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POYECTOS\PROYECTOS 2019\OBRA CIVIL\24. VA-080-2019 Artes graficas\EVALUACIÓN\"/>
    </mc:Choice>
  </mc:AlternateContent>
  <bookViews>
    <workbookView xWindow="0" yWindow="0" windowWidth="25200" windowHeight="11280"/>
  </bookViews>
  <sheets>
    <sheet name="1_ENTREGA" sheetId="2" r:id="rId1"/>
    <sheet name="2_APERTURA DE SOBRES" sheetId="35" r:id="rId2"/>
    <sheet name="5,1. REQUISITOS JURÍDICOS" sheetId="21" r:id="rId3"/>
    <sheet name="5.2.1 EXPERIENCIA GRAL" sheetId="36" r:id="rId4"/>
    <sheet name="5.3 CAP FINANCIERA" sheetId="37" r:id="rId5"/>
    <sheet name="PRESUPUESTO" sheetId="53" r:id="rId6"/>
    <sheet name="5.4 REQUISITOS COMERCIALES" sheetId="38" r:id="rId7"/>
    <sheet name="VALORES UNITARIOS" sheetId="55" r:id="rId8"/>
    <sheet name="RESUMEN" sheetId="44" r:id="rId9"/>
    <sheet name="Cálculo Pt2" sheetId="28" r:id="rId10"/>
    <sheet name="10. EVALUACIÓN" sheetId="18" r:id="rId11"/>
  </sheets>
  <externalReferences>
    <externalReference r:id="rId12"/>
    <externalReference r:id="rId13"/>
  </externalReferences>
  <definedNames>
    <definedName name="_Dist_Bin" hidden="1">[1]MPC3I4!$A$2040:$DD$3161</definedName>
    <definedName name="_Dist_Values" hidden="1">[1]MPC3I4!$A$2552:$IV$3906</definedName>
    <definedName name="_Fill" localSheetId="7" hidden="1">#REF!</definedName>
    <definedName name="_Fill" hidden="1">#REF!</definedName>
    <definedName name="_xlnm.Print_Area" localSheetId="0">'1_ENTREGA'!$A$1:$B$25</definedName>
    <definedName name="_xlnm.Print_Area" localSheetId="1">'2_APERTURA DE SOBRES'!$A$1:$I$24</definedName>
    <definedName name="AU">PRESUPUESTO!$F$224:$G$238</definedName>
    <definedName name="B" localSheetId="7" hidden="1">#REF!</definedName>
    <definedName name="B" hidden="1">#REF!</definedName>
    <definedName name="BANDERA">'5.2.1 EXPERIENCIA GRAL'!$AD$12:$AE$26</definedName>
    <definedName name="C_FINANCIERA">'5.3 CAP FINANCIERA'!$M$6:$O$20</definedName>
    <definedName name="CD_1" localSheetId="7">'VALORES UNITARIOS'!$P$189</definedName>
    <definedName name="CD_1">PRESUPUESTO!$P$189</definedName>
    <definedName name="COSTO_D" localSheetId="7">'VALORES UNITARIOS'!$F$196:$G$210</definedName>
    <definedName name="COSTO_D">PRESUPUESTO!$F$201:$G$215</definedName>
    <definedName name="EST_EXP" localSheetId="7">'VALORES UNITARIOS'!$K$191:$EM$192</definedName>
    <definedName name="EST_EXP">PRESUPUESTO!$K$196:$JC$197</definedName>
    <definedName name="ESTATUS">RESUMEN!$A$5:$H$19</definedName>
    <definedName name="EXPERIENCIA">'5.2.1 EXPERIENCIA GRAL'!$W$12:$Z$26</definedName>
    <definedName name="ITEM" localSheetId="7">#REF!</definedName>
    <definedName name="ITEM">#REF!</definedName>
    <definedName name="ITEMS_REPRE">'Cálculo Pt2'!$A$14:$A$70</definedName>
    <definedName name="LISTA_OFERENTES">'1_ENTREGA'!$A$7:$B$21</definedName>
    <definedName name="OFERENTE_1">PRESUPUESTO!$K$13:$P$188</definedName>
    <definedName name="OFERENTE_10">PRESUPUESTO!$FH$13:$FM$188</definedName>
    <definedName name="OFERENTE_11">PRESUPUESTO!$FY$13:$GD$188</definedName>
    <definedName name="OFERENTE_12">PRESUPUESTO!$GP$13:$GU$188</definedName>
    <definedName name="OFERENTE_13">PRESUPUESTO!$HG$13:$HL$188</definedName>
    <definedName name="OFERENTE_14">PRESUPUESTO!$HX$13:$IC$188</definedName>
    <definedName name="OFERENTE_15">PRESUPUESTO!$IO$13:$IT$188</definedName>
    <definedName name="OFERENTE_2">PRESUPUESTO!$AB$13:$AG$188</definedName>
    <definedName name="OFERENTE_3">PRESUPUESTO!$AS$13:$AX$188</definedName>
    <definedName name="OFERENTE_4">PRESUPUESTO!$BJ$13:$BO$188</definedName>
    <definedName name="OFERENTE_5">PRESUPUESTO!$CA$13:$CF$188</definedName>
    <definedName name="OFERENTE_6">PRESUPUESTO!$CR$13:$CW$188</definedName>
    <definedName name="OFERENTE_7">PRESUPUESTO!$DI$13:$DN$188</definedName>
    <definedName name="OFERENTE_8">PRESUPUESTO!$DZ$13:$EE$188</definedName>
    <definedName name="OFERENTE_9">PRESUPUESTO!$EQ$13:$EV$188</definedName>
    <definedName name="OFERTA_0">PRESUPUESTO!$B$13:$G$188</definedName>
    <definedName name="ORDEN">'10. EVALUACIÓN'!$Q$13:$R$27</definedName>
    <definedName name="PRESUPUESTO">PRESUPUESTO!$B$201:$D$215</definedName>
    <definedName name="R_COMERCIALES">'5.4 REQUISITOS COMERCIALES'!$I$4:$K$18</definedName>
    <definedName name="UNITARIO_1">'VALORES UNITARIOS'!$K$11:$P$188</definedName>
    <definedName name="UNITARIO_10">'VALORES UNITARIOS'!$CN$11:$CS$188</definedName>
    <definedName name="UNITARIO_11">'VALORES UNITARIOS'!$CW$11:$DB$188</definedName>
    <definedName name="UNITARIO_12">'VALORES UNITARIOS'!$DF$11:$DK$188</definedName>
    <definedName name="UNITARIO_13">'VALORES UNITARIOS'!$DO$11:$DT$188</definedName>
    <definedName name="UNITARIO_14">'VALORES UNITARIOS'!$DX$11:$EC$188</definedName>
    <definedName name="UNITARIO_15">'VALORES UNITARIOS'!$EG$11:$EL$188</definedName>
    <definedName name="UNITARIO_2">'VALORES UNITARIOS'!$T$11:$Y$188</definedName>
    <definedName name="UNITARIO_3">'VALORES UNITARIOS'!$AC$11:$AH$188</definedName>
    <definedName name="UNITARIO_4">'VALORES UNITARIOS'!$AL$11:$AQ$188</definedName>
    <definedName name="UNITARIO_5">'VALORES UNITARIOS'!$AU$11:$AZ$188</definedName>
    <definedName name="UNITARIO_6">'VALORES UNITARIOS'!$BD$11:$BI$188</definedName>
    <definedName name="UNITARIO_7">'VALORES UNITARIOS'!$BM$11:$BR$188</definedName>
    <definedName name="UNITARIO_8">'VALORES UNITARIOS'!$BV$11:$CA$188</definedName>
    <definedName name="UNITARIO_9">'VALORES UNITARIOS'!$CE$11:$CJ$188</definedName>
    <definedName name="wrn.GENERAL." hidden="1">{"TAB1",#N/A,TRUE,"GENERAL";"TAB2",#N/A,TRUE,"GENERAL";"TAB3",#N/A,TRUE,"GENERAL";"TAB4",#N/A,TRUE,"GENERAL";"TAB5",#N/A,TRUE,"GENERAL"}</definedName>
    <definedName name="wrn.items." localSheetId="10" hidden="1">{#N/A,#N/A,FALSE,"Items"}</definedName>
    <definedName name="wrn.items." localSheetId="2" hidden="1">{#N/A,#N/A,FALSE,"Items"}</definedName>
    <definedName name="wrn.items." hidden="1">{#N/A,#N/A,FALSE,"Items"}</definedName>
    <definedName name="wrn.via." hidden="1">{"via1",#N/A,TRUE,"general";"via2",#N/A,TRUE,"general";"via3",#N/A,TRUE,"general"}</definedName>
    <definedName name="wrn1.items" localSheetId="10" hidden="1">{#N/A,#N/A,FALSE,"Items"}</definedName>
    <definedName name="wrn1.items" localSheetId="2" hidden="1">{#N/A,#N/A,FALSE,"Items"}</definedName>
    <definedName name="wrn1.items" hidden="1">{#N/A,#N/A,FALSE,"Items"}</definedName>
    <definedName name="yuf" hidden="1">{"TAB1",#N/A,TRUE,"GENERAL";"TAB2",#N/A,TRUE,"GENERAL";"TAB3",#N/A,TRUE,"GENERAL";"TAB4",#N/A,TRUE,"GENERAL";"TAB5",#N/A,TRUE,"GENERAL"}</definedName>
    <definedName name="Z_0DF4D8E0_70F8_43CF_A6D4_A84D04F4D812_.wvu.Cols" localSheetId="0" hidden="1">'1_ENTREGA'!#REF!</definedName>
    <definedName name="Z_0DF4D8E0_70F8_43CF_A6D4_A84D04F4D812_.wvu.PrintArea" localSheetId="0" hidden="1">'1_ENTREGA'!$A$1:$B$8</definedName>
    <definedName name="Z_0DF4D8E0_70F8_43CF_A6D4_A84D04F4D812_.wvu.Rows" localSheetId="0" hidden="1">'1_ENTREGA'!#REF!</definedName>
  </definedNames>
  <calcPr calcId="162913"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H147" i="53" l="1"/>
  <c r="CH181" i="53"/>
  <c r="G225" i="53"/>
  <c r="G206" i="53"/>
  <c r="G238" i="53"/>
  <c r="G233" i="53"/>
  <c r="G226" i="53"/>
  <c r="G234" i="53"/>
  <c r="G227" i="53"/>
  <c r="G229" i="53"/>
  <c r="G228" i="53"/>
  <c r="G232" i="53"/>
  <c r="G203" i="53"/>
  <c r="G231" i="53"/>
  <c r="G237" i="53"/>
  <c r="G205" i="53"/>
  <c r="G204" i="53"/>
  <c r="G230" i="53"/>
  <c r="G202" i="53"/>
  <c r="G235" i="53"/>
  <c r="G236" i="53"/>
  <c r="AJ197" i="53" l="1"/>
  <c r="AF195" i="53" l="1"/>
  <c r="P14" i="53" l="1"/>
  <c r="P15" i="53"/>
  <c r="P16" i="53"/>
  <c r="P17" i="53"/>
  <c r="P18" i="53"/>
  <c r="P19" i="53"/>
  <c r="P20" i="53"/>
  <c r="P21" i="53"/>
  <c r="P22" i="53"/>
  <c r="P23" i="53"/>
  <c r="P25" i="53"/>
  <c r="P26" i="53"/>
  <c r="P27" i="53"/>
  <c r="P28" i="53"/>
  <c r="P30" i="53"/>
  <c r="P31" i="53"/>
  <c r="P32" i="53"/>
  <c r="P33" i="53"/>
  <c r="P35" i="53"/>
  <c r="P36" i="53"/>
  <c r="P37" i="53"/>
  <c r="P38" i="53"/>
  <c r="P39" i="53"/>
  <c r="P40" i="53"/>
  <c r="P41" i="53"/>
  <c r="P42" i="53"/>
  <c r="P44" i="53"/>
  <c r="P45" i="53"/>
  <c r="P46" i="53"/>
  <c r="P47" i="53"/>
  <c r="P48" i="53"/>
  <c r="P50" i="53"/>
  <c r="P51" i="53"/>
  <c r="P52" i="53"/>
  <c r="P53" i="53"/>
  <c r="P54" i="53"/>
  <c r="P55" i="53"/>
  <c r="P56" i="53"/>
  <c r="P57" i="53"/>
  <c r="P58" i="53"/>
  <c r="P59" i="53"/>
  <c r="P60" i="53"/>
  <c r="P64" i="53"/>
  <c r="Q62" i="53" s="1"/>
  <c r="P67" i="53"/>
  <c r="Q65" i="53" s="1"/>
  <c r="P68" i="53"/>
  <c r="P71" i="53"/>
  <c r="P72" i="53"/>
  <c r="P73" i="53"/>
  <c r="P74" i="53"/>
  <c r="P75" i="53"/>
  <c r="P76" i="53"/>
  <c r="P77" i="53"/>
  <c r="P78" i="53"/>
  <c r="P81" i="53"/>
  <c r="P82" i="53"/>
  <c r="P83" i="53"/>
  <c r="P84" i="53"/>
  <c r="P86" i="53"/>
  <c r="P87" i="53"/>
  <c r="P88" i="53"/>
  <c r="P89" i="53"/>
  <c r="P90" i="53"/>
  <c r="P91" i="53"/>
  <c r="P92" i="53"/>
  <c r="P93" i="53"/>
  <c r="P94" i="53"/>
  <c r="P95" i="53"/>
  <c r="P98" i="53"/>
  <c r="P99" i="53"/>
  <c r="P100" i="53"/>
  <c r="P101" i="53"/>
  <c r="P104" i="53"/>
  <c r="P105" i="53"/>
  <c r="P106" i="53"/>
  <c r="P107" i="53"/>
  <c r="P109" i="53"/>
  <c r="P110" i="53"/>
  <c r="P111" i="53"/>
  <c r="P112" i="53"/>
  <c r="P113" i="53"/>
  <c r="P115" i="53"/>
  <c r="Q114" i="53" s="1"/>
  <c r="P118" i="53"/>
  <c r="P119" i="53"/>
  <c r="P120" i="53"/>
  <c r="P121" i="53"/>
  <c r="P122" i="53"/>
  <c r="P124" i="53"/>
  <c r="P125" i="53"/>
  <c r="P126" i="53"/>
  <c r="P127" i="53"/>
  <c r="P128" i="53"/>
  <c r="P129" i="53"/>
  <c r="P130" i="53"/>
  <c r="P131" i="53"/>
  <c r="P132" i="53"/>
  <c r="P133" i="53"/>
  <c r="P134" i="53"/>
  <c r="P135" i="53"/>
  <c r="P136" i="53"/>
  <c r="P137" i="53"/>
  <c r="P138" i="53"/>
  <c r="P140" i="53"/>
  <c r="P141" i="53"/>
  <c r="P143" i="53"/>
  <c r="Q142" i="53" s="1"/>
  <c r="P145" i="53"/>
  <c r="Q144" i="53" s="1"/>
  <c r="Q146" i="53"/>
  <c r="P147" i="53"/>
  <c r="P149" i="53"/>
  <c r="Q148" i="53" s="1"/>
  <c r="P151" i="53"/>
  <c r="P152" i="53"/>
  <c r="P154" i="53"/>
  <c r="Q153" i="53" s="1"/>
  <c r="P156" i="53"/>
  <c r="Q155" i="53" s="1"/>
  <c r="P158" i="53"/>
  <c r="Q157" i="53" s="1"/>
  <c r="P160" i="53"/>
  <c r="Q159" i="53" s="1"/>
  <c r="P163" i="53"/>
  <c r="P164" i="53"/>
  <c r="P165" i="53"/>
  <c r="P166" i="53"/>
  <c r="P168" i="53"/>
  <c r="P169" i="53"/>
  <c r="P171" i="53"/>
  <c r="P172" i="53"/>
  <c r="P173" i="53"/>
  <c r="P176" i="53"/>
  <c r="P177" i="53"/>
  <c r="P178" i="53"/>
  <c r="P179" i="53"/>
  <c r="P180" i="53"/>
  <c r="P181" i="53"/>
  <c r="P182" i="53"/>
  <c r="P183" i="53"/>
  <c r="P184" i="53"/>
  <c r="P185" i="53"/>
  <c r="P187" i="53"/>
  <c r="P188" i="53"/>
  <c r="Q162" i="53" l="1"/>
  <c r="Q186" i="53"/>
  <c r="P161" i="53"/>
  <c r="Q139" i="53"/>
  <c r="Q43" i="53"/>
  <c r="Q34" i="53"/>
  <c r="Q29" i="53"/>
  <c r="Q170" i="53"/>
  <c r="Q150" i="53"/>
  <c r="Q79" i="53"/>
  <c r="Q69" i="53"/>
  <c r="Q49" i="53"/>
  <c r="Q167" i="53"/>
  <c r="Q108" i="53"/>
  <c r="P116" i="53"/>
  <c r="Q85" i="53"/>
  <c r="Q175" i="53"/>
  <c r="Q123" i="53"/>
  <c r="Q102" i="53"/>
  <c r="Q96" i="53"/>
  <c r="Q24" i="53"/>
  <c r="P12" i="53"/>
  <c r="Q13" i="53"/>
  <c r="P174" i="53"/>
  <c r="P61" i="53"/>
  <c r="Q117" i="53"/>
  <c r="Q189" i="53" l="1"/>
  <c r="P189" i="53"/>
  <c r="Q176" i="53" s="1"/>
  <c r="Q97" i="53"/>
  <c r="Q14" i="53" l="1"/>
  <c r="Q61" i="53"/>
  <c r="Q118" i="53"/>
  <c r="Q174" i="53"/>
  <c r="Q12" i="53"/>
  <c r="Q116" i="53"/>
  <c r="Q124" i="53"/>
  <c r="P191" i="53"/>
  <c r="P192" i="53" s="1"/>
  <c r="P190" i="53"/>
  <c r="Q158" i="53"/>
  <c r="Q44" i="53"/>
  <c r="Q154" i="53"/>
  <c r="Q151" i="53"/>
  <c r="Q187" i="53"/>
  <c r="Q149" i="53"/>
  <c r="Q66" i="53"/>
  <c r="Q156" i="53"/>
  <c r="Q163" i="53"/>
  <c r="Q145" i="53"/>
  <c r="Q109" i="53"/>
  <c r="Q147" i="53"/>
  <c r="Q30" i="53"/>
  <c r="Q171" i="53"/>
  <c r="Q140" i="53"/>
  <c r="Q50" i="53"/>
  <c r="Q161" i="53"/>
  <c r="Q168" i="53"/>
  <c r="Q35" i="53"/>
  <c r="Q143" i="53"/>
  <c r="Q70" i="53"/>
  <c r="Q115" i="53"/>
  <c r="Q63" i="53"/>
  <c r="Q160" i="53"/>
  <c r="Q80" i="53"/>
  <c r="Q25" i="53"/>
  <c r="Q86" i="53"/>
  <c r="Q103" i="53"/>
  <c r="P193" i="53" l="1"/>
  <c r="EK188" i="55" l="1"/>
  <c r="EK187" i="55"/>
  <c r="EK185" i="55"/>
  <c r="EK184" i="55"/>
  <c r="EK183" i="55"/>
  <c r="EK182" i="55"/>
  <c r="EK181" i="55"/>
  <c r="EK180" i="55"/>
  <c r="EK179" i="55"/>
  <c r="EK178" i="55"/>
  <c r="EK177" i="55"/>
  <c r="EK176" i="55"/>
  <c r="EK173" i="55"/>
  <c r="EK172" i="55"/>
  <c r="EK171" i="55"/>
  <c r="EK169" i="55"/>
  <c r="EK168" i="55"/>
  <c r="EK166" i="55"/>
  <c r="EK165" i="55"/>
  <c r="EK164" i="55"/>
  <c r="EK163" i="55"/>
  <c r="EK160" i="55"/>
  <c r="EK158" i="55"/>
  <c r="EK156" i="55"/>
  <c r="EK154" i="55"/>
  <c r="EK152" i="55"/>
  <c r="EK151" i="55"/>
  <c r="EK149" i="55"/>
  <c r="EK147" i="55"/>
  <c r="EK145" i="55"/>
  <c r="EK143" i="55"/>
  <c r="EK141" i="55"/>
  <c r="EK140" i="55"/>
  <c r="EK138" i="55"/>
  <c r="EK137" i="55"/>
  <c r="EK136" i="55"/>
  <c r="EK135" i="55"/>
  <c r="EK134" i="55"/>
  <c r="EK133" i="55"/>
  <c r="EK132" i="55"/>
  <c r="EK131" i="55"/>
  <c r="EK130" i="55"/>
  <c r="EK129" i="55"/>
  <c r="EK128" i="55"/>
  <c r="EK127" i="55"/>
  <c r="EK126" i="55"/>
  <c r="EK125" i="55"/>
  <c r="EK124" i="55"/>
  <c r="EK122" i="55"/>
  <c r="EK121" i="55"/>
  <c r="EK120" i="55"/>
  <c r="EK119" i="55"/>
  <c r="EK118" i="55"/>
  <c r="EK115" i="55"/>
  <c r="EK113" i="55"/>
  <c r="EK112" i="55"/>
  <c r="EK111" i="55"/>
  <c r="EK110" i="55"/>
  <c r="EK109" i="55"/>
  <c r="EK107" i="55"/>
  <c r="EK106" i="55"/>
  <c r="EK105" i="55"/>
  <c r="EK104" i="55"/>
  <c r="EK101" i="55"/>
  <c r="EK100" i="55"/>
  <c r="EK99" i="55"/>
  <c r="EK98" i="55"/>
  <c r="EK95" i="55"/>
  <c r="EK94" i="55"/>
  <c r="EK93" i="55"/>
  <c r="EK92" i="55"/>
  <c r="EK91" i="55"/>
  <c r="EK90" i="55"/>
  <c r="EK89" i="55"/>
  <c r="EK88" i="55"/>
  <c r="EK87" i="55"/>
  <c r="EK84" i="55"/>
  <c r="EK83" i="55"/>
  <c r="EK82" i="55"/>
  <c r="EK81" i="55"/>
  <c r="EK78" i="55"/>
  <c r="EK77" i="55"/>
  <c r="EK76" i="55"/>
  <c r="EK75" i="55"/>
  <c r="EK74" i="55"/>
  <c r="EK73" i="55"/>
  <c r="EK72" i="55"/>
  <c r="EK71" i="55"/>
  <c r="EK68" i="55"/>
  <c r="EK67" i="55"/>
  <c r="EK64" i="55"/>
  <c r="EK60" i="55"/>
  <c r="EK59" i="55"/>
  <c r="EK58" i="55"/>
  <c r="EK57" i="55"/>
  <c r="EK56" i="55"/>
  <c r="EK55" i="55"/>
  <c r="EK54" i="55"/>
  <c r="EK53" i="55"/>
  <c r="EK52" i="55"/>
  <c r="EK51" i="55"/>
  <c r="EK50" i="55"/>
  <c r="EK48" i="55"/>
  <c r="EK47" i="55"/>
  <c r="EK46" i="55"/>
  <c r="EK45" i="55"/>
  <c r="EK44" i="55"/>
  <c r="EK42" i="55"/>
  <c r="EK41" i="55"/>
  <c r="EK40" i="55"/>
  <c r="EK39" i="55"/>
  <c r="EK38" i="55"/>
  <c r="EK37" i="55"/>
  <c r="EK36" i="55"/>
  <c r="EK35" i="55"/>
  <c r="EK33" i="55"/>
  <c r="EK32" i="55"/>
  <c r="EK31" i="55"/>
  <c r="EK30" i="55"/>
  <c r="EK28" i="55"/>
  <c r="EK27" i="55"/>
  <c r="EK26" i="55"/>
  <c r="EK25" i="55"/>
  <c r="EK23" i="55"/>
  <c r="EK22" i="55"/>
  <c r="EK21" i="55"/>
  <c r="EK20" i="55"/>
  <c r="EK19" i="55"/>
  <c r="EK18" i="55"/>
  <c r="EK17" i="55"/>
  <c r="EK16" i="55"/>
  <c r="EK15" i="55"/>
  <c r="EK14" i="55"/>
  <c r="EB188" i="55"/>
  <c r="EB187" i="55"/>
  <c r="EB185" i="55"/>
  <c r="EB184" i="55"/>
  <c r="EB183" i="55"/>
  <c r="EB182" i="55"/>
  <c r="EB181" i="55"/>
  <c r="EB180" i="55"/>
  <c r="EB179" i="55"/>
  <c r="EB178" i="55"/>
  <c r="EB177" i="55"/>
  <c r="EB176" i="55"/>
  <c r="EB173" i="55"/>
  <c r="EB172" i="55"/>
  <c r="EB171" i="55"/>
  <c r="EB169" i="55"/>
  <c r="EB168" i="55"/>
  <c r="EB166" i="55"/>
  <c r="EB165" i="55"/>
  <c r="EB164" i="55"/>
  <c r="EB163" i="55"/>
  <c r="EB160" i="55"/>
  <c r="EB158" i="55"/>
  <c r="EB156" i="55"/>
  <c r="EB154" i="55"/>
  <c r="EB152" i="55"/>
  <c r="EB151" i="55"/>
  <c r="EB149" i="55"/>
  <c r="EB147" i="55"/>
  <c r="EB145" i="55"/>
  <c r="EB143" i="55"/>
  <c r="EB141" i="55"/>
  <c r="EB140" i="55"/>
  <c r="EB138" i="55"/>
  <c r="EB137" i="55"/>
  <c r="EB136" i="55"/>
  <c r="EB135" i="55"/>
  <c r="EB134" i="55"/>
  <c r="EB133" i="55"/>
  <c r="EB132" i="55"/>
  <c r="EB131" i="55"/>
  <c r="EB130" i="55"/>
  <c r="EB129" i="55"/>
  <c r="EB128" i="55"/>
  <c r="EB127" i="55"/>
  <c r="EB126" i="55"/>
  <c r="EB125" i="55"/>
  <c r="EB124" i="55"/>
  <c r="EB122" i="55"/>
  <c r="EB121" i="55"/>
  <c r="EB120" i="55"/>
  <c r="EB119" i="55"/>
  <c r="EB118" i="55"/>
  <c r="EB115" i="55"/>
  <c r="EB113" i="55"/>
  <c r="EB112" i="55"/>
  <c r="EB111" i="55"/>
  <c r="EB110" i="55"/>
  <c r="EB109" i="55"/>
  <c r="EB107" i="55"/>
  <c r="EB106" i="55"/>
  <c r="EB105" i="55"/>
  <c r="EB104" i="55"/>
  <c r="EB101" i="55"/>
  <c r="EB100" i="55"/>
  <c r="EB99" i="55"/>
  <c r="EB98" i="55"/>
  <c r="EB95" i="55"/>
  <c r="EB94" i="55"/>
  <c r="EB93" i="55"/>
  <c r="EB92" i="55"/>
  <c r="EB91" i="55"/>
  <c r="EB90" i="55"/>
  <c r="EB89" i="55"/>
  <c r="EB88" i="55"/>
  <c r="EB87" i="55"/>
  <c r="EB84" i="55"/>
  <c r="EB83" i="55"/>
  <c r="EB82" i="55"/>
  <c r="EB81" i="55"/>
  <c r="EB78" i="55"/>
  <c r="EB77" i="55"/>
  <c r="EB76" i="55"/>
  <c r="EB75" i="55"/>
  <c r="EB74" i="55"/>
  <c r="EB73" i="55"/>
  <c r="EB72" i="55"/>
  <c r="EB71" i="55"/>
  <c r="EB68" i="55"/>
  <c r="EB67" i="55"/>
  <c r="EB64" i="55"/>
  <c r="EB60" i="55"/>
  <c r="EB59" i="55"/>
  <c r="EB58" i="55"/>
  <c r="EB57" i="55"/>
  <c r="EB56" i="55"/>
  <c r="EB55" i="55"/>
  <c r="EB54" i="55"/>
  <c r="EB53" i="55"/>
  <c r="EB52" i="55"/>
  <c r="EB51" i="55"/>
  <c r="EB50" i="55"/>
  <c r="EB48" i="55"/>
  <c r="EB47" i="55"/>
  <c r="EB46" i="55"/>
  <c r="EB45" i="55"/>
  <c r="EB44" i="55"/>
  <c r="EB42" i="55"/>
  <c r="EB41" i="55"/>
  <c r="EB40" i="55"/>
  <c r="EB39" i="55"/>
  <c r="EB38" i="55"/>
  <c r="EB37" i="55"/>
  <c r="EB36" i="55"/>
  <c r="EB35" i="55"/>
  <c r="EB33" i="55"/>
  <c r="EB32" i="55"/>
  <c r="EB31" i="55"/>
  <c r="EB30" i="55"/>
  <c r="EB28" i="55"/>
  <c r="EB27" i="55"/>
  <c r="EB26" i="55"/>
  <c r="EB25" i="55"/>
  <c r="EB23" i="55"/>
  <c r="EB22" i="55"/>
  <c r="EB21" i="55"/>
  <c r="EB20" i="55"/>
  <c r="EB19" i="55"/>
  <c r="EB18" i="55"/>
  <c r="EB17" i="55"/>
  <c r="EB16" i="55"/>
  <c r="EB15" i="55"/>
  <c r="EB14" i="55"/>
  <c r="DS188" i="55"/>
  <c r="DS187" i="55"/>
  <c r="DS185" i="55"/>
  <c r="DS184" i="55"/>
  <c r="DS183" i="55"/>
  <c r="DS182" i="55"/>
  <c r="DS181" i="55"/>
  <c r="DS180" i="55"/>
  <c r="DS179" i="55"/>
  <c r="DS178" i="55"/>
  <c r="DS177" i="55"/>
  <c r="DS176" i="55"/>
  <c r="DS173" i="55"/>
  <c r="DS172" i="55"/>
  <c r="DS171" i="55"/>
  <c r="DS169" i="55"/>
  <c r="DS168" i="55"/>
  <c r="DS166" i="55"/>
  <c r="DS165" i="55"/>
  <c r="DS164" i="55"/>
  <c r="DS163" i="55"/>
  <c r="DS160" i="55"/>
  <c r="DS158" i="55"/>
  <c r="DS156" i="55"/>
  <c r="DS154" i="55"/>
  <c r="DS152" i="55"/>
  <c r="DS151" i="55"/>
  <c r="DS149" i="55"/>
  <c r="DS147" i="55"/>
  <c r="DS145" i="55"/>
  <c r="DS143" i="55"/>
  <c r="DS141" i="55"/>
  <c r="DS140" i="55"/>
  <c r="DS138" i="55"/>
  <c r="DS137" i="55"/>
  <c r="DS136" i="55"/>
  <c r="DS135" i="55"/>
  <c r="DS134" i="55"/>
  <c r="DS133" i="55"/>
  <c r="DS132" i="55"/>
  <c r="DS131" i="55"/>
  <c r="DS130" i="55"/>
  <c r="DS129" i="55"/>
  <c r="DS128" i="55"/>
  <c r="DS127" i="55"/>
  <c r="DS126" i="55"/>
  <c r="DS125" i="55"/>
  <c r="DS124" i="55"/>
  <c r="DS122" i="55"/>
  <c r="DS121" i="55"/>
  <c r="DS120" i="55"/>
  <c r="DS119" i="55"/>
  <c r="DS118" i="55"/>
  <c r="DS115" i="55"/>
  <c r="DS113" i="55"/>
  <c r="DS112" i="55"/>
  <c r="DS111" i="55"/>
  <c r="DS110" i="55"/>
  <c r="DS109" i="55"/>
  <c r="DS107" i="55"/>
  <c r="DS106" i="55"/>
  <c r="DS105" i="55"/>
  <c r="DS104" i="55"/>
  <c r="DS101" i="55"/>
  <c r="DS100" i="55"/>
  <c r="DS99" i="55"/>
  <c r="DS98" i="55"/>
  <c r="DS95" i="55"/>
  <c r="DS94" i="55"/>
  <c r="DS93" i="55"/>
  <c r="DS92" i="55"/>
  <c r="DS91" i="55"/>
  <c r="DS90" i="55"/>
  <c r="DS89" i="55"/>
  <c r="DS88" i="55"/>
  <c r="DS87" i="55"/>
  <c r="DS84" i="55"/>
  <c r="DS83" i="55"/>
  <c r="DS82" i="55"/>
  <c r="DS81" i="55"/>
  <c r="DS78" i="55"/>
  <c r="DS77" i="55"/>
  <c r="DS76" i="55"/>
  <c r="DS75" i="55"/>
  <c r="DS74" i="55"/>
  <c r="DS73" i="55"/>
  <c r="DS72" i="55"/>
  <c r="DS71" i="55"/>
  <c r="DS68" i="55"/>
  <c r="DS67" i="55"/>
  <c r="DS64" i="55"/>
  <c r="DS60" i="55"/>
  <c r="DS59" i="55"/>
  <c r="DS58" i="55"/>
  <c r="DS57" i="55"/>
  <c r="DS56" i="55"/>
  <c r="DS55" i="55"/>
  <c r="DS54" i="55"/>
  <c r="DS53" i="55"/>
  <c r="DS52" i="55"/>
  <c r="DS51" i="55"/>
  <c r="DS50" i="55"/>
  <c r="DS48" i="55"/>
  <c r="DS47" i="55"/>
  <c r="DS46" i="55"/>
  <c r="DS45" i="55"/>
  <c r="DS44" i="55"/>
  <c r="DS42" i="55"/>
  <c r="DS41" i="55"/>
  <c r="DS40" i="55"/>
  <c r="DS39" i="55"/>
  <c r="DS38" i="55"/>
  <c r="DS37" i="55"/>
  <c r="DS36" i="55"/>
  <c r="DS35" i="55"/>
  <c r="DS33" i="55"/>
  <c r="DS32" i="55"/>
  <c r="DS31" i="55"/>
  <c r="DS30" i="55"/>
  <c r="DS28" i="55"/>
  <c r="DS27" i="55"/>
  <c r="DS26" i="55"/>
  <c r="DS25" i="55"/>
  <c r="DS23" i="55"/>
  <c r="DS22" i="55"/>
  <c r="DS21" i="55"/>
  <c r="DS20" i="55"/>
  <c r="DS19" i="55"/>
  <c r="DS18" i="55"/>
  <c r="DS17" i="55"/>
  <c r="DS16" i="55"/>
  <c r="DS15" i="55"/>
  <c r="DS14" i="55"/>
  <c r="DJ188" i="55"/>
  <c r="DJ187" i="55"/>
  <c r="DJ185" i="55"/>
  <c r="DJ184" i="55"/>
  <c r="DJ183" i="55"/>
  <c r="DJ182" i="55"/>
  <c r="DJ181" i="55"/>
  <c r="DJ180" i="55"/>
  <c r="DJ179" i="55"/>
  <c r="DJ178" i="55"/>
  <c r="DJ177" i="55"/>
  <c r="DJ176" i="55"/>
  <c r="DJ173" i="55"/>
  <c r="DJ172" i="55"/>
  <c r="DJ171" i="55"/>
  <c r="DJ169" i="55"/>
  <c r="DJ168" i="55"/>
  <c r="DJ166" i="55"/>
  <c r="DJ165" i="55"/>
  <c r="DJ164" i="55"/>
  <c r="DJ163" i="55"/>
  <c r="DJ160" i="55"/>
  <c r="DJ158" i="55"/>
  <c r="DJ156" i="55"/>
  <c r="DJ154" i="55"/>
  <c r="DJ152" i="55"/>
  <c r="DJ151" i="55"/>
  <c r="DJ149" i="55"/>
  <c r="DJ147" i="55"/>
  <c r="DJ145" i="55"/>
  <c r="DJ143" i="55"/>
  <c r="DJ141" i="55"/>
  <c r="DJ140" i="55"/>
  <c r="DJ138" i="55"/>
  <c r="DJ137" i="55"/>
  <c r="DJ136" i="55"/>
  <c r="DJ135" i="55"/>
  <c r="DJ134" i="55"/>
  <c r="DJ133" i="55"/>
  <c r="DJ132" i="55"/>
  <c r="DJ131" i="55"/>
  <c r="DJ130" i="55"/>
  <c r="DJ129" i="55"/>
  <c r="DJ128" i="55"/>
  <c r="DJ127" i="55"/>
  <c r="DJ126" i="55"/>
  <c r="DJ125" i="55"/>
  <c r="DJ124" i="55"/>
  <c r="DJ122" i="55"/>
  <c r="DJ121" i="55"/>
  <c r="DJ120" i="55"/>
  <c r="DJ119" i="55"/>
  <c r="DJ118" i="55"/>
  <c r="DJ115" i="55"/>
  <c r="DJ113" i="55"/>
  <c r="DJ112" i="55"/>
  <c r="DJ111" i="55"/>
  <c r="DJ110" i="55"/>
  <c r="DJ109" i="55"/>
  <c r="DJ107" i="55"/>
  <c r="DJ106" i="55"/>
  <c r="DJ105" i="55"/>
  <c r="DJ104" i="55"/>
  <c r="DJ101" i="55"/>
  <c r="DJ100" i="55"/>
  <c r="DJ99" i="55"/>
  <c r="DJ98" i="55"/>
  <c r="DJ95" i="55"/>
  <c r="DJ94" i="55"/>
  <c r="DJ93" i="55"/>
  <c r="DJ92" i="55"/>
  <c r="DJ91" i="55"/>
  <c r="DJ90" i="55"/>
  <c r="DJ89" i="55"/>
  <c r="DJ88" i="55"/>
  <c r="DJ87" i="55"/>
  <c r="DJ84" i="55"/>
  <c r="DJ83" i="55"/>
  <c r="DJ82" i="55"/>
  <c r="DJ81" i="55"/>
  <c r="DJ78" i="55"/>
  <c r="DJ77" i="55"/>
  <c r="DJ76" i="55"/>
  <c r="DJ75" i="55"/>
  <c r="DJ74" i="55"/>
  <c r="DJ73" i="55"/>
  <c r="DJ72" i="55"/>
  <c r="DJ71" i="55"/>
  <c r="DJ68" i="55"/>
  <c r="DJ67" i="55"/>
  <c r="DJ64" i="55"/>
  <c r="DJ60" i="55"/>
  <c r="DJ59" i="55"/>
  <c r="DJ58" i="55"/>
  <c r="DJ57" i="55"/>
  <c r="DJ56" i="55"/>
  <c r="DJ55" i="55"/>
  <c r="DJ54" i="55"/>
  <c r="DJ53" i="55"/>
  <c r="DJ52" i="55"/>
  <c r="DJ51" i="55"/>
  <c r="DJ50" i="55"/>
  <c r="DJ48" i="55"/>
  <c r="DJ47" i="55"/>
  <c r="DJ46" i="55"/>
  <c r="DJ45" i="55"/>
  <c r="DJ44" i="55"/>
  <c r="DJ42" i="55"/>
  <c r="DJ41" i="55"/>
  <c r="DJ40" i="55"/>
  <c r="DJ39" i="55"/>
  <c r="DJ38" i="55"/>
  <c r="DJ37" i="55"/>
  <c r="DJ36" i="55"/>
  <c r="DJ35" i="55"/>
  <c r="DJ33" i="55"/>
  <c r="DJ32" i="55"/>
  <c r="DJ31" i="55"/>
  <c r="DJ30" i="55"/>
  <c r="DJ28" i="55"/>
  <c r="DJ27" i="55"/>
  <c r="DJ26" i="55"/>
  <c r="DJ25" i="55"/>
  <c r="DJ23" i="55"/>
  <c r="DJ22" i="55"/>
  <c r="DJ21" i="55"/>
  <c r="DJ20" i="55"/>
  <c r="DJ19" i="55"/>
  <c r="DJ18" i="55"/>
  <c r="DJ17" i="55"/>
  <c r="DJ16" i="55"/>
  <c r="DJ15" i="55"/>
  <c r="DJ14" i="55"/>
  <c r="DA188" i="55"/>
  <c r="DA187" i="55"/>
  <c r="DA185" i="55"/>
  <c r="DA184" i="55"/>
  <c r="DA183" i="55"/>
  <c r="DA182" i="55"/>
  <c r="DA181" i="55"/>
  <c r="DA180" i="55"/>
  <c r="DA179" i="55"/>
  <c r="DA178" i="55"/>
  <c r="DA177" i="55"/>
  <c r="DA176" i="55"/>
  <c r="DA173" i="55"/>
  <c r="DA172" i="55"/>
  <c r="DA171" i="55"/>
  <c r="DA169" i="55"/>
  <c r="DA168" i="55"/>
  <c r="DA166" i="55"/>
  <c r="DA165" i="55"/>
  <c r="DA164" i="55"/>
  <c r="DA163" i="55"/>
  <c r="DA160" i="55"/>
  <c r="DA158" i="55"/>
  <c r="DA156" i="55"/>
  <c r="DA154" i="55"/>
  <c r="DA152" i="55"/>
  <c r="DA151" i="55"/>
  <c r="DA149" i="55"/>
  <c r="DA147" i="55"/>
  <c r="DA145" i="55"/>
  <c r="DA143" i="55"/>
  <c r="DA141" i="55"/>
  <c r="DA140" i="55"/>
  <c r="DA138" i="55"/>
  <c r="DA137" i="55"/>
  <c r="DA136" i="55"/>
  <c r="DA135" i="55"/>
  <c r="DA134" i="55"/>
  <c r="DA133" i="55"/>
  <c r="DA132" i="55"/>
  <c r="DA131" i="55"/>
  <c r="DA130" i="55"/>
  <c r="DA129" i="55"/>
  <c r="DA128" i="55"/>
  <c r="DA127" i="55"/>
  <c r="DA126" i="55"/>
  <c r="DA125" i="55"/>
  <c r="DA124" i="55"/>
  <c r="DA122" i="55"/>
  <c r="DA121" i="55"/>
  <c r="DA120" i="55"/>
  <c r="DA119" i="55"/>
  <c r="DA118" i="55"/>
  <c r="DA115" i="55"/>
  <c r="DA113" i="55"/>
  <c r="DA112" i="55"/>
  <c r="DA111" i="55"/>
  <c r="DA110" i="55"/>
  <c r="DA109" i="55"/>
  <c r="DA107" i="55"/>
  <c r="DA106" i="55"/>
  <c r="DA105" i="55"/>
  <c r="DA104" i="55"/>
  <c r="DA101" i="55"/>
  <c r="DA100" i="55"/>
  <c r="DA99" i="55"/>
  <c r="DA98" i="55"/>
  <c r="DA95" i="55"/>
  <c r="DA94" i="55"/>
  <c r="DA93" i="55"/>
  <c r="DA92" i="55"/>
  <c r="DA91" i="55"/>
  <c r="DA90" i="55"/>
  <c r="DA89" i="55"/>
  <c r="DA88" i="55"/>
  <c r="DA87" i="55"/>
  <c r="DA84" i="55"/>
  <c r="DA83" i="55"/>
  <c r="DA82" i="55"/>
  <c r="DA81" i="55"/>
  <c r="DA78" i="55"/>
  <c r="DA77" i="55"/>
  <c r="DA76" i="55"/>
  <c r="DA75" i="55"/>
  <c r="DA74" i="55"/>
  <c r="DA73" i="55"/>
  <c r="DA72" i="55"/>
  <c r="DA71" i="55"/>
  <c r="DA68" i="55"/>
  <c r="DA67" i="55"/>
  <c r="DA64" i="55"/>
  <c r="DA60" i="55"/>
  <c r="DA59" i="55"/>
  <c r="DA58" i="55"/>
  <c r="DA57" i="55"/>
  <c r="DA56" i="55"/>
  <c r="DA55" i="55"/>
  <c r="DA54" i="55"/>
  <c r="DA53" i="55"/>
  <c r="DA52" i="55"/>
  <c r="DA51" i="55"/>
  <c r="DA50" i="55"/>
  <c r="DA48" i="55"/>
  <c r="DA47" i="55"/>
  <c r="DA46" i="55"/>
  <c r="DA45" i="55"/>
  <c r="DA44" i="55"/>
  <c r="DA42" i="55"/>
  <c r="DA41" i="55"/>
  <c r="DA40" i="55"/>
  <c r="DA39" i="55"/>
  <c r="DA38" i="55"/>
  <c r="DA37" i="55"/>
  <c r="DA36" i="55"/>
  <c r="DA35" i="55"/>
  <c r="DA33" i="55"/>
  <c r="DA32" i="55"/>
  <c r="DA31" i="55"/>
  <c r="DA30" i="55"/>
  <c r="DA28" i="55"/>
  <c r="DA27" i="55"/>
  <c r="DA26" i="55"/>
  <c r="DA25" i="55"/>
  <c r="DA23" i="55"/>
  <c r="DA22" i="55"/>
  <c r="DA21" i="55"/>
  <c r="DA20" i="55"/>
  <c r="DA19" i="55"/>
  <c r="DA18" i="55"/>
  <c r="DA17" i="55"/>
  <c r="DA16" i="55"/>
  <c r="DA15" i="55"/>
  <c r="DA14" i="55"/>
  <c r="CR188" i="55"/>
  <c r="CR187" i="55"/>
  <c r="CR185" i="55"/>
  <c r="CR184" i="55"/>
  <c r="CR183" i="55"/>
  <c r="CR182" i="55"/>
  <c r="CR181" i="55"/>
  <c r="CR180" i="55"/>
  <c r="CR179" i="55"/>
  <c r="CR178" i="55"/>
  <c r="CR177" i="55"/>
  <c r="CR176" i="55"/>
  <c r="CR173" i="55"/>
  <c r="CR172" i="55"/>
  <c r="CR171" i="55"/>
  <c r="CR169" i="55"/>
  <c r="CR168" i="55"/>
  <c r="CR166" i="55"/>
  <c r="CR165" i="55"/>
  <c r="CR164" i="55"/>
  <c r="CR163" i="55"/>
  <c r="CR160" i="55"/>
  <c r="CR158" i="55"/>
  <c r="CR156" i="55"/>
  <c r="CR154" i="55"/>
  <c r="CR152" i="55"/>
  <c r="CR151" i="55"/>
  <c r="CR149" i="55"/>
  <c r="CR147" i="55"/>
  <c r="CR145" i="55"/>
  <c r="CR143" i="55"/>
  <c r="CR141" i="55"/>
  <c r="CR140" i="55"/>
  <c r="CR138" i="55"/>
  <c r="CR137" i="55"/>
  <c r="CR136" i="55"/>
  <c r="CR135" i="55"/>
  <c r="CR134" i="55"/>
  <c r="CR133" i="55"/>
  <c r="CR132" i="55"/>
  <c r="CR131" i="55"/>
  <c r="CR130" i="55"/>
  <c r="CR129" i="55"/>
  <c r="CR128" i="55"/>
  <c r="CR127" i="55"/>
  <c r="CR126" i="55"/>
  <c r="CR125" i="55"/>
  <c r="CR124" i="55"/>
  <c r="CR122" i="55"/>
  <c r="CR121" i="55"/>
  <c r="CR120" i="55"/>
  <c r="CR119" i="55"/>
  <c r="CR118" i="55"/>
  <c r="CR115" i="55"/>
  <c r="CR113" i="55"/>
  <c r="CR112" i="55"/>
  <c r="CR111" i="55"/>
  <c r="CR110" i="55"/>
  <c r="CR109" i="55"/>
  <c r="CR107" i="55"/>
  <c r="CR106" i="55"/>
  <c r="CR105" i="55"/>
  <c r="CR104" i="55"/>
  <c r="CR101" i="55"/>
  <c r="CR100" i="55"/>
  <c r="CR99" i="55"/>
  <c r="CR98" i="55"/>
  <c r="CR95" i="55"/>
  <c r="CR94" i="55"/>
  <c r="CR93" i="55"/>
  <c r="CR92" i="55"/>
  <c r="CR91" i="55"/>
  <c r="CR90" i="55"/>
  <c r="CR89" i="55"/>
  <c r="CR88" i="55"/>
  <c r="CR87" i="55"/>
  <c r="CR84" i="55"/>
  <c r="CR83" i="55"/>
  <c r="CR82" i="55"/>
  <c r="CR81" i="55"/>
  <c r="CR78" i="55"/>
  <c r="CR77" i="55"/>
  <c r="CR76" i="55"/>
  <c r="CR75" i="55"/>
  <c r="CR74" i="55"/>
  <c r="CR73" i="55"/>
  <c r="CR72" i="55"/>
  <c r="CR71" i="55"/>
  <c r="CR68" i="55"/>
  <c r="CR67" i="55"/>
  <c r="CR64" i="55"/>
  <c r="CR60" i="55"/>
  <c r="CR59" i="55"/>
  <c r="CR58" i="55"/>
  <c r="CR57" i="55"/>
  <c r="CR56" i="55"/>
  <c r="CR55" i="55"/>
  <c r="CR54" i="55"/>
  <c r="CR53" i="55"/>
  <c r="CR52" i="55"/>
  <c r="CR51" i="55"/>
  <c r="CR50" i="55"/>
  <c r="CR48" i="55"/>
  <c r="CR47" i="55"/>
  <c r="CR46" i="55"/>
  <c r="CR45" i="55"/>
  <c r="CR44" i="55"/>
  <c r="CR42" i="55"/>
  <c r="CR41" i="55"/>
  <c r="CR40" i="55"/>
  <c r="CR39" i="55"/>
  <c r="CR38" i="55"/>
  <c r="CR37" i="55"/>
  <c r="CR36" i="55"/>
  <c r="CR35" i="55"/>
  <c r="CR33" i="55"/>
  <c r="CR32" i="55"/>
  <c r="CR31" i="55"/>
  <c r="CR30" i="55"/>
  <c r="CR28" i="55"/>
  <c r="CR27" i="55"/>
  <c r="CR26" i="55"/>
  <c r="CR25" i="55"/>
  <c r="CR23" i="55"/>
  <c r="CR22" i="55"/>
  <c r="CR21" i="55"/>
  <c r="CR20" i="55"/>
  <c r="CR19" i="55"/>
  <c r="CR18" i="55"/>
  <c r="CR17" i="55"/>
  <c r="CR16" i="55"/>
  <c r="CR15" i="55"/>
  <c r="CR14" i="55"/>
  <c r="CI188" i="55"/>
  <c r="CI187" i="55"/>
  <c r="CI185" i="55"/>
  <c r="CI184" i="55"/>
  <c r="CI183" i="55"/>
  <c r="CI182" i="55"/>
  <c r="CI181" i="55"/>
  <c r="CI180" i="55"/>
  <c r="CI179" i="55"/>
  <c r="CI178" i="55"/>
  <c r="CI177" i="55"/>
  <c r="CI176" i="55"/>
  <c r="CI173" i="55"/>
  <c r="CI172" i="55"/>
  <c r="CI171" i="55"/>
  <c r="CI169" i="55"/>
  <c r="CI168" i="55"/>
  <c r="CI166" i="55"/>
  <c r="CI165" i="55"/>
  <c r="CI164" i="55"/>
  <c r="CI163" i="55"/>
  <c r="CI160" i="55"/>
  <c r="CI158" i="55"/>
  <c r="CI156" i="55"/>
  <c r="CI154" i="55"/>
  <c r="CI152" i="55"/>
  <c r="CI151" i="55"/>
  <c r="CI149" i="55"/>
  <c r="CI147" i="55"/>
  <c r="CI145" i="55"/>
  <c r="CI143" i="55"/>
  <c r="CI141" i="55"/>
  <c r="CI140" i="55"/>
  <c r="CI138" i="55"/>
  <c r="CI137" i="55"/>
  <c r="CI136" i="55"/>
  <c r="CI135" i="55"/>
  <c r="CI134" i="55"/>
  <c r="CI133" i="55"/>
  <c r="CI132" i="55"/>
  <c r="CI131" i="55"/>
  <c r="CI130" i="55"/>
  <c r="CI129" i="55"/>
  <c r="CI128" i="55"/>
  <c r="CI127" i="55"/>
  <c r="CI126" i="55"/>
  <c r="CI125" i="55"/>
  <c r="CI124" i="55"/>
  <c r="CI122" i="55"/>
  <c r="CI121" i="55"/>
  <c r="CI120" i="55"/>
  <c r="CI119" i="55"/>
  <c r="CI118" i="55"/>
  <c r="CI115" i="55"/>
  <c r="CI113" i="55"/>
  <c r="CI112" i="55"/>
  <c r="CI111" i="55"/>
  <c r="CI110" i="55"/>
  <c r="CI109" i="55"/>
  <c r="CI107" i="55"/>
  <c r="CI106" i="55"/>
  <c r="CI105" i="55"/>
  <c r="CI104" i="55"/>
  <c r="CI101" i="55"/>
  <c r="CI100" i="55"/>
  <c r="CI99" i="55"/>
  <c r="CI98" i="55"/>
  <c r="CI95" i="55"/>
  <c r="CI94" i="55"/>
  <c r="CI93" i="55"/>
  <c r="CI92" i="55"/>
  <c r="CI91" i="55"/>
  <c r="CI90" i="55"/>
  <c r="CI89" i="55"/>
  <c r="CI88" i="55"/>
  <c r="CI87" i="55"/>
  <c r="CI84" i="55"/>
  <c r="CI83" i="55"/>
  <c r="CI82" i="55"/>
  <c r="CI81" i="55"/>
  <c r="CI78" i="55"/>
  <c r="CI77" i="55"/>
  <c r="CI76" i="55"/>
  <c r="CI75" i="55"/>
  <c r="CI74" i="55"/>
  <c r="CI73" i="55"/>
  <c r="CI72" i="55"/>
  <c r="CI71" i="55"/>
  <c r="CI68" i="55"/>
  <c r="CI67" i="55"/>
  <c r="CI64" i="55"/>
  <c r="CI60" i="55"/>
  <c r="CI59" i="55"/>
  <c r="CI58" i="55"/>
  <c r="CI57" i="55"/>
  <c r="CI56" i="55"/>
  <c r="CI55" i="55"/>
  <c r="CI54" i="55"/>
  <c r="CI53" i="55"/>
  <c r="CI52" i="55"/>
  <c r="CI51" i="55"/>
  <c r="CI50" i="55"/>
  <c r="CI48" i="55"/>
  <c r="CI47" i="55"/>
  <c r="CI46" i="55"/>
  <c r="CI45" i="55"/>
  <c r="CI44" i="55"/>
  <c r="CI42" i="55"/>
  <c r="CI41" i="55"/>
  <c r="CI40" i="55"/>
  <c r="CI39" i="55"/>
  <c r="CI38" i="55"/>
  <c r="CI37" i="55"/>
  <c r="CI36" i="55"/>
  <c r="CI35" i="55"/>
  <c r="CI33" i="55"/>
  <c r="CI32" i="55"/>
  <c r="CI31" i="55"/>
  <c r="CI30" i="55"/>
  <c r="CI28" i="55"/>
  <c r="CI27" i="55"/>
  <c r="CI26" i="55"/>
  <c r="CI25" i="55"/>
  <c r="CI23" i="55"/>
  <c r="CI22" i="55"/>
  <c r="CI21" i="55"/>
  <c r="CI20" i="55"/>
  <c r="CI19" i="55"/>
  <c r="CI18" i="55"/>
  <c r="CI17" i="55"/>
  <c r="CI16" i="55"/>
  <c r="CI15" i="55"/>
  <c r="CI14" i="55"/>
  <c r="BZ188" i="55"/>
  <c r="BZ187" i="55"/>
  <c r="BZ185" i="55"/>
  <c r="BZ184" i="55"/>
  <c r="BZ183" i="55"/>
  <c r="BZ182" i="55"/>
  <c r="BZ181" i="55"/>
  <c r="BZ180" i="55"/>
  <c r="BZ179" i="55"/>
  <c r="BZ178" i="55"/>
  <c r="BZ177" i="55"/>
  <c r="BZ176" i="55"/>
  <c r="BZ173" i="55"/>
  <c r="BZ172" i="55"/>
  <c r="BZ171" i="55"/>
  <c r="BZ169" i="55"/>
  <c r="BZ168" i="55"/>
  <c r="BZ166" i="55"/>
  <c r="BZ165" i="55"/>
  <c r="BZ164" i="55"/>
  <c r="BZ163" i="55"/>
  <c r="BZ160" i="55"/>
  <c r="BZ158" i="55"/>
  <c r="BZ156" i="55"/>
  <c r="BZ154" i="55"/>
  <c r="BZ152" i="55"/>
  <c r="BZ151" i="55"/>
  <c r="BZ149" i="55"/>
  <c r="BZ147" i="55"/>
  <c r="BZ145" i="55"/>
  <c r="BZ143" i="55"/>
  <c r="BZ141" i="55"/>
  <c r="BZ140" i="55"/>
  <c r="BZ138" i="55"/>
  <c r="BZ137" i="55"/>
  <c r="BZ136" i="55"/>
  <c r="BZ135" i="55"/>
  <c r="BZ134" i="55"/>
  <c r="BZ133" i="55"/>
  <c r="BZ132" i="55"/>
  <c r="BZ131" i="55"/>
  <c r="BZ130" i="55"/>
  <c r="BZ129" i="55"/>
  <c r="BZ128" i="55"/>
  <c r="BZ127" i="55"/>
  <c r="BZ126" i="55"/>
  <c r="BZ125" i="55"/>
  <c r="BZ124" i="55"/>
  <c r="BZ122" i="55"/>
  <c r="BZ121" i="55"/>
  <c r="BZ120" i="55"/>
  <c r="BZ119" i="55"/>
  <c r="BZ118" i="55"/>
  <c r="BZ115" i="55"/>
  <c r="BZ113" i="55"/>
  <c r="BZ112" i="55"/>
  <c r="BZ111" i="55"/>
  <c r="BZ110" i="55"/>
  <c r="BZ109" i="55"/>
  <c r="BZ107" i="55"/>
  <c r="BZ106" i="55"/>
  <c r="BZ105" i="55"/>
  <c r="BZ104" i="55"/>
  <c r="BZ101" i="55"/>
  <c r="BZ100" i="55"/>
  <c r="BZ99" i="55"/>
  <c r="BZ98" i="55"/>
  <c r="BZ95" i="55"/>
  <c r="BZ94" i="55"/>
  <c r="BZ93" i="55"/>
  <c r="BZ92" i="55"/>
  <c r="BZ91" i="55"/>
  <c r="BZ90" i="55"/>
  <c r="BZ89" i="55"/>
  <c r="BZ88" i="55"/>
  <c r="BZ87" i="55"/>
  <c r="BZ84" i="55"/>
  <c r="BZ83" i="55"/>
  <c r="BZ82" i="55"/>
  <c r="BZ81" i="55"/>
  <c r="BZ78" i="55"/>
  <c r="BZ77" i="55"/>
  <c r="BZ76" i="55"/>
  <c r="BZ75" i="55"/>
  <c r="BZ74" i="55"/>
  <c r="BZ73" i="55"/>
  <c r="BZ72" i="55"/>
  <c r="BZ71" i="55"/>
  <c r="BZ68" i="55"/>
  <c r="BZ67" i="55"/>
  <c r="BZ64" i="55"/>
  <c r="BZ60" i="55"/>
  <c r="BZ59" i="55"/>
  <c r="BZ58" i="55"/>
  <c r="BZ57" i="55"/>
  <c r="BZ56" i="55"/>
  <c r="BZ55" i="55"/>
  <c r="BZ54" i="55"/>
  <c r="BZ53" i="55"/>
  <c r="BZ52" i="55"/>
  <c r="BZ51" i="55"/>
  <c r="BZ50" i="55"/>
  <c r="BZ48" i="55"/>
  <c r="BZ47" i="55"/>
  <c r="BZ46" i="55"/>
  <c r="BZ45" i="55"/>
  <c r="BZ44" i="55"/>
  <c r="BZ42" i="55"/>
  <c r="BZ41" i="55"/>
  <c r="BZ40" i="55"/>
  <c r="BZ39" i="55"/>
  <c r="BZ38" i="55"/>
  <c r="BZ37" i="55"/>
  <c r="BZ36" i="55"/>
  <c r="BZ35" i="55"/>
  <c r="BZ33" i="55"/>
  <c r="BZ32" i="55"/>
  <c r="BZ31" i="55"/>
  <c r="BZ30" i="55"/>
  <c r="BZ28" i="55"/>
  <c r="BZ27" i="55"/>
  <c r="BZ26" i="55"/>
  <c r="BZ25" i="55"/>
  <c r="BZ23" i="55"/>
  <c r="BZ22" i="55"/>
  <c r="BZ21" i="55"/>
  <c r="BZ20" i="55"/>
  <c r="BZ19" i="55"/>
  <c r="BZ18" i="55"/>
  <c r="BZ17" i="55"/>
  <c r="BZ16" i="55"/>
  <c r="BZ15" i="55"/>
  <c r="BZ14" i="55"/>
  <c r="BQ188" i="55"/>
  <c r="BQ187" i="55"/>
  <c r="BQ185" i="55"/>
  <c r="BQ184" i="55"/>
  <c r="BQ183" i="55"/>
  <c r="BQ182" i="55"/>
  <c r="BQ181" i="55"/>
  <c r="BQ180" i="55"/>
  <c r="BQ179" i="55"/>
  <c r="BQ178" i="55"/>
  <c r="BQ177" i="55"/>
  <c r="BQ176" i="55"/>
  <c r="BQ173" i="55"/>
  <c r="BQ172" i="55"/>
  <c r="BQ171" i="55"/>
  <c r="BQ169" i="55"/>
  <c r="BQ168" i="55"/>
  <c r="BQ166" i="55"/>
  <c r="BQ165" i="55"/>
  <c r="BQ164" i="55"/>
  <c r="BQ163" i="55"/>
  <c r="BQ160" i="55"/>
  <c r="BQ158" i="55"/>
  <c r="BQ156" i="55"/>
  <c r="BQ154" i="55"/>
  <c r="BQ152" i="55"/>
  <c r="BQ151" i="55"/>
  <c r="BQ149" i="55"/>
  <c r="BQ147" i="55"/>
  <c r="BQ145" i="55"/>
  <c r="BQ143" i="55"/>
  <c r="BQ141" i="55"/>
  <c r="BQ140" i="55"/>
  <c r="BQ138" i="55"/>
  <c r="BQ137" i="55"/>
  <c r="BQ136" i="55"/>
  <c r="BQ135" i="55"/>
  <c r="BQ134" i="55"/>
  <c r="BQ133" i="55"/>
  <c r="BQ132" i="55"/>
  <c r="BQ131" i="55"/>
  <c r="BQ130" i="55"/>
  <c r="BQ129" i="55"/>
  <c r="BQ128" i="55"/>
  <c r="BQ127" i="55"/>
  <c r="BQ126" i="55"/>
  <c r="BQ125" i="55"/>
  <c r="BQ124" i="55"/>
  <c r="BQ122" i="55"/>
  <c r="BQ121" i="55"/>
  <c r="BQ120" i="55"/>
  <c r="BQ119" i="55"/>
  <c r="BQ118" i="55"/>
  <c r="BQ115" i="55"/>
  <c r="BQ113" i="55"/>
  <c r="BQ112" i="55"/>
  <c r="BQ111" i="55"/>
  <c r="BQ110" i="55"/>
  <c r="BQ109" i="55"/>
  <c r="BQ107" i="55"/>
  <c r="BQ106" i="55"/>
  <c r="BQ105" i="55"/>
  <c r="BQ104" i="55"/>
  <c r="BQ101" i="55"/>
  <c r="BQ100" i="55"/>
  <c r="BQ99" i="55"/>
  <c r="BQ98" i="55"/>
  <c r="BQ95" i="55"/>
  <c r="BQ94" i="55"/>
  <c r="BQ93" i="55"/>
  <c r="BQ92" i="55"/>
  <c r="BQ91" i="55"/>
  <c r="BQ90" i="55"/>
  <c r="BQ89" i="55"/>
  <c r="BQ88" i="55"/>
  <c r="BQ87" i="55"/>
  <c r="BQ84" i="55"/>
  <c r="BQ83" i="55"/>
  <c r="BQ82" i="55"/>
  <c r="BQ81" i="55"/>
  <c r="BQ78" i="55"/>
  <c r="BQ77" i="55"/>
  <c r="BQ76" i="55"/>
  <c r="BQ75" i="55"/>
  <c r="BQ74" i="55"/>
  <c r="BQ73" i="55"/>
  <c r="BQ72" i="55"/>
  <c r="BQ71" i="55"/>
  <c r="BQ68" i="55"/>
  <c r="BQ67" i="55"/>
  <c r="BQ64" i="55"/>
  <c r="BQ60" i="55"/>
  <c r="BQ59" i="55"/>
  <c r="BQ58" i="55"/>
  <c r="BQ57" i="55"/>
  <c r="BQ56" i="55"/>
  <c r="BQ55" i="55"/>
  <c r="BQ54" i="55"/>
  <c r="BQ53" i="55"/>
  <c r="BQ52" i="55"/>
  <c r="BQ51" i="55"/>
  <c r="BQ50" i="55"/>
  <c r="BQ48" i="55"/>
  <c r="BQ47" i="55"/>
  <c r="BQ46" i="55"/>
  <c r="BQ45" i="55"/>
  <c r="BQ44" i="55"/>
  <c r="BQ42" i="55"/>
  <c r="BQ41" i="55"/>
  <c r="BQ40" i="55"/>
  <c r="BQ39" i="55"/>
  <c r="BQ38" i="55"/>
  <c r="BQ37" i="55"/>
  <c r="BQ36" i="55"/>
  <c r="BQ35" i="55"/>
  <c r="BQ33" i="55"/>
  <c r="BQ32" i="55"/>
  <c r="BQ31" i="55"/>
  <c r="BQ30" i="55"/>
  <c r="BQ28" i="55"/>
  <c r="BQ27" i="55"/>
  <c r="BQ26" i="55"/>
  <c r="BQ25" i="55"/>
  <c r="BQ23" i="55"/>
  <c r="BQ22" i="55"/>
  <c r="BQ21" i="55"/>
  <c r="BQ20" i="55"/>
  <c r="BQ19" i="55"/>
  <c r="BQ18" i="55"/>
  <c r="BQ17" i="55"/>
  <c r="BQ16" i="55"/>
  <c r="BQ15" i="55"/>
  <c r="BQ14" i="55"/>
  <c r="BH188" i="55"/>
  <c r="BH187" i="55"/>
  <c r="BH185" i="55"/>
  <c r="BH184" i="55"/>
  <c r="BH183" i="55"/>
  <c r="BH182" i="55"/>
  <c r="BH181" i="55"/>
  <c r="BH180" i="55"/>
  <c r="BH179" i="55"/>
  <c r="BH178" i="55"/>
  <c r="BH177" i="55"/>
  <c r="BH176" i="55"/>
  <c r="BH173" i="55"/>
  <c r="BH172" i="55"/>
  <c r="BH171" i="55"/>
  <c r="BH169" i="55"/>
  <c r="BH168" i="55"/>
  <c r="BH166" i="55"/>
  <c r="BH165" i="55"/>
  <c r="BH164" i="55"/>
  <c r="BH163" i="55"/>
  <c r="BH160" i="55"/>
  <c r="BH158" i="55"/>
  <c r="BH156" i="55"/>
  <c r="BH154" i="55"/>
  <c r="BH152" i="55"/>
  <c r="BH151" i="55"/>
  <c r="BH149" i="55"/>
  <c r="BH147" i="55"/>
  <c r="BH145" i="55"/>
  <c r="BH143" i="55"/>
  <c r="BH141" i="55"/>
  <c r="BH140" i="55"/>
  <c r="BH138" i="55"/>
  <c r="BH137" i="55"/>
  <c r="BH136" i="55"/>
  <c r="BH135" i="55"/>
  <c r="BH134" i="55"/>
  <c r="BH133" i="55"/>
  <c r="BH132" i="55"/>
  <c r="BH131" i="55"/>
  <c r="BH130" i="55"/>
  <c r="BH129" i="55"/>
  <c r="BH128" i="55"/>
  <c r="BH127" i="55"/>
  <c r="BH126" i="55"/>
  <c r="BH125" i="55"/>
  <c r="BH124" i="55"/>
  <c r="BH122" i="55"/>
  <c r="BH121" i="55"/>
  <c r="BH120" i="55"/>
  <c r="BH119" i="55"/>
  <c r="BH118" i="55"/>
  <c r="BH115" i="55"/>
  <c r="BH113" i="55"/>
  <c r="BH112" i="55"/>
  <c r="BH111" i="55"/>
  <c r="BH110" i="55"/>
  <c r="BH109" i="55"/>
  <c r="BH107" i="55"/>
  <c r="BH106" i="55"/>
  <c r="BH105" i="55"/>
  <c r="BH104" i="55"/>
  <c r="BH101" i="55"/>
  <c r="BH100" i="55"/>
  <c r="BH99" i="55"/>
  <c r="BH98" i="55"/>
  <c r="BH95" i="55"/>
  <c r="BH94" i="55"/>
  <c r="BH93" i="55"/>
  <c r="BH92" i="55"/>
  <c r="BH91" i="55"/>
  <c r="BH90" i="55"/>
  <c r="BH89" i="55"/>
  <c r="BH88" i="55"/>
  <c r="BH87" i="55"/>
  <c r="BH84" i="55"/>
  <c r="BH83" i="55"/>
  <c r="BH82" i="55"/>
  <c r="BH81" i="55"/>
  <c r="BH78" i="55"/>
  <c r="BH77" i="55"/>
  <c r="BH76" i="55"/>
  <c r="BH75" i="55"/>
  <c r="BH74" i="55"/>
  <c r="BH73" i="55"/>
  <c r="BH72" i="55"/>
  <c r="BH71" i="55"/>
  <c r="BH68" i="55"/>
  <c r="BH67" i="55"/>
  <c r="BH64" i="55"/>
  <c r="BH60" i="55"/>
  <c r="BH59" i="55"/>
  <c r="BH58" i="55"/>
  <c r="BH57" i="55"/>
  <c r="BH56" i="55"/>
  <c r="BH55" i="55"/>
  <c r="BH54" i="55"/>
  <c r="BH53" i="55"/>
  <c r="BH52" i="55"/>
  <c r="BH51" i="55"/>
  <c r="BH50" i="55"/>
  <c r="BH48" i="55"/>
  <c r="BH47" i="55"/>
  <c r="BH46" i="55"/>
  <c r="BH45" i="55"/>
  <c r="BH44" i="55"/>
  <c r="BH42" i="55"/>
  <c r="BH41" i="55"/>
  <c r="BH40" i="55"/>
  <c r="BH39" i="55"/>
  <c r="BH38" i="55"/>
  <c r="BH37" i="55"/>
  <c r="BH36" i="55"/>
  <c r="BH35" i="55"/>
  <c r="BH33" i="55"/>
  <c r="BH32" i="55"/>
  <c r="BH31" i="55"/>
  <c r="BH30" i="55"/>
  <c r="BH28" i="55"/>
  <c r="BH27" i="55"/>
  <c r="BH26" i="55"/>
  <c r="BH25" i="55"/>
  <c r="BH23" i="55"/>
  <c r="BH22" i="55"/>
  <c r="BH21" i="55"/>
  <c r="BH20" i="55"/>
  <c r="BH19" i="55"/>
  <c r="BH18" i="55"/>
  <c r="BH17" i="55"/>
  <c r="BH16" i="55"/>
  <c r="BH15" i="55"/>
  <c r="BH14" i="55"/>
  <c r="AY188" i="55"/>
  <c r="AY187" i="55"/>
  <c r="AY185" i="55"/>
  <c r="AY184" i="55"/>
  <c r="AY183" i="55"/>
  <c r="AY182" i="55"/>
  <c r="AY181" i="55"/>
  <c r="AY180" i="55"/>
  <c r="AY179" i="55"/>
  <c r="AY178" i="55"/>
  <c r="AY177" i="55"/>
  <c r="AY176" i="55"/>
  <c r="AY173" i="55"/>
  <c r="AY172" i="55"/>
  <c r="AY171" i="55"/>
  <c r="AY169" i="55"/>
  <c r="AY168" i="55"/>
  <c r="AY166" i="55"/>
  <c r="AY165" i="55"/>
  <c r="AY164" i="55"/>
  <c r="AY163" i="55"/>
  <c r="AY160" i="55"/>
  <c r="AY158" i="55"/>
  <c r="AY156" i="55"/>
  <c r="AY154" i="55"/>
  <c r="AY152" i="55"/>
  <c r="AY151" i="55"/>
  <c r="AY149" i="55"/>
  <c r="AY147" i="55"/>
  <c r="AY145" i="55"/>
  <c r="AY143" i="55"/>
  <c r="AY141" i="55"/>
  <c r="AY140" i="55"/>
  <c r="AY138" i="55"/>
  <c r="AY137" i="55"/>
  <c r="AY136" i="55"/>
  <c r="AY135" i="55"/>
  <c r="AY134" i="55"/>
  <c r="AY133" i="55"/>
  <c r="AY132" i="55"/>
  <c r="AY131" i="55"/>
  <c r="AY130" i="55"/>
  <c r="AY129" i="55"/>
  <c r="AY128" i="55"/>
  <c r="AY127" i="55"/>
  <c r="AY126" i="55"/>
  <c r="AY125" i="55"/>
  <c r="AY124" i="55"/>
  <c r="AY122" i="55"/>
  <c r="AY121" i="55"/>
  <c r="AY120" i="55"/>
  <c r="AY119" i="55"/>
  <c r="AY118" i="55"/>
  <c r="AY115" i="55"/>
  <c r="AY113" i="55"/>
  <c r="AY112" i="55"/>
  <c r="AY111" i="55"/>
  <c r="AY110" i="55"/>
  <c r="AY109" i="55"/>
  <c r="AY107" i="55"/>
  <c r="AY106" i="55"/>
  <c r="AY105" i="55"/>
  <c r="AY104" i="55"/>
  <c r="AY101" i="55"/>
  <c r="AY100" i="55"/>
  <c r="AY99" i="55"/>
  <c r="AY98" i="55"/>
  <c r="AY95" i="55"/>
  <c r="AY94" i="55"/>
  <c r="AY93" i="55"/>
  <c r="AY92" i="55"/>
  <c r="AY91" i="55"/>
  <c r="AY90" i="55"/>
  <c r="AY89" i="55"/>
  <c r="AY88" i="55"/>
  <c r="AY87" i="55"/>
  <c r="AY84" i="55"/>
  <c r="AY83" i="55"/>
  <c r="AY82" i="55"/>
  <c r="AY81" i="55"/>
  <c r="AY78" i="55"/>
  <c r="AY77" i="55"/>
  <c r="AY76" i="55"/>
  <c r="AY75" i="55"/>
  <c r="AY74" i="55"/>
  <c r="AY73" i="55"/>
  <c r="AY72" i="55"/>
  <c r="AY71" i="55"/>
  <c r="AY68" i="55"/>
  <c r="AY67" i="55"/>
  <c r="AY64" i="55"/>
  <c r="AY60" i="55"/>
  <c r="AY59" i="55"/>
  <c r="AY58" i="55"/>
  <c r="AY57" i="55"/>
  <c r="AY56" i="55"/>
  <c r="AY55" i="55"/>
  <c r="AY54" i="55"/>
  <c r="AY53" i="55"/>
  <c r="AY52" i="55"/>
  <c r="AY51" i="55"/>
  <c r="AY50" i="55"/>
  <c r="AY48" i="55"/>
  <c r="AY47" i="55"/>
  <c r="AY46" i="55"/>
  <c r="AY45" i="55"/>
  <c r="AY44" i="55"/>
  <c r="AY42" i="55"/>
  <c r="AY41" i="55"/>
  <c r="AY40" i="55"/>
  <c r="AY39" i="55"/>
  <c r="AY38" i="55"/>
  <c r="AY37" i="55"/>
  <c r="AY36" i="55"/>
  <c r="AY35" i="55"/>
  <c r="AY33" i="55"/>
  <c r="AY32" i="55"/>
  <c r="AY31" i="55"/>
  <c r="AY30" i="55"/>
  <c r="AY28" i="55"/>
  <c r="AY27" i="55"/>
  <c r="AY26" i="55"/>
  <c r="AY25" i="55"/>
  <c r="AY23" i="55"/>
  <c r="AY22" i="55"/>
  <c r="AY21" i="55"/>
  <c r="AY20" i="55"/>
  <c r="AY19" i="55"/>
  <c r="AY18" i="55"/>
  <c r="AY17" i="55"/>
  <c r="AY16" i="55"/>
  <c r="AY15" i="55"/>
  <c r="AY14" i="55"/>
  <c r="AP188" i="55"/>
  <c r="AP187" i="55"/>
  <c r="AP185" i="55"/>
  <c r="AP184" i="55"/>
  <c r="AP183" i="55"/>
  <c r="AP182" i="55"/>
  <c r="AP181" i="55"/>
  <c r="AP180" i="55"/>
  <c r="AP179" i="55"/>
  <c r="AP178" i="55"/>
  <c r="AP177" i="55"/>
  <c r="AP176" i="55"/>
  <c r="AP173" i="55"/>
  <c r="AP172" i="55"/>
  <c r="AP171" i="55"/>
  <c r="AP169" i="55"/>
  <c r="AP168" i="55"/>
  <c r="AP166" i="55"/>
  <c r="AP165" i="55"/>
  <c r="AP164" i="55"/>
  <c r="AP163" i="55"/>
  <c r="AP160" i="55"/>
  <c r="AP158" i="55"/>
  <c r="AP156" i="55"/>
  <c r="AP154" i="55"/>
  <c r="AP152" i="55"/>
  <c r="AP151" i="55"/>
  <c r="AP149" i="55"/>
  <c r="AP147" i="55"/>
  <c r="AP145" i="55"/>
  <c r="AP143" i="55"/>
  <c r="AP141" i="55"/>
  <c r="AP140" i="55"/>
  <c r="AP138" i="55"/>
  <c r="AP137" i="55"/>
  <c r="AP136" i="55"/>
  <c r="AP135" i="55"/>
  <c r="AP134" i="55"/>
  <c r="AP133" i="55"/>
  <c r="AP132" i="55"/>
  <c r="AP131" i="55"/>
  <c r="AP130" i="55"/>
  <c r="AP129" i="55"/>
  <c r="AP128" i="55"/>
  <c r="AP127" i="55"/>
  <c r="AP126" i="55"/>
  <c r="AP125" i="55"/>
  <c r="AP124" i="55"/>
  <c r="AP122" i="55"/>
  <c r="AP121" i="55"/>
  <c r="AP120" i="55"/>
  <c r="AP119" i="55"/>
  <c r="AP118" i="55"/>
  <c r="AP115" i="55"/>
  <c r="AP113" i="55"/>
  <c r="AP112" i="55"/>
  <c r="AP111" i="55"/>
  <c r="AP110" i="55"/>
  <c r="AP109" i="55"/>
  <c r="AP107" i="55"/>
  <c r="AP106" i="55"/>
  <c r="AP105" i="55"/>
  <c r="AP104" i="55"/>
  <c r="AP101" i="55"/>
  <c r="AP100" i="55"/>
  <c r="AP99" i="55"/>
  <c r="AP98" i="55"/>
  <c r="AP95" i="55"/>
  <c r="AP94" i="55"/>
  <c r="AP93" i="55"/>
  <c r="AP92" i="55"/>
  <c r="AP91" i="55"/>
  <c r="AP90" i="55"/>
  <c r="AP89" i="55"/>
  <c r="AP88" i="55"/>
  <c r="AP87" i="55"/>
  <c r="AP84" i="55"/>
  <c r="AP83" i="55"/>
  <c r="AP82" i="55"/>
  <c r="AP81" i="55"/>
  <c r="AP78" i="55"/>
  <c r="AP77" i="55"/>
  <c r="AP76" i="55"/>
  <c r="AP75" i="55"/>
  <c r="AP74" i="55"/>
  <c r="AP73" i="55"/>
  <c r="AP72" i="55"/>
  <c r="AP71" i="55"/>
  <c r="AP68" i="55"/>
  <c r="AP67" i="55"/>
  <c r="AP64" i="55"/>
  <c r="AP60" i="55"/>
  <c r="AP59" i="55"/>
  <c r="AP58" i="55"/>
  <c r="AP57" i="55"/>
  <c r="AP56" i="55"/>
  <c r="AP55" i="55"/>
  <c r="AP54" i="55"/>
  <c r="AP53" i="55"/>
  <c r="AP52" i="55"/>
  <c r="AP51" i="55"/>
  <c r="AP50" i="55"/>
  <c r="AP48" i="55"/>
  <c r="AP47" i="55"/>
  <c r="AP46" i="55"/>
  <c r="AP45" i="55"/>
  <c r="AP44" i="55"/>
  <c r="AP42" i="55"/>
  <c r="AP41" i="55"/>
  <c r="AP40" i="55"/>
  <c r="AP39" i="55"/>
  <c r="AP38" i="55"/>
  <c r="AP37" i="55"/>
  <c r="AP36" i="55"/>
  <c r="AP35" i="55"/>
  <c r="AP33" i="55"/>
  <c r="AP32" i="55"/>
  <c r="AP31" i="55"/>
  <c r="AP30" i="55"/>
  <c r="AP28" i="55"/>
  <c r="AP27" i="55"/>
  <c r="AP26" i="55"/>
  <c r="AP25" i="55"/>
  <c r="AP23" i="55"/>
  <c r="AP22" i="55"/>
  <c r="AP21" i="55"/>
  <c r="AP20" i="55"/>
  <c r="AP19" i="55"/>
  <c r="AP18" i="55"/>
  <c r="AP17" i="55"/>
  <c r="AP16" i="55"/>
  <c r="AP15" i="55"/>
  <c r="AP14" i="55"/>
  <c r="AG188" i="55"/>
  <c r="AG187" i="55"/>
  <c r="AG185" i="55"/>
  <c r="AG184" i="55"/>
  <c r="AG183" i="55"/>
  <c r="AG182" i="55"/>
  <c r="AG181" i="55"/>
  <c r="AG180" i="55"/>
  <c r="AG179" i="55"/>
  <c r="AG178" i="55"/>
  <c r="AG177" i="55"/>
  <c r="AG176" i="55"/>
  <c r="AG173" i="55"/>
  <c r="AG172" i="55"/>
  <c r="AG171" i="55"/>
  <c r="AG169" i="55"/>
  <c r="AG168" i="55"/>
  <c r="AG166" i="55"/>
  <c r="AG165" i="55"/>
  <c r="AG164" i="55"/>
  <c r="AG163" i="55"/>
  <c r="AG160" i="55"/>
  <c r="AG158" i="55"/>
  <c r="AG156" i="55"/>
  <c r="AG154" i="55"/>
  <c r="AG152" i="55"/>
  <c r="AG151" i="55"/>
  <c r="AG149" i="55"/>
  <c r="AG147" i="55"/>
  <c r="AG145" i="55"/>
  <c r="AG143" i="55"/>
  <c r="AG141" i="55"/>
  <c r="AG140" i="55"/>
  <c r="AG138" i="55"/>
  <c r="AG137" i="55"/>
  <c r="AG136" i="55"/>
  <c r="AG135" i="55"/>
  <c r="AG134" i="55"/>
  <c r="AG133" i="55"/>
  <c r="AG132" i="55"/>
  <c r="AG131" i="55"/>
  <c r="AG130" i="55"/>
  <c r="AG129" i="55"/>
  <c r="AG128" i="55"/>
  <c r="AG127" i="55"/>
  <c r="AG126" i="55"/>
  <c r="AG125" i="55"/>
  <c r="AG124" i="55"/>
  <c r="AG122" i="55"/>
  <c r="AG121" i="55"/>
  <c r="AG120" i="55"/>
  <c r="AG119" i="55"/>
  <c r="AG118" i="55"/>
  <c r="AG115" i="55"/>
  <c r="AG113" i="55"/>
  <c r="AG112" i="55"/>
  <c r="AG111" i="55"/>
  <c r="AG110" i="55"/>
  <c r="AG109" i="55"/>
  <c r="AG107" i="55"/>
  <c r="AG106" i="55"/>
  <c r="AG105" i="55"/>
  <c r="AG104" i="55"/>
  <c r="AG101" i="55"/>
  <c r="AG100" i="55"/>
  <c r="AG99" i="55"/>
  <c r="AG98" i="55"/>
  <c r="AG95" i="55"/>
  <c r="AG94" i="55"/>
  <c r="AG93" i="55"/>
  <c r="AG92" i="55"/>
  <c r="AG91" i="55"/>
  <c r="AG90" i="55"/>
  <c r="AG89" i="55"/>
  <c r="AG88" i="55"/>
  <c r="AG87" i="55"/>
  <c r="AG84" i="55"/>
  <c r="AG83" i="55"/>
  <c r="AG82" i="55"/>
  <c r="AG81" i="55"/>
  <c r="AG78" i="55"/>
  <c r="AG77" i="55"/>
  <c r="AG76" i="55"/>
  <c r="AG75" i="55"/>
  <c r="AG74" i="55"/>
  <c r="AG73" i="55"/>
  <c r="AG72" i="55"/>
  <c r="AG71" i="55"/>
  <c r="AG68" i="55"/>
  <c r="AG67" i="55"/>
  <c r="AG64" i="55"/>
  <c r="AG60" i="55"/>
  <c r="AG59" i="55"/>
  <c r="AG58" i="55"/>
  <c r="AG57" i="55"/>
  <c r="AG56" i="55"/>
  <c r="AG55" i="55"/>
  <c r="AG54" i="55"/>
  <c r="AG53" i="55"/>
  <c r="AG52" i="55"/>
  <c r="AG51" i="55"/>
  <c r="AG50" i="55"/>
  <c r="AG48" i="55"/>
  <c r="AG47" i="55"/>
  <c r="AG46" i="55"/>
  <c r="AG45" i="55"/>
  <c r="AG44" i="55"/>
  <c r="AG42" i="55"/>
  <c r="AG41" i="55"/>
  <c r="AG40" i="55"/>
  <c r="AG39" i="55"/>
  <c r="AG38" i="55"/>
  <c r="AG37" i="55"/>
  <c r="AG36" i="55"/>
  <c r="AG35" i="55"/>
  <c r="AG33" i="55"/>
  <c r="AG32" i="55"/>
  <c r="AG31" i="55"/>
  <c r="AG30" i="55"/>
  <c r="AG28" i="55"/>
  <c r="AG27" i="55"/>
  <c r="AG26" i="55"/>
  <c r="AG25" i="55"/>
  <c r="AG23" i="55"/>
  <c r="AG22" i="55"/>
  <c r="AG21" i="55"/>
  <c r="AG20" i="55"/>
  <c r="AG19" i="55"/>
  <c r="AG18" i="55"/>
  <c r="AG17" i="55"/>
  <c r="AG16" i="55"/>
  <c r="AG15" i="55"/>
  <c r="AG14" i="55"/>
  <c r="X188" i="55"/>
  <c r="X14" i="55"/>
  <c r="X187" i="55"/>
  <c r="X185" i="55"/>
  <c r="X184" i="55"/>
  <c r="X183" i="55"/>
  <c r="X182" i="55"/>
  <c r="X181" i="55"/>
  <c r="X180" i="55"/>
  <c r="X179" i="55"/>
  <c r="X178" i="55"/>
  <c r="X177" i="55"/>
  <c r="X176" i="55"/>
  <c r="X173" i="55"/>
  <c r="X172" i="55"/>
  <c r="X171" i="55"/>
  <c r="X169" i="55"/>
  <c r="X168" i="55"/>
  <c r="X166" i="55"/>
  <c r="X165" i="55"/>
  <c r="X164" i="55"/>
  <c r="X163" i="55"/>
  <c r="X160" i="55"/>
  <c r="X158" i="55"/>
  <c r="X156" i="55"/>
  <c r="X154" i="55"/>
  <c r="X152" i="55"/>
  <c r="X151" i="55"/>
  <c r="X149" i="55"/>
  <c r="X147" i="55"/>
  <c r="X145" i="55"/>
  <c r="X143" i="55"/>
  <c r="X141" i="55"/>
  <c r="X140" i="55"/>
  <c r="X138" i="55"/>
  <c r="X137" i="55"/>
  <c r="X136" i="55"/>
  <c r="X135" i="55"/>
  <c r="X134" i="55"/>
  <c r="X133" i="55"/>
  <c r="X132" i="55"/>
  <c r="X131" i="55"/>
  <c r="X130" i="55"/>
  <c r="X129" i="55"/>
  <c r="X128" i="55"/>
  <c r="X127" i="55"/>
  <c r="X126" i="55"/>
  <c r="X125" i="55"/>
  <c r="X124" i="55"/>
  <c r="X122" i="55"/>
  <c r="X121" i="55"/>
  <c r="X120" i="55"/>
  <c r="X119" i="55"/>
  <c r="X118" i="55"/>
  <c r="X115" i="55"/>
  <c r="X113" i="55"/>
  <c r="X112" i="55"/>
  <c r="X111" i="55"/>
  <c r="X110" i="55"/>
  <c r="X109" i="55"/>
  <c r="X107" i="55"/>
  <c r="X106" i="55"/>
  <c r="X105" i="55"/>
  <c r="X104" i="55"/>
  <c r="X101" i="55"/>
  <c r="X100" i="55"/>
  <c r="X99" i="55"/>
  <c r="X98" i="55"/>
  <c r="X95" i="55"/>
  <c r="X94" i="55"/>
  <c r="X93" i="55"/>
  <c r="X92" i="55"/>
  <c r="X91" i="55"/>
  <c r="X90" i="55"/>
  <c r="X89" i="55"/>
  <c r="X88" i="55"/>
  <c r="X87" i="55"/>
  <c r="X84" i="55"/>
  <c r="X83" i="55"/>
  <c r="X82" i="55"/>
  <c r="X81" i="55"/>
  <c r="X78" i="55"/>
  <c r="X77" i="55"/>
  <c r="X76" i="55"/>
  <c r="X75" i="55"/>
  <c r="X74" i="55"/>
  <c r="X73" i="55"/>
  <c r="X72" i="55"/>
  <c r="X71" i="55"/>
  <c r="X68" i="55"/>
  <c r="X67" i="55"/>
  <c r="X64" i="55"/>
  <c r="X60" i="55"/>
  <c r="X59" i="55"/>
  <c r="X58" i="55"/>
  <c r="X57" i="55"/>
  <c r="X56" i="55"/>
  <c r="X55" i="55"/>
  <c r="X54" i="55"/>
  <c r="X53" i="55"/>
  <c r="X52" i="55"/>
  <c r="X51" i="55"/>
  <c r="X50" i="55"/>
  <c r="X48" i="55"/>
  <c r="X47" i="55"/>
  <c r="X46" i="55"/>
  <c r="X45" i="55"/>
  <c r="X44" i="55"/>
  <c r="X42" i="55"/>
  <c r="X41" i="55"/>
  <c r="X40" i="55"/>
  <c r="X39" i="55"/>
  <c r="X38" i="55"/>
  <c r="X37" i="55"/>
  <c r="X36" i="55"/>
  <c r="X35" i="55"/>
  <c r="X33" i="55"/>
  <c r="X32" i="55"/>
  <c r="X31" i="55"/>
  <c r="X30" i="55"/>
  <c r="X28" i="55"/>
  <c r="X27" i="55"/>
  <c r="X26" i="55"/>
  <c r="X25" i="55"/>
  <c r="X23" i="55"/>
  <c r="X22" i="55"/>
  <c r="X21" i="55"/>
  <c r="X20" i="55"/>
  <c r="X19" i="55"/>
  <c r="X18" i="55"/>
  <c r="X17" i="55"/>
  <c r="X16" i="55"/>
  <c r="X15" i="55"/>
  <c r="AZ184" i="55" l="1"/>
  <c r="AZ180" i="55"/>
  <c r="AZ176" i="55"/>
  <c r="AZ164" i="55"/>
  <c r="AZ149" i="55"/>
  <c r="AZ141" i="55"/>
  <c r="AZ136" i="55"/>
  <c r="AZ132" i="55"/>
  <c r="AZ128" i="55"/>
  <c r="AZ119" i="55"/>
  <c r="AZ112" i="55"/>
  <c r="AZ107" i="55"/>
  <c r="AZ101" i="55"/>
  <c r="AZ91" i="55"/>
  <c r="AZ81" i="55"/>
  <c r="AZ75" i="55"/>
  <c r="AZ71" i="55"/>
  <c r="AZ60" i="55"/>
  <c r="AZ52" i="55"/>
  <c r="AZ42" i="55"/>
  <c r="AZ38" i="55"/>
  <c r="AZ33" i="55"/>
  <c r="AZ28" i="55"/>
  <c r="AZ23" i="55"/>
  <c r="AZ19" i="55"/>
  <c r="AQ184" i="55"/>
  <c r="AQ180" i="55"/>
  <c r="AQ176" i="55"/>
  <c r="AQ169" i="55"/>
  <c r="AQ164" i="55"/>
  <c r="AQ156" i="55"/>
  <c r="AQ149" i="55"/>
  <c r="AQ141" i="55"/>
  <c r="AQ136" i="55"/>
  <c r="AQ128" i="55"/>
  <c r="AQ124" i="55"/>
  <c r="AQ119" i="55"/>
  <c r="AQ112" i="55"/>
  <c r="AQ101" i="55"/>
  <c r="AQ95" i="55"/>
  <c r="AQ91" i="55"/>
  <c r="AQ81" i="55"/>
  <c r="AQ75" i="55"/>
  <c r="AQ71" i="55"/>
  <c r="AQ56" i="55"/>
  <c r="AQ52" i="55"/>
  <c r="AQ47" i="55"/>
  <c r="AQ38" i="55"/>
  <c r="AQ33" i="55"/>
  <c r="AQ28" i="55"/>
  <c r="AQ19" i="55"/>
  <c r="AQ15" i="55"/>
  <c r="AH184" i="55"/>
  <c r="AH180" i="55"/>
  <c r="AH176" i="55"/>
  <c r="AH169" i="55"/>
  <c r="AH164" i="55"/>
  <c r="AH156" i="55"/>
  <c r="AH149" i="55"/>
  <c r="AI148" i="55" s="1"/>
  <c r="AH141" i="55"/>
  <c r="AH136" i="55"/>
  <c r="AH132" i="55"/>
  <c r="AH128" i="55"/>
  <c r="AH124" i="55"/>
  <c r="AH119" i="55"/>
  <c r="AH112" i="55"/>
  <c r="AH107" i="55"/>
  <c r="AH101" i="55"/>
  <c r="AH95" i="55"/>
  <c r="AH91" i="55"/>
  <c r="AH87" i="55"/>
  <c r="AH81" i="55"/>
  <c r="AH75" i="55"/>
  <c r="AH71" i="55"/>
  <c r="AH60" i="55"/>
  <c r="AH56" i="55"/>
  <c r="AH52" i="55"/>
  <c r="AH47" i="55"/>
  <c r="AH42" i="55"/>
  <c r="AH38" i="55"/>
  <c r="AH33" i="55"/>
  <c r="AH28" i="55"/>
  <c r="AH23" i="55"/>
  <c r="AH19" i="55"/>
  <c r="AH15" i="55"/>
  <c r="BR197" i="55"/>
  <c r="I196" i="55"/>
  <c r="H196" i="55" s="1"/>
  <c r="EL188" i="55"/>
  <c r="EC188" i="55"/>
  <c r="DT188" i="55"/>
  <c r="DK188" i="55"/>
  <c r="DB188" i="55"/>
  <c r="CS188" i="55"/>
  <c r="CJ188" i="55"/>
  <c r="CA188" i="55"/>
  <c r="BR188" i="55"/>
  <c r="BI188" i="55"/>
  <c r="AZ188" i="55"/>
  <c r="AQ188" i="55"/>
  <c r="AH188" i="55"/>
  <c r="G188" i="55"/>
  <c r="EL187" i="55"/>
  <c r="EC187" i="55"/>
  <c r="DT187" i="55"/>
  <c r="DK187" i="55"/>
  <c r="DB187" i="55"/>
  <c r="CS187" i="55"/>
  <c r="CJ187" i="55"/>
  <c r="CA187" i="55"/>
  <c r="BR187" i="55"/>
  <c r="BI187" i="55"/>
  <c r="AZ187" i="55"/>
  <c r="AQ187" i="55"/>
  <c r="AH187" i="55"/>
  <c r="G187" i="55"/>
  <c r="H186" i="55" s="1"/>
  <c r="EL185" i="55"/>
  <c r="EC185" i="55"/>
  <c r="DT185" i="55"/>
  <c r="DK185" i="55"/>
  <c r="DB185" i="55"/>
  <c r="CS185" i="55"/>
  <c r="CJ185" i="55"/>
  <c r="CA185" i="55"/>
  <c r="BR185" i="55"/>
  <c r="BI185" i="55"/>
  <c r="AZ185" i="55"/>
  <c r="AQ185" i="55"/>
  <c r="AH185" i="55"/>
  <c r="G185" i="55"/>
  <c r="EL184" i="55"/>
  <c r="EC184" i="55"/>
  <c r="DT184" i="55"/>
  <c r="DK184" i="55"/>
  <c r="DB184" i="55"/>
  <c r="CS184" i="55"/>
  <c r="CJ184" i="55"/>
  <c r="CA184" i="55"/>
  <c r="BR184" i="55"/>
  <c r="BI184" i="55"/>
  <c r="G184" i="55"/>
  <c r="EL183" i="55"/>
  <c r="EC183" i="55"/>
  <c r="DT183" i="55"/>
  <c r="DK183" i="55"/>
  <c r="DB183" i="55"/>
  <c r="CS183" i="55"/>
  <c r="CJ183" i="55"/>
  <c r="CA183" i="55"/>
  <c r="BR183" i="55"/>
  <c r="BI183" i="55"/>
  <c r="AZ183" i="55"/>
  <c r="AQ183" i="55"/>
  <c r="AH183" i="55"/>
  <c r="G183" i="55"/>
  <c r="EL182" i="55"/>
  <c r="EC182" i="55"/>
  <c r="DT182" i="55"/>
  <c r="DK182" i="55"/>
  <c r="DB182" i="55"/>
  <c r="CS182" i="55"/>
  <c r="CJ182" i="55"/>
  <c r="CA182" i="55"/>
  <c r="BR182" i="55"/>
  <c r="BI182" i="55"/>
  <c r="AZ182" i="55"/>
  <c r="AQ182" i="55"/>
  <c r="AH182" i="55"/>
  <c r="G182" i="55"/>
  <c r="EL181" i="55"/>
  <c r="EC181" i="55"/>
  <c r="DT181" i="55"/>
  <c r="DK181" i="55"/>
  <c r="DB181" i="55"/>
  <c r="CS181" i="55"/>
  <c r="CJ181" i="55"/>
  <c r="CA181" i="55"/>
  <c r="BR181" i="55"/>
  <c r="BI181" i="55"/>
  <c r="AZ181" i="55"/>
  <c r="AQ181" i="55"/>
  <c r="AH181" i="55"/>
  <c r="G181" i="55"/>
  <c r="EL180" i="55"/>
  <c r="EC180" i="55"/>
  <c r="DT180" i="55"/>
  <c r="DK180" i="55"/>
  <c r="DB180" i="55"/>
  <c r="CS180" i="55"/>
  <c r="CJ180" i="55"/>
  <c r="CA180" i="55"/>
  <c r="BR180" i="55"/>
  <c r="BI180" i="55"/>
  <c r="G180" i="55"/>
  <c r="EL179" i="55"/>
  <c r="EC179" i="55"/>
  <c r="DT179" i="55"/>
  <c r="DK179" i="55"/>
  <c r="DB179" i="55"/>
  <c r="CS179" i="55"/>
  <c r="CJ179" i="55"/>
  <c r="CA179" i="55"/>
  <c r="BR179" i="55"/>
  <c r="BI179" i="55"/>
  <c r="AZ179" i="55"/>
  <c r="AQ179" i="55"/>
  <c r="AH179" i="55"/>
  <c r="G179" i="55"/>
  <c r="EL178" i="55"/>
  <c r="EC178" i="55"/>
  <c r="DT178" i="55"/>
  <c r="DK178" i="55"/>
  <c r="DB178" i="55"/>
  <c r="CS178" i="55"/>
  <c r="CJ178" i="55"/>
  <c r="CA178" i="55"/>
  <c r="BR178" i="55"/>
  <c r="BI178" i="55"/>
  <c r="AZ178" i="55"/>
  <c r="AQ178" i="55"/>
  <c r="AH178" i="55"/>
  <c r="G178" i="55"/>
  <c r="EL177" i="55"/>
  <c r="EC177" i="55"/>
  <c r="DT177" i="55"/>
  <c r="DK177" i="55"/>
  <c r="DB177" i="55"/>
  <c r="CS177" i="55"/>
  <c r="CJ177" i="55"/>
  <c r="CA177" i="55"/>
  <c r="BR177" i="55"/>
  <c r="BI177" i="55"/>
  <c r="AZ177" i="55"/>
  <c r="AQ177" i="55"/>
  <c r="AH177" i="55"/>
  <c r="G177" i="55"/>
  <c r="EL176" i="55"/>
  <c r="EC176" i="55"/>
  <c r="DT176" i="55"/>
  <c r="DK176" i="55"/>
  <c r="DB176" i="55"/>
  <c r="CS176" i="55"/>
  <c r="CJ176" i="55"/>
  <c r="CA176" i="55"/>
  <c r="BR176" i="55"/>
  <c r="BI176" i="55"/>
  <c r="G176" i="55"/>
  <c r="EL173" i="55"/>
  <c r="EC173" i="55"/>
  <c r="DT173" i="55"/>
  <c r="DK173" i="55"/>
  <c r="DB173" i="55"/>
  <c r="CS173" i="55"/>
  <c r="CJ173" i="55"/>
  <c r="CA173" i="55"/>
  <c r="BR173" i="55"/>
  <c r="BI173" i="55"/>
  <c r="AZ173" i="55"/>
  <c r="AQ173" i="55"/>
  <c r="AH173" i="55"/>
  <c r="G173" i="55"/>
  <c r="EL172" i="55"/>
  <c r="EC172" i="55"/>
  <c r="DT172" i="55"/>
  <c r="DK172" i="55"/>
  <c r="DB172" i="55"/>
  <c r="CS172" i="55"/>
  <c r="CJ172" i="55"/>
  <c r="CA172" i="55"/>
  <c r="BR172" i="55"/>
  <c r="BI172" i="55"/>
  <c r="AZ172" i="55"/>
  <c r="AQ172" i="55"/>
  <c r="AH172" i="55"/>
  <c r="G172" i="55"/>
  <c r="EL171" i="55"/>
  <c r="EC171" i="55"/>
  <c r="DT171" i="55"/>
  <c r="DK171" i="55"/>
  <c r="DB171" i="55"/>
  <c r="CS171" i="55"/>
  <c r="CJ171" i="55"/>
  <c r="CA171" i="55"/>
  <c r="BR171" i="55"/>
  <c r="BI171" i="55"/>
  <c r="AZ171" i="55"/>
  <c r="AQ171" i="55"/>
  <c r="AH171" i="55"/>
  <c r="G171" i="55"/>
  <c r="EL169" i="55"/>
  <c r="EC169" i="55"/>
  <c r="DT169" i="55"/>
  <c r="DK169" i="55"/>
  <c r="DB169" i="55"/>
  <c r="CS169" i="55"/>
  <c r="CJ169" i="55"/>
  <c r="CA169" i="55"/>
  <c r="BR169" i="55"/>
  <c r="BI169" i="55"/>
  <c r="AZ169" i="55"/>
  <c r="G169" i="55"/>
  <c r="EL168" i="55"/>
  <c r="EC168" i="55"/>
  <c r="DT168" i="55"/>
  <c r="DK168" i="55"/>
  <c r="DB168" i="55"/>
  <c r="CS168" i="55"/>
  <c r="CJ168" i="55"/>
  <c r="CA168" i="55"/>
  <c r="BR168" i="55"/>
  <c r="BI168" i="55"/>
  <c r="BJ167" i="55" s="1"/>
  <c r="AZ168" i="55"/>
  <c r="BA167" i="55" s="1"/>
  <c r="AQ168" i="55"/>
  <c r="AH168" i="55"/>
  <c r="G168" i="55"/>
  <c r="EL166" i="55"/>
  <c r="EC166" i="55"/>
  <c r="DT166" i="55"/>
  <c r="DK166" i="55"/>
  <c r="DB166" i="55"/>
  <c r="CS166" i="55"/>
  <c r="CJ166" i="55"/>
  <c r="CA166" i="55"/>
  <c r="BR166" i="55"/>
  <c r="BI166" i="55"/>
  <c r="AZ166" i="55"/>
  <c r="AQ166" i="55"/>
  <c r="AH166" i="55"/>
  <c r="G166" i="55"/>
  <c r="EL165" i="55"/>
  <c r="EC165" i="55"/>
  <c r="DT165" i="55"/>
  <c r="DK165" i="55"/>
  <c r="DB165" i="55"/>
  <c r="CS165" i="55"/>
  <c r="CJ165" i="55"/>
  <c r="CA165" i="55"/>
  <c r="BR165" i="55"/>
  <c r="BI165" i="55"/>
  <c r="AZ165" i="55"/>
  <c r="AQ165" i="55"/>
  <c r="AH165" i="55"/>
  <c r="G165" i="55"/>
  <c r="EL164" i="55"/>
  <c r="EC164" i="55"/>
  <c r="DT164" i="55"/>
  <c r="DK164" i="55"/>
  <c r="DB164" i="55"/>
  <c r="CS164" i="55"/>
  <c r="CJ164" i="55"/>
  <c r="CA164" i="55"/>
  <c r="BR164" i="55"/>
  <c r="BI164" i="55"/>
  <c r="G164" i="55"/>
  <c r="EL163" i="55"/>
  <c r="EC163" i="55"/>
  <c r="DT163" i="55"/>
  <c r="DK163" i="55"/>
  <c r="DB163" i="55"/>
  <c r="CS163" i="55"/>
  <c r="CJ163" i="55"/>
  <c r="CA163" i="55"/>
  <c r="BR163" i="55"/>
  <c r="BI163" i="55"/>
  <c r="AZ163" i="55"/>
  <c r="AQ163" i="55"/>
  <c r="AH163" i="55"/>
  <c r="G163" i="55"/>
  <c r="H162" i="55" s="1"/>
  <c r="EL160" i="55"/>
  <c r="EC160" i="55"/>
  <c r="DT160" i="55"/>
  <c r="DK160" i="55"/>
  <c r="DB160" i="55"/>
  <c r="CS160" i="55"/>
  <c r="CT159" i="55" s="1"/>
  <c r="CJ160" i="55"/>
  <c r="CK159" i="55" s="1"/>
  <c r="CA160" i="55"/>
  <c r="BR160" i="55"/>
  <c r="BS159" i="55" s="1"/>
  <c r="BI160" i="55"/>
  <c r="AZ160" i="55"/>
  <c r="BA159" i="55" s="1"/>
  <c r="AQ160" i="55"/>
  <c r="AH160" i="55"/>
  <c r="G160" i="55"/>
  <c r="H159" i="55" s="1"/>
  <c r="EL158" i="55"/>
  <c r="EC158" i="55"/>
  <c r="DT158" i="55"/>
  <c r="DK158" i="55"/>
  <c r="DB158" i="55"/>
  <c r="CS158" i="55"/>
  <c r="CJ158" i="55"/>
  <c r="CA158" i="55"/>
  <c r="BR158" i="55"/>
  <c r="BS157" i="55" s="1"/>
  <c r="BI158" i="55"/>
  <c r="AZ158" i="55"/>
  <c r="AQ158" i="55"/>
  <c r="AR157" i="55" s="1"/>
  <c r="AH158" i="55"/>
  <c r="G158" i="55"/>
  <c r="H157" i="55" s="1"/>
  <c r="EL156" i="55"/>
  <c r="EC156" i="55"/>
  <c r="DT156" i="55"/>
  <c r="DU155" i="55" s="1"/>
  <c r="DK156" i="55"/>
  <c r="DB156" i="55"/>
  <c r="CS156" i="55"/>
  <c r="CJ156" i="55"/>
  <c r="CA156" i="55"/>
  <c r="BR156" i="55"/>
  <c r="BI156" i="55"/>
  <c r="AZ156" i="55"/>
  <c r="G156" i="55"/>
  <c r="H155" i="55" s="1"/>
  <c r="EL154" i="55"/>
  <c r="EM153" i="55" s="1"/>
  <c r="EC154" i="55"/>
  <c r="DT154" i="55"/>
  <c r="DU153" i="55" s="1"/>
  <c r="DK154" i="55"/>
  <c r="DB154" i="55"/>
  <c r="DC153" i="55" s="1"/>
  <c r="CS154" i="55"/>
  <c r="CJ154" i="55"/>
  <c r="CK153" i="55" s="1"/>
  <c r="CA154" i="55"/>
  <c r="BR154" i="55"/>
  <c r="BS153" i="55" s="1"/>
  <c r="BI154" i="55"/>
  <c r="AZ154" i="55"/>
  <c r="BA153" i="55" s="1"/>
  <c r="AQ154" i="55"/>
  <c r="AH154" i="55"/>
  <c r="AI153" i="55" s="1"/>
  <c r="G154" i="55"/>
  <c r="H153" i="55" s="1"/>
  <c r="EL152" i="55"/>
  <c r="EC152" i="55"/>
  <c r="DT152" i="55"/>
  <c r="DK152" i="55"/>
  <c r="DB152" i="55"/>
  <c r="CS152" i="55"/>
  <c r="CJ152" i="55"/>
  <c r="CA152" i="55"/>
  <c r="BR152" i="55"/>
  <c r="BI152" i="55"/>
  <c r="AZ152" i="55"/>
  <c r="AQ152" i="55"/>
  <c r="AH152" i="55"/>
  <c r="G152" i="55"/>
  <c r="EL151" i="55"/>
  <c r="EC151" i="55"/>
  <c r="DT151" i="55"/>
  <c r="DK151" i="55"/>
  <c r="DB151" i="55"/>
  <c r="CS151" i="55"/>
  <c r="CJ151" i="55"/>
  <c r="CA151" i="55"/>
  <c r="BR151" i="55"/>
  <c r="BI151" i="55"/>
  <c r="AZ151" i="55"/>
  <c r="AQ151" i="55"/>
  <c r="AH151" i="55"/>
  <c r="G151" i="55"/>
  <c r="H150" i="55" s="1"/>
  <c r="EL149" i="55"/>
  <c r="EC149" i="55"/>
  <c r="DT149" i="55"/>
  <c r="DK149" i="55"/>
  <c r="DB149" i="55"/>
  <c r="CS149" i="55"/>
  <c r="CJ149" i="55"/>
  <c r="CA149" i="55"/>
  <c r="BR149" i="55"/>
  <c r="BI149" i="55"/>
  <c r="G149" i="55"/>
  <c r="H148" i="55" s="1"/>
  <c r="EL147" i="55"/>
  <c r="EC147" i="55"/>
  <c r="ED146" i="55" s="1"/>
  <c r="DT147" i="55"/>
  <c r="DK147" i="55"/>
  <c r="DL146" i="55" s="1"/>
  <c r="DB147" i="55"/>
  <c r="CS147" i="55"/>
  <c r="CT146" i="55" s="1"/>
  <c r="CJ147" i="55"/>
  <c r="CA147" i="55"/>
  <c r="CB146" i="55" s="1"/>
  <c r="BR147" i="55"/>
  <c r="BI147" i="55"/>
  <c r="AZ147" i="55"/>
  <c r="AQ147" i="55"/>
  <c r="AR146" i="55" s="1"/>
  <c r="AH147" i="55"/>
  <c r="G147" i="55"/>
  <c r="H146" i="55" s="1"/>
  <c r="EL145" i="55"/>
  <c r="EC145" i="55"/>
  <c r="DT145" i="55"/>
  <c r="DK145" i="55"/>
  <c r="DB145" i="55"/>
  <c r="CS145" i="55"/>
  <c r="CJ145" i="55"/>
  <c r="CA145" i="55"/>
  <c r="BR145" i="55"/>
  <c r="BI145" i="55"/>
  <c r="AZ145" i="55"/>
  <c r="AQ145" i="55"/>
  <c r="AH145" i="55"/>
  <c r="G145" i="55"/>
  <c r="H144" i="55" s="1"/>
  <c r="EL143" i="55"/>
  <c r="EC143" i="55"/>
  <c r="DT143" i="55"/>
  <c r="DK143" i="55"/>
  <c r="DB143" i="55"/>
  <c r="DC142" i="55" s="1"/>
  <c r="CS143" i="55"/>
  <c r="CJ143" i="55"/>
  <c r="CK142" i="55" s="1"/>
  <c r="CA143" i="55"/>
  <c r="BR143" i="55"/>
  <c r="BS142" i="55" s="1"/>
  <c r="BI143" i="55"/>
  <c r="AZ143" i="55"/>
  <c r="BA142" i="55" s="1"/>
  <c r="AQ143" i="55"/>
  <c r="AH143" i="55"/>
  <c r="AI142" i="55" s="1"/>
  <c r="G143" i="55"/>
  <c r="H142" i="55" s="1"/>
  <c r="EL141" i="55"/>
  <c r="EC141" i="55"/>
  <c r="DT141" i="55"/>
  <c r="DK141" i="55"/>
  <c r="DB141" i="55"/>
  <c r="CS141" i="55"/>
  <c r="CJ141" i="55"/>
  <c r="CA141" i="55"/>
  <c r="BR141" i="55"/>
  <c r="BI141" i="55"/>
  <c r="G141" i="55"/>
  <c r="EL140" i="55"/>
  <c r="EC140" i="55"/>
  <c r="DT140" i="55"/>
  <c r="DK140" i="55"/>
  <c r="DB140" i="55"/>
  <c r="CS140" i="55"/>
  <c r="CJ140" i="55"/>
  <c r="CA140" i="55"/>
  <c r="BR140" i="55"/>
  <c r="BI140" i="55"/>
  <c r="AZ140" i="55"/>
  <c r="AQ140" i="55"/>
  <c r="AH140" i="55"/>
  <c r="G140" i="55"/>
  <c r="H139" i="55" s="1"/>
  <c r="EL138" i="55"/>
  <c r="EC138" i="55"/>
  <c r="DT138" i="55"/>
  <c r="DK138" i="55"/>
  <c r="DB138" i="55"/>
  <c r="CS138" i="55"/>
  <c r="CJ138" i="55"/>
  <c r="CA138" i="55"/>
  <c r="BR138" i="55"/>
  <c r="BI138" i="55"/>
  <c r="AZ138" i="55"/>
  <c r="AQ138" i="55"/>
  <c r="AH138" i="55"/>
  <c r="G138" i="55"/>
  <c r="EL137" i="55"/>
  <c r="EC137" i="55"/>
  <c r="DT137" i="55"/>
  <c r="DK137" i="55"/>
  <c r="DB137" i="55"/>
  <c r="CS137" i="55"/>
  <c r="CJ137" i="55"/>
  <c r="CA137" i="55"/>
  <c r="BR137" i="55"/>
  <c r="BI137" i="55"/>
  <c r="AZ137" i="55"/>
  <c r="AQ137" i="55"/>
  <c r="AH137" i="55"/>
  <c r="G137" i="55"/>
  <c r="EL136" i="55"/>
  <c r="EC136" i="55"/>
  <c r="DT136" i="55"/>
  <c r="DK136" i="55"/>
  <c r="DB136" i="55"/>
  <c r="CS136" i="55"/>
  <c r="CJ136" i="55"/>
  <c r="CA136" i="55"/>
  <c r="BR136" i="55"/>
  <c r="BI136" i="55"/>
  <c r="G136" i="55"/>
  <c r="EL135" i="55"/>
  <c r="EC135" i="55"/>
  <c r="DT135" i="55"/>
  <c r="DK135" i="55"/>
  <c r="DB135" i="55"/>
  <c r="CS135" i="55"/>
  <c r="CJ135" i="55"/>
  <c r="CA135" i="55"/>
  <c r="BR135" i="55"/>
  <c r="BI135" i="55"/>
  <c r="AZ135" i="55"/>
  <c r="AQ135" i="55"/>
  <c r="AH135" i="55"/>
  <c r="G135" i="55"/>
  <c r="EL134" i="55"/>
  <c r="EC134" i="55"/>
  <c r="DT134" i="55"/>
  <c r="DK134" i="55"/>
  <c r="DB134" i="55"/>
  <c r="CS134" i="55"/>
  <c r="CJ134" i="55"/>
  <c r="CA134" i="55"/>
  <c r="BR134" i="55"/>
  <c r="BI134" i="55"/>
  <c r="AZ134" i="55"/>
  <c r="AQ134" i="55"/>
  <c r="AH134" i="55"/>
  <c r="G134" i="55"/>
  <c r="EL133" i="55"/>
  <c r="EC133" i="55"/>
  <c r="DT133" i="55"/>
  <c r="DK133" i="55"/>
  <c r="DB133" i="55"/>
  <c r="CS133" i="55"/>
  <c r="CJ133" i="55"/>
  <c r="CA133" i="55"/>
  <c r="BR133" i="55"/>
  <c r="BI133" i="55"/>
  <c r="AZ133" i="55"/>
  <c r="AQ133" i="55"/>
  <c r="AH133" i="55"/>
  <c r="G133" i="55"/>
  <c r="EL132" i="55"/>
  <c r="EC132" i="55"/>
  <c r="DT132" i="55"/>
  <c r="DK132" i="55"/>
  <c r="DB132" i="55"/>
  <c r="CS132" i="55"/>
  <c r="CJ132" i="55"/>
  <c r="CA132" i="55"/>
  <c r="BR132" i="55"/>
  <c r="BI132" i="55"/>
  <c r="AQ132" i="55"/>
  <c r="G132" i="55"/>
  <c r="EL131" i="55"/>
  <c r="EC131" i="55"/>
  <c r="DT131" i="55"/>
  <c r="DK131" i="55"/>
  <c r="DB131" i="55"/>
  <c r="CS131" i="55"/>
  <c r="CJ131" i="55"/>
  <c r="CA131" i="55"/>
  <c r="BR131" i="55"/>
  <c r="BI131" i="55"/>
  <c r="AZ131" i="55"/>
  <c r="AQ131" i="55"/>
  <c r="AH131" i="55"/>
  <c r="G131" i="55"/>
  <c r="EL130" i="55"/>
  <c r="EC130" i="55"/>
  <c r="DT130" i="55"/>
  <c r="DK130" i="55"/>
  <c r="DB130" i="55"/>
  <c r="CS130" i="55"/>
  <c r="CJ130" i="55"/>
  <c r="CA130" i="55"/>
  <c r="BR130" i="55"/>
  <c r="BI130" i="55"/>
  <c r="AZ130" i="55"/>
  <c r="AQ130" i="55"/>
  <c r="AH130" i="55"/>
  <c r="G130" i="55"/>
  <c r="EL129" i="55"/>
  <c r="EC129" i="55"/>
  <c r="DT129" i="55"/>
  <c r="DK129" i="55"/>
  <c r="DB129" i="55"/>
  <c r="CS129" i="55"/>
  <c r="CJ129" i="55"/>
  <c r="CA129" i="55"/>
  <c r="BR129" i="55"/>
  <c r="BI129" i="55"/>
  <c r="AZ129" i="55"/>
  <c r="AQ129" i="55"/>
  <c r="AH129" i="55"/>
  <c r="G129" i="55"/>
  <c r="EL128" i="55"/>
  <c r="EC128" i="55"/>
  <c r="DT128" i="55"/>
  <c r="DK128" i="55"/>
  <c r="DB128" i="55"/>
  <c r="CS128" i="55"/>
  <c r="CJ128" i="55"/>
  <c r="CA128" i="55"/>
  <c r="BR128" i="55"/>
  <c r="BI128" i="55"/>
  <c r="G128" i="55"/>
  <c r="EL127" i="55"/>
  <c r="EC127" i="55"/>
  <c r="DT127" i="55"/>
  <c r="DK127" i="55"/>
  <c r="DB127" i="55"/>
  <c r="CS127" i="55"/>
  <c r="CJ127" i="55"/>
  <c r="CA127" i="55"/>
  <c r="BR127" i="55"/>
  <c r="BI127" i="55"/>
  <c r="AZ127" i="55"/>
  <c r="AQ127" i="55"/>
  <c r="AH127" i="55"/>
  <c r="G127" i="55"/>
  <c r="EL126" i="55"/>
  <c r="EC126" i="55"/>
  <c r="DT126" i="55"/>
  <c r="DK126" i="55"/>
  <c r="DB126" i="55"/>
  <c r="CS126" i="55"/>
  <c r="CJ126" i="55"/>
  <c r="CA126" i="55"/>
  <c r="BR126" i="55"/>
  <c r="BI126" i="55"/>
  <c r="AZ126" i="55"/>
  <c r="AQ126" i="55"/>
  <c r="AH126" i="55"/>
  <c r="G126" i="55"/>
  <c r="EL125" i="55"/>
  <c r="EC125" i="55"/>
  <c r="DT125" i="55"/>
  <c r="DK125" i="55"/>
  <c r="DB125" i="55"/>
  <c r="CS125" i="55"/>
  <c r="CJ125" i="55"/>
  <c r="CA125" i="55"/>
  <c r="BR125" i="55"/>
  <c r="BI125" i="55"/>
  <c r="AZ125" i="55"/>
  <c r="AQ125" i="55"/>
  <c r="AH125" i="55"/>
  <c r="G125" i="55"/>
  <c r="EL124" i="55"/>
  <c r="EC124" i="55"/>
  <c r="DT124" i="55"/>
  <c r="DK124" i="55"/>
  <c r="DB124" i="55"/>
  <c r="CS124" i="55"/>
  <c r="CJ124" i="55"/>
  <c r="CA124" i="55"/>
  <c r="BR124" i="55"/>
  <c r="BI124" i="55"/>
  <c r="AZ124" i="55"/>
  <c r="G124" i="55"/>
  <c r="EL122" i="55"/>
  <c r="EC122" i="55"/>
  <c r="DT122" i="55"/>
  <c r="DK122" i="55"/>
  <c r="DB122" i="55"/>
  <c r="CS122" i="55"/>
  <c r="CJ122" i="55"/>
  <c r="CA122" i="55"/>
  <c r="BR122" i="55"/>
  <c r="BI122" i="55"/>
  <c r="AZ122" i="55"/>
  <c r="AQ122" i="55"/>
  <c r="AH122" i="55"/>
  <c r="G122" i="55"/>
  <c r="EL121" i="55"/>
  <c r="EC121" i="55"/>
  <c r="DT121" i="55"/>
  <c r="DK121" i="55"/>
  <c r="DB121" i="55"/>
  <c r="CS121" i="55"/>
  <c r="CJ121" i="55"/>
  <c r="CA121" i="55"/>
  <c r="BR121" i="55"/>
  <c r="BI121" i="55"/>
  <c r="AZ121" i="55"/>
  <c r="AQ121" i="55"/>
  <c r="AH121" i="55"/>
  <c r="G121" i="55"/>
  <c r="EL120" i="55"/>
  <c r="EC120" i="55"/>
  <c r="DT120" i="55"/>
  <c r="DK120" i="55"/>
  <c r="DB120" i="55"/>
  <c r="CS120" i="55"/>
  <c r="CJ120" i="55"/>
  <c r="CA120" i="55"/>
  <c r="BR120" i="55"/>
  <c r="BI120" i="55"/>
  <c r="AZ120" i="55"/>
  <c r="AQ120" i="55"/>
  <c r="AH120" i="55"/>
  <c r="G120" i="55"/>
  <c r="EL119" i="55"/>
  <c r="EC119" i="55"/>
  <c r="DT119" i="55"/>
  <c r="DK119" i="55"/>
  <c r="DB119" i="55"/>
  <c r="CS119" i="55"/>
  <c r="CJ119" i="55"/>
  <c r="CA119" i="55"/>
  <c r="BR119" i="55"/>
  <c r="BI119" i="55"/>
  <c r="G119" i="55"/>
  <c r="EL118" i="55"/>
  <c r="EC118" i="55"/>
  <c r="DT118" i="55"/>
  <c r="DK118" i="55"/>
  <c r="DB118" i="55"/>
  <c r="CS118" i="55"/>
  <c r="CJ118" i="55"/>
  <c r="CA118" i="55"/>
  <c r="BR118" i="55"/>
  <c r="BI118" i="55"/>
  <c r="AZ118" i="55"/>
  <c r="AQ118" i="55"/>
  <c r="AH118" i="55"/>
  <c r="G118" i="55"/>
  <c r="G116" i="55" s="1"/>
  <c r="EL115" i="55"/>
  <c r="EM114" i="55" s="1"/>
  <c r="EC115" i="55"/>
  <c r="DT115" i="55"/>
  <c r="DK115" i="55"/>
  <c r="DB115" i="55"/>
  <c r="CS115" i="55"/>
  <c r="CJ115" i="55"/>
  <c r="CA115" i="55"/>
  <c r="BR115" i="55"/>
  <c r="BI115" i="55"/>
  <c r="AZ115" i="55"/>
  <c r="AQ115" i="55"/>
  <c r="AH115" i="55"/>
  <c r="G115" i="55"/>
  <c r="H114" i="55" s="1"/>
  <c r="EL113" i="55"/>
  <c r="EC113" i="55"/>
  <c r="DT113" i="55"/>
  <c r="DK113" i="55"/>
  <c r="DB113" i="55"/>
  <c r="CS113" i="55"/>
  <c r="CJ113" i="55"/>
  <c r="CA113" i="55"/>
  <c r="BR113" i="55"/>
  <c r="BI113" i="55"/>
  <c r="AZ113" i="55"/>
  <c r="AQ113" i="55"/>
  <c r="AH113" i="55"/>
  <c r="G113" i="55"/>
  <c r="EL112" i="55"/>
  <c r="EC112" i="55"/>
  <c r="DT112" i="55"/>
  <c r="DK112" i="55"/>
  <c r="DB112" i="55"/>
  <c r="CS112" i="55"/>
  <c r="CJ112" i="55"/>
  <c r="CA112" i="55"/>
  <c r="BR112" i="55"/>
  <c r="BI112" i="55"/>
  <c r="G112" i="55"/>
  <c r="EL111" i="55"/>
  <c r="EC111" i="55"/>
  <c r="DT111" i="55"/>
  <c r="DK111" i="55"/>
  <c r="DB111" i="55"/>
  <c r="CS111" i="55"/>
  <c r="CJ111" i="55"/>
  <c r="CA111" i="55"/>
  <c r="BR111" i="55"/>
  <c r="BI111" i="55"/>
  <c r="AZ111" i="55"/>
  <c r="AQ111" i="55"/>
  <c r="AH111" i="55"/>
  <c r="G111" i="55"/>
  <c r="EL110" i="55"/>
  <c r="EC110" i="55"/>
  <c r="DT110" i="55"/>
  <c r="DK110" i="55"/>
  <c r="DB110" i="55"/>
  <c r="CS110" i="55"/>
  <c r="CJ110" i="55"/>
  <c r="CA110" i="55"/>
  <c r="BR110" i="55"/>
  <c r="BI110" i="55"/>
  <c r="AZ110" i="55"/>
  <c r="AQ110" i="55"/>
  <c r="AH110" i="55"/>
  <c r="G110" i="55"/>
  <c r="EL109" i="55"/>
  <c r="EC109" i="55"/>
  <c r="DT109" i="55"/>
  <c r="DK109" i="55"/>
  <c r="DB109" i="55"/>
  <c r="CS109" i="55"/>
  <c r="CJ109" i="55"/>
  <c r="CA109" i="55"/>
  <c r="BR109" i="55"/>
  <c r="BI109" i="55"/>
  <c r="AZ109" i="55"/>
  <c r="AQ109" i="55"/>
  <c r="AH109" i="55"/>
  <c r="G109" i="55"/>
  <c r="EL107" i="55"/>
  <c r="EC107" i="55"/>
  <c r="DT107" i="55"/>
  <c r="DK107" i="55"/>
  <c r="DB107" i="55"/>
  <c r="CS107" i="55"/>
  <c r="CJ107" i="55"/>
  <c r="CA107" i="55"/>
  <c r="BR107" i="55"/>
  <c r="BI107" i="55"/>
  <c r="AQ107" i="55"/>
  <c r="G107" i="55"/>
  <c r="EL106" i="55"/>
  <c r="EC106" i="55"/>
  <c r="DT106" i="55"/>
  <c r="DK106" i="55"/>
  <c r="DB106" i="55"/>
  <c r="CS106" i="55"/>
  <c r="CJ106" i="55"/>
  <c r="CA106" i="55"/>
  <c r="BR106" i="55"/>
  <c r="BI106" i="55"/>
  <c r="AZ106" i="55"/>
  <c r="AQ106" i="55"/>
  <c r="AH106" i="55"/>
  <c r="G106" i="55"/>
  <c r="EL105" i="55"/>
  <c r="EC105" i="55"/>
  <c r="DT105" i="55"/>
  <c r="DK105" i="55"/>
  <c r="DB105" i="55"/>
  <c r="CS105" i="55"/>
  <c r="CJ105" i="55"/>
  <c r="CA105" i="55"/>
  <c r="BR105" i="55"/>
  <c r="BI105" i="55"/>
  <c r="AZ105" i="55"/>
  <c r="AQ105" i="55"/>
  <c r="AH105" i="55"/>
  <c r="G105" i="55"/>
  <c r="EL104" i="55"/>
  <c r="EC104" i="55"/>
  <c r="DT104" i="55"/>
  <c r="DK104" i="55"/>
  <c r="DB104" i="55"/>
  <c r="CS104" i="55"/>
  <c r="CJ104" i="55"/>
  <c r="CA104" i="55"/>
  <c r="BR104" i="55"/>
  <c r="BI104" i="55"/>
  <c r="AZ104" i="55"/>
  <c r="AQ104" i="55"/>
  <c r="AH104" i="55"/>
  <c r="G104" i="55"/>
  <c r="EL101" i="55"/>
  <c r="EC101" i="55"/>
  <c r="DT101" i="55"/>
  <c r="DK101" i="55"/>
  <c r="DB101" i="55"/>
  <c r="CS101" i="55"/>
  <c r="CJ101" i="55"/>
  <c r="CA101" i="55"/>
  <c r="BR101" i="55"/>
  <c r="BI101" i="55"/>
  <c r="G101" i="55"/>
  <c r="EL100" i="55"/>
  <c r="EC100" i="55"/>
  <c r="DT100" i="55"/>
  <c r="DK100" i="55"/>
  <c r="DB100" i="55"/>
  <c r="CS100" i="55"/>
  <c r="CJ100" i="55"/>
  <c r="CA100" i="55"/>
  <c r="BR100" i="55"/>
  <c r="BI100" i="55"/>
  <c r="AZ100" i="55"/>
  <c r="AQ100" i="55"/>
  <c r="AH100" i="55"/>
  <c r="G100" i="55"/>
  <c r="EL99" i="55"/>
  <c r="EC99" i="55"/>
  <c r="DT99" i="55"/>
  <c r="DK99" i="55"/>
  <c r="DB99" i="55"/>
  <c r="CS99" i="55"/>
  <c r="CJ99" i="55"/>
  <c r="CA99" i="55"/>
  <c r="BR99" i="55"/>
  <c r="BI99" i="55"/>
  <c r="AZ99" i="55"/>
  <c r="AQ99" i="55"/>
  <c r="AH99" i="55"/>
  <c r="G99" i="55"/>
  <c r="EL98" i="55"/>
  <c r="EC98" i="55"/>
  <c r="DT98" i="55"/>
  <c r="DK98" i="55"/>
  <c r="DB98" i="55"/>
  <c r="CS98" i="55"/>
  <c r="CJ98" i="55"/>
  <c r="CA98" i="55"/>
  <c r="BR98" i="55"/>
  <c r="BI98" i="55"/>
  <c r="AZ98" i="55"/>
  <c r="AQ98" i="55"/>
  <c r="AH98" i="55"/>
  <c r="G98" i="55"/>
  <c r="EL95" i="55"/>
  <c r="EC95" i="55"/>
  <c r="DT95" i="55"/>
  <c r="DK95" i="55"/>
  <c r="DB95" i="55"/>
  <c r="CS95" i="55"/>
  <c r="CJ95" i="55"/>
  <c r="CA95" i="55"/>
  <c r="BR95" i="55"/>
  <c r="BI95" i="55"/>
  <c r="AZ95" i="55"/>
  <c r="G95" i="55"/>
  <c r="EL94" i="55"/>
  <c r="EC94" i="55"/>
  <c r="DT94" i="55"/>
  <c r="DK94" i="55"/>
  <c r="DB94" i="55"/>
  <c r="CS94" i="55"/>
  <c r="CJ94" i="55"/>
  <c r="CA94" i="55"/>
  <c r="BR94" i="55"/>
  <c r="BI94" i="55"/>
  <c r="AZ94" i="55"/>
  <c r="AQ94" i="55"/>
  <c r="AH94" i="55"/>
  <c r="G94" i="55"/>
  <c r="EL93" i="55"/>
  <c r="EC93" i="55"/>
  <c r="DT93" i="55"/>
  <c r="DK93" i="55"/>
  <c r="DB93" i="55"/>
  <c r="CS93" i="55"/>
  <c r="CJ93" i="55"/>
  <c r="CA93" i="55"/>
  <c r="BR93" i="55"/>
  <c r="BI93" i="55"/>
  <c r="AZ93" i="55"/>
  <c r="AQ93" i="55"/>
  <c r="AH93" i="55"/>
  <c r="G93" i="55"/>
  <c r="EL92" i="55"/>
  <c r="EC92" i="55"/>
  <c r="DT92" i="55"/>
  <c r="DK92" i="55"/>
  <c r="DB92" i="55"/>
  <c r="CS92" i="55"/>
  <c r="CJ92" i="55"/>
  <c r="CA92" i="55"/>
  <c r="BR92" i="55"/>
  <c r="BI92" i="55"/>
  <c r="AZ92" i="55"/>
  <c r="AQ92" i="55"/>
  <c r="AH92" i="55"/>
  <c r="G92" i="55"/>
  <c r="EL91" i="55"/>
  <c r="EC91" i="55"/>
  <c r="DT91" i="55"/>
  <c r="DK91" i="55"/>
  <c r="DB91" i="55"/>
  <c r="CS91" i="55"/>
  <c r="CJ91" i="55"/>
  <c r="CA91" i="55"/>
  <c r="BR91" i="55"/>
  <c r="BI91" i="55"/>
  <c r="G91" i="55"/>
  <c r="EL90" i="55"/>
  <c r="EC90" i="55"/>
  <c r="DT90" i="55"/>
  <c r="DK90" i="55"/>
  <c r="DB90" i="55"/>
  <c r="CS90" i="55"/>
  <c r="CJ90" i="55"/>
  <c r="CA90" i="55"/>
  <c r="BR90" i="55"/>
  <c r="BI90" i="55"/>
  <c r="AZ90" i="55"/>
  <c r="AQ90" i="55"/>
  <c r="AH90" i="55"/>
  <c r="G90" i="55"/>
  <c r="EL89" i="55"/>
  <c r="EC89" i="55"/>
  <c r="DT89" i="55"/>
  <c r="DK89" i="55"/>
  <c r="DB89" i="55"/>
  <c r="CS89" i="55"/>
  <c r="CJ89" i="55"/>
  <c r="CA89" i="55"/>
  <c r="BR89" i="55"/>
  <c r="BI89" i="55"/>
  <c r="AZ89" i="55"/>
  <c r="AQ89" i="55"/>
  <c r="AH89" i="55"/>
  <c r="G89" i="55"/>
  <c r="EL88" i="55"/>
  <c r="EC88" i="55"/>
  <c r="DT88" i="55"/>
  <c r="DK88" i="55"/>
  <c r="DB88" i="55"/>
  <c r="CS88" i="55"/>
  <c r="CJ88" i="55"/>
  <c r="CA88" i="55"/>
  <c r="BR88" i="55"/>
  <c r="BI88" i="55"/>
  <c r="AZ88" i="55"/>
  <c r="AQ88" i="55"/>
  <c r="AH88" i="55"/>
  <c r="G88" i="55"/>
  <c r="EL87" i="55"/>
  <c r="EC87" i="55"/>
  <c r="DT87" i="55"/>
  <c r="DK87" i="55"/>
  <c r="DB87" i="55"/>
  <c r="CS87" i="55"/>
  <c r="CJ87" i="55"/>
  <c r="CA87" i="55"/>
  <c r="BR87" i="55"/>
  <c r="BI87" i="55"/>
  <c r="AZ87" i="55"/>
  <c r="AQ87" i="55"/>
  <c r="G87" i="55"/>
  <c r="EL86" i="55"/>
  <c r="EC86" i="55"/>
  <c r="DT86" i="55"/>
  <c r="DK86" i="55"/>
  <c r="DB86" i="55"/>
  <c r="CS86" i="55"/>
  <c r="CJ86" i="55"/>
  <c r="CA86" i="55"/>
  <c r="BR86" i="55"/>
  <c r="BI86" i="55"/>
  <c r="AZ86" i="55"/>
  <c r="AQ86" i="55"/>
  <c r="AH86" i="55"/>
  <c r="Y86" i="55"/>
  <c r="G86" i="55"/>
  <c r="EL84" i="55"/>
  <c r="EC84" i="55"/>
  <c r="DT84" i="55"/>
  <c r="DK84" i="55"/>
  <c r="DB84" i="55"/>
  <c r="CS84" i="55"/>
  <c r="CJ84" i="55"/>
  <c r="CA84" i="55"/>
  <c r="BR84" i="55"/>
  <c r="BI84" i="55"/>
  <c r="AZ84" i="55"/>
  <c r="AQ84" i="55"/>
  <c r="AH84" i="55"/>
  <c r="G84" i="55"/>
  <c r="EL83" i="55"/>
  <c r="EC83" i="55"/>
  <c r="DT83" i="55"/>
  <c r="DK83" i="55"/>
  <c r="DB83" i="55"/>
  <c r="CS83" i="55"/>
  <c r="CJ83" i="55"/>
  <c r="CA83" i="55"/>
  <c r="BR83" i="55"/>
  <c r="BI83" i="55"/>
  <c r="AZ83" i="55"/>
  <c r="AQ83" i="55"/>
  <c r="AH83" i="55"/>
  <c r="G83" i="55"/>
  <c r="EL82" i="55"/>
  <c r="EC82" i="55"/>
  <c r="DT82" i="55"/>
  <c r="DK82" i="55"/>
  <c r="DB82" i="55"/>
  <c r="CS82" i="55"/>
  <c r="CJ82" i="55"/>
  <c r="CA82" i="55"/>
  <c r="BR82" i="55"/>
  <c r="BI82" i="55"/>
  <c r="AZ82" i="55"/>
  <c r="AQ82" i="55"/>
  <c r="AH82" i="55"/>
  <c r="G82" i="55"/>
  <c r="EL81" i="55"/>
  <c r="EC81" i="55"/>
  <c r="DT81" i="55"/>
  <c r="DK81" i="55"/>
  <c r="DB81" i="55"/>
  <c r="CS81" i="55"/>
  <c r="CJ81" i="55"/>
  <c r="CA81" i="55"/>
  <c r="BR81" i="55"/>
  <c r="BI81" i="55"/>
  <c r="G81" i="55"/>
  <c r="EL78" i="55"/>
  <c r="EC78" i="55"/>
  <c r="DT78" i="55"/>
  <c r="DK78" i="55"/>
  <c r="DB78" i="55"/>
  <c r="CS78" i="55"/>
  <c r="CJ78" i="55"/>
  <c r="CA78" i="55"/>
  <c r="BR78" i="55"/>
  <c r="BI78" i="55"/>
  <c r="AZ78" i="55"/>
  <c r="AQ78" i="55"/>
  <c r="AH78" i="55"/>
  <c r="G78" i="55"/>
  <c r="EL77" i="55"/>
  <c r="EC77" i="55"/>
  <c r="DT77" i="55"/>
  <c r="DK77" i="55"/>
  <c r="DB77" i="55"/>
  <c r="CS77" i="55"/>
  <c r="CJ77" i="55"/>
  <c r="CA77" i="55"/>
  <c r="BR77" i="55"/>
  <c r="BI77" i="55"/>
  <c r="AZ77" i="55"/>
  <c r="AQ77" i="55"/>
  <c r="AH77" i="55"/>
  <c r="G77" i="55"/>
  <c r="EL76" i="55"/>
  <c r="EC76" i="55"/>
  <c r="DT76" i="55"/>
  <c r="DK76" i="55"/>
  <c r="DB76" i="55"/>
  <c r="CS76" i="55"/>
  <c r="CJ76" i="55"/>
  <c r="CA76" i="55"/>
  <c r="BR76" i="55"/>
  <c r="BI76" i="55"/>
  <c r="AZ76" i="55"/>
  <c r="AQ76" i="55"/>
  <c r="AH76" i="55"/>
  <c r="G76" i="55"/>
  <c r="EL75" i="55"/>
  <c r="EC75" i="55"/>
  <c r="DT75" i="55"/>
  <c r="DK75" i="55"/>
  <c r="DB75" i="55"/>
  <c r="CS75" i="55"/>
  <c r="CJ75" i="55"/>
  <c r="CA75" i="55"/>
  <c r="BR75" i="55"/>
  <c r="BI75" i="55"/>
  <c r="G75" i="55"/>
  <c r="EL74" i="55"/>
  <c r="EC74" i="55"/>
  <c r="DT74" i="55"/>
  <c r="DK74" i="55"/>
  <c r="DB74" i="55"/>
  <c r="CS74" i="55"/>
  <c r="CJ74" i="55"/>
  <c r="CA74" i="55"/>
  <c r="BR74" i="55"/>
  <c r="BI74" i="55"/>
  <c r="AZ74" i="55"/>
  <c r="AQ74" i="55"/>
  <c r="AH74" i="55"/>
  <c r="G74" i="55"/>
  <c r="EL73" i="55"/>
  <c r="EC73" i="55"/>
  <c r="DT73" i="55"/>
  <c r="DK73" i="55"/>
  <c r="DB73" i="55"/>
  <c r="CS73" i="55"/>
  <c r="CJ73" i="55"/>
  <c r="CA73" i="55"/>
  <c r="BR73" i="55"/>
  <c r="BI73" i="55"/>
  <c r="AZ73" i="55"/>
  <c r="AQ73" i="55"/>
  <c r="AH73" i="55"/>
  <c r="G73" i="55"/>
  <c r="EL72" i="55"/>
  <c r="EC72" i="55"/>
  <c r="DT72" i="55"/>
  <c r="DK72" i="55"/>
  <c r="DB72" i="55"/>
  <c r="CS72" i="55"/>
  <c r="CJ72" i="55"/>
  <c r="CA72" i="55"/>
  <c r="BR72" i="55"/>
  <c r="BI72" i="55"/>
  <c r="AZ72" i="55"/>
  <c r="AQ72" i="55"/>
  <c r="AH72" i="55"/>
  <c r="G72" i="55"/>
  <c r="EL71" i="55"/>
  <c r="EC71" i="55"/>
  <c r="DT71" i="55"/>
  <c r="DK71" i="55"/>
  <c r="DB71" i="55"/>
  <c r="CS71" i="55"/>
  <c r="CJ71" i="55"/>
  <c r="CA71" i="55"/>
  <c r="BR71" i="55"/>
  <c r="BI71" i="55"/>
  <c r="G71" i="55"/>
  <c r="EL68" i="55"/>
  <c r="EC68" i="55"/>
  <c r="DT68" i="55"/>
  <c r="DK68" i="55"/>
  <c r="DB68" i="55"/>
  <c r="CS68" i="55"/>
  <c r="CJ68" i="55"/>
  <c r="CA68" i="55"/>
  <c r="BR68" i="55"/>
  <c r="BI68" i="55"/>
  <c r="AZ68" i="55"/>
  <c r="AQ68" i="55"/>
  <c r="AH68" i="55"/>
  <c r="G68" i="55"/>
  <c r="EL67" i="55"/>
  <c r="EC67" i="55"/>
  <c r="DT67" i="55"/>
  <c r="DK67" i="55"/>
  <c r="DB67" i="55"/>
  <c r="CS67" i="55"/>
  <c r="CJ67" i="55"/>
  <c r="CA67" i="55"/>
  <c r="BR67" i="55"/>
  <c r="BI67" i="55"/>
  <c r="AZ67" i="55"/>
  <c r="AQ67" i="55"/>
  <c r="AH67" i="55"/>
  <c r="G67" i="55"/>
  <c r="EL64" i="55"/>
  <c r="EM62" i="55" s="1"/>
  <c r="EC64" i="55"/>
  <c r="DT64" i="55"/>
  <c r="DK64" i="55"/>
  <c r="DL62" i="55" s="1"/>
  <c r="DB64" i="55"/>
  <c r="DC62" i="55" s="1"/>
  <c r="CS64" i="55"/>
  <c r="CJ64" i="55"/>
  <c r="CK62" i="55" s="1"/>
  <c r="CA64" i="55"/>
  <c r="BR64" i="55"/>
  <c r="BI64" i="55"/>
  <c r="AZ64" i="55"/>
  <c r="BA62" i="55" s="1"/>
  <c r="AQ64" i="55"/>
  <c r="AR62" i="55" s="1"/>
  <c r="AH64" i="55"/>
  <c r="G64" i="55"/>
  <c r="G61" i="55" s="1"/>
  <c r="EL60" i="55"/>
  <c r="EC60" i="55"/>
  <c r="DT60" i="55"/>
  <c r="DK60" i="55"/>
  <c r="DB60" i="55"/>
  <c r="CS60" i="55"/>
  <c r="CJ60" i="55"/>
  <c r="CA60" i="55"/>
  <c r="BR60" i="55"/>
  <c r="BI60" i="55"/>
  <c r="AQ60" i="55"/>
  <c r="G60" i="55"/>
  <c r="EL59" i="55"/>
  <c r="EC59" i="55"/>
  <c r="DT59" i="55"/>
  <c r="DK59" i="55"/>
  <c r="DB59" i="55"/>
  <c r="CS59" i="55"/>
  <c r="CJ59" i="55"/>
  <c r="CA59" i="55"/>
  <c r="BR59" i="55"/>
  <c r="BI59" i="55"/>
  <c r="AZ59" i="55"/>
  <c r="AQ59" i="55"/>
  <c r="AH59" i="55"/>
  <c r="G59" i="55"/>
  <c r="EL58" i="55"/>
  <c r="EC58" i="55"/>
  <c r="DT58" i="55"/>
  <c r="DK58" i="55"/>
  <c r="DB58" i="55"/>
  <c r="CS58" i="55"/>
  <c r="CJ58" i="55"/>
  <c r="CA58" i="55"/>
  <c r="BR58" i="55"/>
  <c r="BI58" i="55"/>
  <c r="AZ58" i="55"/>
  <c r="AQ58" i="55"/>
  <c r="AH58" i="55"/>
  <c r="G58" i="55"/>
  <c r="EL57" i="55"/>
  <c r="EC57" i="55"/>
  <c r="DT57" i="55"/>
  <c r="DK57" i="55"/>
  <c r="DB57" i="55"/>
  <c r="CS57" i="55"/>
  <c r="CJ57" i="55"/>
  <c r="CA57" i="55"/>
  <c r="BR57" i="55"/>
  <c r="BI57" i="55"/>
  <c r="AZ57" i="55"/>
  <c r="AQ57" i="55"/>
  <c r="AH57" i="55"/>
  <c r="G57" i="55"/>
  <c r="EL56" i="55"/>
  <c r="EC56" i="55"/>
  <c r="DT56" i="55"/>
  <c r="DK56" i="55"/>
  <c r="DB56" i="55"/>
  <c r="CS56" i="55"/>
  <c r="CJ56" i="55"/>
  <c r="CA56" i="55"/>
  <c r="BR56" i="55"/>
  <c r="BI56" i="55"/>
  <c r="AZ56" i="55"/>
  <c r="G56" i="55"/>
  <c r="EL55" i="55"/>
  <c r="EC55" i="55"/>
  <c r="DT55" i="55"/>
  <c r="DK55" i="55"/>
  <c r="DB55" i="55"/>
  <c r="CS55" i="55"/>
  <c r="CJ55" i="55"/>
  <c r="CA55" i="55"/>
  <c r="BR55" i="55"/>
  <c r="BI55" i="55"/>
  <c r="AZ55" i="55"/>
  <c r="AQ55" i="55"/>
  <c r="AH55" i="55"/>
  <c r="G55" i="55"/>
  <c r="EL54" i="55"/>
  <c r="EC54" i="55"/>
  <c r="DT54" i="55"/>
  <c r="DK54" i="55"/>
  <c r="DB54" i="55"/>
  <c r="CS54" i="55"/>
  <c r="CJ54" i="55"/>
  <c r="CA54" i="55"/>
  <c r="BR54" i="55"/>
  <c r="BI54" i="55"/>
  <c r="AZ54" i="55"/>
  <c r="AQ54" i="55"/>
  <c r="AH54" i="55"/>
  <c r="G54" i="55"/>
  <c r="EL53" i="55"/>
  <c r="EC53" i="55"/>
  <c r="DT53" i="55"/>
  <c r="DK53" i="55"/>
  <c r="DB53" i="55"/>
  <c r="CS53" i="55"/>
  <c r="CJ53" i="55"/>
  <c r="CA53" i="55"/>
  <c r="BR53" i="55"/>
  <c r="BI53" i="55"/>
  <c r="AZ53" i="55"/>
  <c r="AQ53" i="55"/>
  <c r="AH53" i="55"/>
  <c r="G53" i="55"/>
  <c r="EL52" i="55"/>
  <c r="EC52" i="55"/>
  <c r="DT52" i="55"/>
  <c r="DK52" i="55"/>
  <c r="DB52" i="55"/>
  <c r="CS52" i="55"/>
  <c r="CJ52" i="55"/>
  <c r="CA52" i="55"/>
  <c r="BR52" i="55"/>
  <c r="BI52" i="55"/>
  <c r="G52" i="55"/>
  <c r="EL51" i="55"/>
  <c r="EC51" i="55"/>
  <c r="DT51" i="55"/>
  <c r="DK51" i="55"/>
  <c r="DB51" i="55"/>
  <c r="CS51" i="55"/>
  <c r="CJ51" i="55"/>
  <c r="CA51" i="55"/>
  <c r="BR51" i="55"/>
  <c r="BI51" i="55"/>
  <c r="AZ51" i="55"/>
  <c r="AQ51" i="55"/>
  <c r="AH51" i="55"/>
  <c r="G51" i="55"/>
  <c r="EL50" i="55"/>
  <c r="EC50" i="55"/>
  <c r="DT50" i="55"/>
  <c r="DK50" i="55"/>
  <c r="DB50" i="55"/>
  <c r="CS50" i="55"/>
  <c r="CJ50" i="55"/>
  <c r="CA50" i="55"/>
  <c r="BR50" i="55"/>
  <c r="BI50" i="55"/>
  <c r="AZ50" i="55"/>
  <c r="AQ50" i="55"/>
  <c r="AH50" i="55"/>
  <c r="G50" i="55"/>
  <c r="EL48" i="55"/>
  <c r="EC48" i="55"/>
  <c r="DT48" i="55"/>
  <c r="DK48" i="55"/>
  <c r="DB48" i="55"/>
  <c r="CS48" i="55"/>
  <c r="CJ48" i="55"/>
  <c r="CA48" i="55"/>
  <c r="BR48" i="55"/>
  <c r="BI48" i="55"/>
  <c r="AZ48" i="55"/>
  <c r="AQ48" i="55"/>
  <c r="AH48" i="55"/>
  <c r="G48" i="55"/>
  <c r="EL47" i="55"/>
  <c r="EC47" i="55"/>
  <c r="DT47" i="55"/>
  <c r="DK47" i="55"/>
  <c r="DB47" i="55"/>
  <c r="CS47" i="55"/>
  <c r="CJ47" i="55"/>
  <c r="CA47" i="55"/>
  <c r="BR47" i="55"/>
  <c r="BI47" i="55"/>
  <c r="AZ47" i="55"/>
  <c r="G47" i="55"/>
  <c r="EL46" i="55"/>
  <c r="EC46" i="55"/>
  <c r="DT46" i="55"/>
  <c r="DK46" i="55"/>
  <c r="DB46" i="55"/>
  <c r="CS46" i="55"/>
  <c r="CJ46" i="55"/>
  <c r="CA46" i="55"/>
  <c r="BR46" i="55"/>
  <c r="BI46" i="55"/>
  <c r="AZ46" i="55"/>
  <c r="AQ46" i="55"/>
  <c r="AH46" i="55"/>
  <c r="G46" i="55"/>
  <c r="EL45" i="55"/>
  <c r="EC45" i="55"/>
  <c r="DT45" i="55"/>
  <c r="DK45" i="55"/>
  <c r="DB45" i="55"/>
  <c r="CS45" i="55"/>
  <c r="CJ45" i="55"/>
  <c r="CA45" i="55"/>
  <c r="BR45" i="55"/>
  <c r="BI45" i="55"/>
  <c r="AZ45" i="55"/>
  <c r="AQ45" i="55"/>
  <c r="AH45" i="55"/>
  <c r="G45" i="55"/>
  <c r="EL44" i="55"/>
  <c r="EC44" i="55"/>
  <c r="DT44" i="55"/>
  <c r="DK44" i="55"/>
  <c r="DB44" i="55"/>
  <c r="CS44" i="55"/>
  <c r="CJ44" i="55"/>
  <c r="CA44" i="55"/>
  <c r="BR44" i="55"/>
  <c r="BI44" i="55"/>
  <c r="AZ44" i="55"/>
  <c r="AQ44" i="55"/>
  <c r="AH44" i="55"/>
  <c r="G44" i="55"/>
  <c r="EL42" i="55"/>
  <c r="EC42" i="55"/>
  <c r="DT42" i="55"/>
  <c r="DK42" i="55"/>
  <c r="DB42" i="55"/>
  <c r="CS42" i="55"/>
  <c r="CJ42" i="55"/>
  <c r="CA42" i="55"/>
  <c r="BR42" i="55"/>
  <c r="BI42" i="55"/>
  <c r="AQ42" i="55"/>
  <c r="G42" i="55"/>
  <c r="EL41" i="55"/>
  <c r="EC41" i="55"/>
  <c r="DT41" i="55"/>
  <c r="DK41" i="55"/>
  <c r="DB41" i="55"/>
  <c r="CS41" i="55"/>
  <c r="CJ41" i="55"/>
  <c r="CA41" i="55"/>
  <c r="BR41" i="55"/>
  <c r="BI41" i="55"/>
  <c r="AZ41" i="55"/>
  <c r="AQ41" i="55"/>
  <c r="AH41" i="55"/>
  <c r="G41" i="55"/>
  <c r="EL40" i="55"/>
  <c r="EC40" i="55"/>
  <c r="DT40" i="55"/>
  <c r="DK40" i="55"/>
  <c r="DB40" i="55"/>
  <c r="CS40" i="55"/>
  <c r="CJ40" i="55"/>
  <c r="CA40" i="55"/>
  <c r="BR40" i="55"/>
  <c r="BI40" i="55"/>
  <c r="AZ40" i="55"/>
  <c r="AQ40" i="55"/>
  <c r="AH40" i="55"/>
  <c r="G40" i="55"/>
  <c r="EL39" i="55"/>
  <c r="EC39" i="55"/>
  <c r="DT39" i="55"/>
  <c r="DK39" i="55"/>
  <c r="DB39" i="55"/>
  <c r="CS39" i="55"/>
  <c r="CJ39" i="55"/>
  <c r="CA39" i="55"/>
  <c r="BR39" i="55"/>
  <c r="BI39" i="55"/>
  <c r="AZ39" i="55"/>
  <c r="AQ39" i="55"/>
  <c r="AH39" i="55"/>
  <c r="G39" i="55"/>
  <c r="EL38" i="55"/>
  <c r="EC38" i="55"/>
  <c r="DT38" i="55"/>
  <c r="DK38" i="55"/>
  <c r="DB38" i="55"/>
  <c r="CS38" i="55"/>
  <c r="CJ38" i="55"/>
  <c r="CA38" i="55"/>
  <c r="BR38" i="55"/>
  <c r="BI38" i="55"/>
  <c r="G38" i="55"/>
  <c r="EL37" i="55"/>
  <c r="EC37" i="55"/>
  <c r="DT37" i="55"/>
  <c r="DK37" i="55"/>
  <c r="DB37" i="55"/>
  <c r="CS37" i="55"/>
  <c r="CJ37" i="55"/>
  <c r="CA37" i="55"/>
  <c r="BR37" i="55"/>
  <c r="BI37" i="55"/>
  <c r="AZ37" i="55"/>
  <c r="AQ37" i="55"/>
  <c r="AH37" i="55"/>
  <c r="G37" i="55"/>
  <c r="EL36" i="55"/>
  <c r="EC36" i="55"/>
  <c r="DT36" i="55"/>
  <c r="DK36" i="55"/>
  <c r="DB36" i="55"/>
  <c r="CS36" i="55"/>
  <c r="CJ36" i="55"/>
  <c r="CA36" i="55"/>
  <c r="BR36" i="55"/>
  <c r="BI36" i="55"/>
  <c r="AZ36" i="55"/>
  <c r="AQ36" i="55"/>
  <c r="AH36" i="55"/>
  <c r="G36" i="55"/>
  <c r="EL35" i="55"/>
  <c r="EC35" i="55"/>
  <c r="DT35" i="55"/>
  <c r="DK35" i="55"/>
  <c r="DB35" i="55"/>
  <c r="CS35" i="55"/>
  <c r="CJ35" i="55"/>
  <c r="CA35" i="55"/>
  <c r="BR35" i="55"/>
  <c r="BI35" i="55"/>
  <c r="AZ35" i="55"/>
  <c r="AQ35" i="55"/>
  <c r="AH35" i="55"/>
  <c r="G35" i="55"/>
  <c r="EL33" i="55"/>
  <c r="EC33" i="55"/>
  <c r="DT33" i="55"/>
  <c r="DK33" i="55"/>
  <c r="DB33" i="55"/>
  <c r="CS33" i="55"/>
  <c r="CJ33" i="55"/>
  <c r="CA33" i="55"/>
  <c r="BR33" i="55"/>
  <c r="BI33" i="55"/>
  <c r="G33" i="55"/>
  <c r="EL32" i="55"/>
  <c r="EC32" i="55"/>
  <c r="DT32" i="55"/>
  <c r="DK32" i="55"/>
  <c r="DB32" i="55"/>
  <c r="CS32" i="55"/>
  <c r="CJ32" i="55"/>
  <c r="CA32" i="55"/>
  <c r="BR32" i="55"/>
  <c r="BI32" i="55"/>
  <c r="AZ32" i="55"/>
  <c r="AQ32" i="55"/>
  <c r="AH32" i="55"/>
  <c r="G32" i="55"/>
  <c r="EL31" i="55"/>
  <c r="EC31" i="55"/>
  <c r="DT31" i="55"/>
  <c r="DK31" i="55"/>
  <c r="DB31" i="55"/>
  <c r="CS31" i="55"/>
  <c r="CJ31" i="55"/>
  <c r="CA31" i="55"/>
  <c r="BR31" i="55"/>
  <c r="BI31" i="55"/>
  <c r="AZ31" i="55"/>
  <c r="AQ31" i="55"/>
  <c r="AH31" i="55"/>
  <c r="G31" i="55"/>
  <c r="EL30" i="55"/>
  <c r="EC30" i="55"/>
  <c r="DT30" i="55"/>
  <c r="DK30" i="55"/>
  <c r="DB30" i="55"/>
  <c r="CS30" i="55"/>
  <c r="CJ30" i="55"/>
  <c r="CA30" i="55"/>
  <c r="BR30" i="55"/>
  <c r="BI30" i="55"/>
  <c r="AZ30" i="55"/>
  <c r="AQ30" i="55"/>
  <c r="AH30" i="55"/>
  <c r="G30" i="55"/>
  <c r="EL28" i="55"/>
  <c r="EC28" i="55"/>
  <c r="DT28" i="55"/>
  <c r="DK28" i="55"/>
  <c r="DB28" i="55"/>
  <c r="CS28" i="55"/>
  <c r="CJ28" i="55"/>
  <c r="CA28" i="55"/>
  <c r="BR28" i="55"/>
  <c r="BI28" i="55"/>
  <c r="G28" i="55"/>
  <c r="EL27" i="55"/>
  <c r="EC27" i="55"/>
  <c r="DT27" i="55"/>
  <c r="DK27" i="55"/>
  <c r="DB27" i="55"/>
  <c r="CS27" i="55"/>
  <c r="CJ27" i="55"/>
  <c r="CA27" i="55"/>
  <c r="BR27" i="55"/>
  <c r="BI27" i="55"/>
  <c r="AZ27" i="55"/>
  <c r="AQ27" i="55"/>
  <c r="AH27" i="55"/>
  <c r="G27" i="55"/>
  <c r="EL26" i="55"/>
  <c r="EC26" i="55"/>
  <c r="DT26" i="55"/>
  <c r="DK26" i="55"/>
  <c r="DB26" i="55"/>
  <c r="CS26" i="55"/>
  <c r="CJ26" i="55"/>
  <c r="CA26" i="55"/>
  <c r="BR26" i="55"/>
  <c r="BI26" i="55"/>
  <c r="AZ26" i="55"/>
  <c r="AQ26" i="55"/>
  <c r="AH26" i="55"/>
  <c r="G26" i="55"/>
  <c r="EL25" i="55"/>
  <c r="EC25" i="55"/>
  <c r="DT25" i="55"/>
  <c r="DK25" i="55"/>
  <c r="DB25" i="55"/>
  <c r="CS25" i="55"/>
  <c r="CJ25" i="55"/>
  <c r="CA25" i="55"/>
  <c r="BR25" i="55"/>
  <c r="BI25" i="55"/>
  <c r="AZ25" i="55"/>
  <c r="AQ25" i="55"/>
  <c r="AH25" i="55"/>
  <c r="G25" i="55"/>
  <c r="EL23" i="55"/>
  <c r="EC23" i="55"/>
  <c r="DT23" i="55"/>
  <c r="DK23" i="55"/>
  <c r="DB23" i="55"/>
  <c r="CS23" i="55"/>
  <c r="CJ23" i="55"/>
  <c r="CA23" i="55"/>
  <c r="BR23" i="55"/>
  <c r="BI23" i="55"/>
  <c r="AQ23" i="55"/>
  <c r="G23" i="55"/>
  <c r="EL22" i="55"/>
  <c r="EC22" i="55"/>
  <c r="DT22" i="55"/>
  <c r="DK22" i="55"/>
  <c r="DB22" i="55"/>
  <c r="CS22" i="55"/>
  <c r="CJ22" i="55"/>
  <c r="CA22" i="55"/>
  <c r="BR22" i="55"/>
  <c r="BI22" i="55"/>
  <c r="AZ22" i="55"/>
  <c r="AQ22" i="55"/>
  <c r="AH22" i="55"/>
  <c r="G22" i="55"/>
  <c r="EL21" i="55"/>
  <c r="EC21" i="55"/>
  <c r="DT21" i="55"/>
  <c r="DK21" i="55"/>
  <c r="DB21" i="55"/>
  <c r="CS21" i="55"/>
  <c r="CJ21" i="55"/>
  <c r="CA21" i="55"/>
  <c r="BR21" i="55"/>
  <c r="BI21" i="55"/>
  <c r="AZ21" i="55"/>
  <c r="AQ21" i="55"/>
  <c r="AH21" i="55"/>
  <c r="G21" i="55"/>
  <c r="EL20" i="55"/>
  <c r="EC20" i="55"/>
  <c r="DT20" i="55"/>
  <c r="DK20" i="55"/>
  <c r="DB20" i="55"/>
  <c r="CS20" i="55"/>
  <c r="CJ20" i="55"/>
  <c r="CA20" i="55"/>
  <c r="BR20" i="55"/>
  <c r="BI20" i="55"/>
  <c r="AZ20" i="55"/>
  <c r="AQ20" i="55"/>
  <c r="AH20" i="55"/>
  <c r="G20" i="55"/>
  <c r="EL19" i="55"/>
  <c r="EC19" i="55"/>
  <c r="DT19" i="55"/>
  <c r="DK19" i="55"/>
  <c r="DB19" i="55"/>
  <c r="CS19" i="55"/>
  <c r="CJ19" i="55"/>
  <c r="CA19" i="55"/>
  <c r="BR19" i="55"/>
  <c r="BI19" i="55"/>
  <c r="G19" i="55"/>
  <c r="EL18" i="55"/>
  <c r="EC18" i="55"/>
  <c r="DT18" i="55"/>
  <c r="DK18" i="55"/>
  <c r="DB18" i="55"/>
  <c r="CS18" i="55"/>
  <c r="CJ18" i="55"/>
  <c r="CA18" i="55"/>
  <c r="BR18" i="55"/>
  <c r="BI18" i="55"/>
  <c r="AZ18" i="55"/>
  <c r="AQ18" i="55"/>
  <c r="AH18" i="55"/>
  <c r="G18" i="55"/>
  <c r="EL17" i="55"/>
  <c r="EC17" i="55"/>
  <c r="DT17" i="55"/>
  <c r="DK17" i="55"/>
  <c r="DB17" i="55"/>
  <c r="CS17" i="55"/>
  <c r="CJ17" i="55"/>
  <c r="CA17" i="55"/>
  <c r="BR17" i="55"/>
  <c r="BI17" i="55"/>
  <c r="AZ17" i="55"/>
  <c r="AQ17" i="55"/>
  <c r="AH17" i="55"/>
  <c r="G17" i="55"/>
  <c r="EL16" i="55"/>
  <c r="EC16" i="55"/>
  <c r="DT16" i="55"/>
  <c r="DK16" i="55"/>
  <c r="DB16" i="55"/>
  <c r="CS16" i="55"/>
  <c r="CJ16" i="55"/>
  <c r="CA16" i="55"/>
  <c r="BR16" i="55"/>
  <c r="BI16" i="55"/>
  <c r="AZ16" i="55"/>
  <c r="AQ16" i="55"/>
  <c r="AH16" i="55"/>
  <c r="G16" i="55"/>
  <c r="EL15" i="55"/>
  <c r="EC15" i="55"/>
  <c r="DT15" i="55"/>
  <c r="DK15" i="55"/>
  <c r="DB15" i="55"/>
  <c r="CS15" i="55"/>
  <c r="CJ15" i="55"/>
  <c r="CA15" i="55"/>
  <c r="BR15" i="55"/>
  <c r="BI15" i="55"/>
  <c r="AZ15" i="55"/>
  <c r="G15" i="55"/>
  <c r="EL14" i="55"/>
  <c r="EC14" i="55"/>
  <c r="DT14" i="55"/>
  <c r="DK14" i="55"/>
  <c r="DB14" i="55"/>
  <c r="CS14" i="55"/>
  <c r="CJ14" i="55"/>
  <c r="CA14" i="55"/>
  <c r="BR14" i="55"/>
  <c r="BI14" i="55"/>
  <c r="AZ14" i="55"/>
  <c r="AQ14" i="55"/>
  <c r="AH14" i="55"/>
  <c r="G14" i="55"/>
  <c r="G12" i="55" s="1"/>
  <c r="EI2" i="55"/>
  <c r="EG191" i="55" s="1"/>
  <c r="DZ2" i="55"/>
  <c r="DX191" i="55" s="1"/>
  <c r="DQ2" i="55"/>
  <c r="DO191" i="55" s="1"/>
  <c r="DH2" i="55"/>
  <c r="DF191" i="55" s="1"/>
  <c r="CY2" i="55"/>
  <c r="CW191" i="55" s="1"/>
  <c r="CP2" i="55"/>
  <c r="CN191" i="55" s="1"/>
  <c r="CG2" i="55"/>
  <c r="CE191" i="55" s="1"/>
  <c r="BX2" i="55"/>
  <c r="BV191" i="55" s="1"/>
  <c r="BO2" i="55"/>
  <c r="BM191" i="55" s="1"/>
  <c r="BF2" i="55"/>
  <c r="BD191" i="55" s="1"/>
  <c r="AW2" i="55"/>
  <c r="AU191" i="55" s="1"/>
  <c r="AN2" i="55"/>
  <c r="AL191" i="55" s="1"/>
  <c r="AE2" i="55"/>
  <c r="AC191" i="55" s="1"/>
  <c r="V2" i="55"/>
  <c r="T191" i="55" s="1"/>
  <c r="M2" i="55"/>
  <c r="K191" i="55" s="1"/>
  <c r="ED150" i="55" l="1"/>
  <c r="EM150" i="55"/>
  <c r="ED170" i="55"/>
  <c r="DC117" i="55"/>
  <c r="DC79" i="55"/>
  <c r="BJ170" i="55"/>
  <c r="AI150" i="55"/>
  <c r="DT174" i="55"/>
  <c r="G174" i="55"/>
  <c r="EM170" i="55"/>
  <c r="EM186" i="55"/>
  <c r="ED186" i="55"/>
  <c r="DL186" i="55"/>
  <c r="CB186" i="55"/>
  <c r="BA162" i="55"/>
  <c r="AZ174" i="55"/>
  <c r="BA186" i="55"/>
  <c r="AR186" i="55"/>
  <c r="AR139" i="55"/>
  <c r="AI139" i="55"/>
  <c r="BS186" i="55"/>
  <c r="AQ161" i="55"/>
  <c r="CT157" i="55"/>
  <c r="CK144" i="55"/>
  <c r="DU159" i="55"/>
  <c r="DT161" i="55"/>
  <c r="CB62" i="55"/>
  <c r="CK114" i="55"/>
  <c r="DL157" i="55"/>
  <c r="G161" i="55"/>
  <c r="G189" i="55" s="1"/>
  <c r="CT62" i="55"/>
  <c r="BJ65" i="55"/>
  <c r="BS114" i="55"/>
  <c r="BJ144" i="55"/>
  <c r="BS146" i="55"/>
  <c r="ED148" i="55"/>
  <c r="CT108" i="55"/>
  <c r="ED167" i="55"/>
  <c r="H108" i="55"/>
  <c r="DU114" i="55"/>
  <c r="AZ161" i="55"/>
  <c r="CB175" i="55"/>
  <c r="BS144" i="55"/>
  <c r="DU148" i="55"/>
  <c r="DU69" i="55"/>
  <c r="EM43" i="55"/>
  <c r="CB49" i="55"/>
  <c r="H69" i="55"/>
  <c r="CB139" i="55"/>
  <c r="ED142" i="55"/>
  <c r="DU144" i="55"/>
  <c r="BS148" i="55"/>
  <c r="H65" i="55"/>
  <c r="CK96" i="55"/>
  <c r="BJ142" i="55"/>
  <c r="DK61" i="55"/>
  <c r="BA65" i="55"/>
  <c r="BS79" i="55"/>
  <c r="BA85" i="55"/>
  <c r="CT96" i="55"/>
  <c r="BA114" i="55"/>
  <c r="AR155" i="55"/>
  <c r="CT29" i="55"/>
  <c r="BS65" i="55"/>
  <c r="DC65" i="55"/>
  <c r="EM69" i="55"/>
  <c r="ED85" i="55"/>
  <c r="H85" i="55"/>
  <c r="AR85" i="55"/>
  <c r="H96" i="55"/>
  <c r="CA116" i="55"/>
  <c r="DU123" i="55"/>
  <c r="DC144" i="55"/>
  <c r="CK148" i="55"/>
  <c r="DC167" i="55"/>
  <c r="H29" i="55"/>
  <c r="DC159" i="55"/>
  <c r="ED159" i="55"/>
  <c r="BJ34" i="55"/>
  <c r="AI49" i="55"/>
  <c r="EM65" i="55"/>
  <c r="CT69" i="55"/>
  <c r="AR79" i="55"/>
  <c r="BS117" i="55"/>
  <c r="BS139" i="55"/>
  <c r="DC139" i="55"/>
  <c r="CT144" i="55"/>
  <c r="ED144" i="55"/>
  <c r="AI146" i="55"/>
  <c r="DL159" i="55"/>
  <c r="EM159" i="55"/>
  <c r="DC162" i="55"/>
  <c r="AI162" i="55"/>
  <c r="BS167" i="55"/>
  <c r="H34" i="55"/>
  <c r="DC34" i="55"/>
  <c r="H49" i="55"/>
  <c r="BJ62" i="55"/>
  <c r="AI79" i="55"/>
  <c r="ED96" i="55"/>
  <c r="H102" i="55"/>
  <c r="BJ108" i="55"/>
  <c r="EC116" i="55"/>
  <c r="BJ148" i="55"/>
  <c r="CT155" i="55"/>
  <c r="ED43" i="55"/>
  <c r="BA49" i="55"/>
  <c r="DU49" i="55"/>
  <c r="AH61" i="55"/>
  <c r="AQ61" i="55"/>
  <c r="EC61" i="55"/>
  <c r="AI62" i="55"/>
  <c r="DT61" i="55"/>
  <c r="BA69" i="55"/>
  <c r="CT79" i="55"/>
  <c r="H79" i="55"/>
  <c r="BJ85" i="55"/>
  <c r="CB102" i="55"/>
  <c r="EM123" i="55"/>
  <c r="BA139" i="55"/>
  <c r="DU139" i="55"/>
  <c r="DL144" i="55"/>
  <c r="EM144" i="55"/>
  <c r="CT186" i="55"/>
  <c r="DC13" i="55"/>
  <c r="DU29" i="55"/>
  <c r="BJ29" i="55"/>
  <c r="H43" i="55"/>
  <c r="DC49" i="55"/>
  <c r="DU62" i="55"/>
  <c r="ED65" i="55"/>
  <c r="DL65" i="55"/>
  <c r="CB69" i="55"/>
  <c r="ED69" i="55"/>
  <c r="CB79" i="55"/>
  <c r="DU85" i="55"/>
  <c r="DU24" i="55"/>
  <c r="AI24" i="55"/>
  <c r="AR34" i="55"/>
  <c r="DL34" i="55"/>
  <c r="CK49" i="55"/>
  <c r="DC69" i="55"/>
  <c r="CT85" i="55"/>
  <c r="BJ155" i="55"/>
  <c r="DL96" i="55"/>
  <c r="BA102" i="55"/>
  <c r="BS108" i="55"/>
  <c r="DK116" i="55"/>
  <c r="AQ116" i="55"/>
  <c r="DB116" i="55"/>
  <c r="BJ123" i="55"/>
  <c r="DU142" i="55"/>
  <c r="DC146" i="55"/>
  <c r="EM146" i="55"/>
  <c r="CB148" i="55"/>
  <c r="DL148" i="55"/>
  <c r="EM148" i="55"/>
  <c r="BS150" i="55"/>
  <c r="DC150" i="55"/>
  <c r="AR153" i="55"/>
  <c r="ED153" i="55"/>
  <c r="AI155" i="55"/>
  <c r="BS155" i="55"/>
  <c r="DC155" i="55"/>
  <c r="ED155" i="55"/>
  <c r="AI159" i="55"/>
  <c r="H167" i="55"/>
  <c r="H170" i="55"/>
  <c r="ED175" i="55"/>
  <c r="I197" i="55"/>
  <c r="H197" i="55" s="1"/>
  <c r="BJ96" i="55"/>
  <c r="BS123" i="55"/>
  <c r="H175" i="55"/>
  <c r="AI114" i="55"/>
  <c r="DC114" i="55"/>
  <c r="DT116" i="55"/>
  <c r="EM142" i="55"/>
  <c r="DU146" i="55"/>
  <c r="CT148" i="55"/>
  <c r="CK150" i="55"/>
  <c r="DU150" i="55"/>
  <c r="BJ153" i="55"/>
  <c r="DL153" i="55"/>
  <c r="CK155" i="55"/>
  <c r="DU170" i="55"/>
  <c r="H24" i="55"/>
  <c r="BR61" i="55"/>
  <c r="CK13" i="55"/>
  <c r="BI12" i="55"/>
  <c r="DC24" i="55"/>
  <c r="EM24" i="55"/>
  <c r="CK24" i="55"/>
  <c r="ED29" i="55"/>
  <c r="BS34" i="55"/>
  <c r="CK43" i="55"/>
  <c r="DB61" i="55"/>
  <c r="CT65" i="55"/>
  <c r="BA13" i="55"/>
  <c r="BS24" i="55"/>
  <c r="BA29" i="55"/>
  <c r="ED34" i="55"/>
  <c r="CK65" i="55"/>
  <c r="BI61" i="55"/>
  <c r="BS69" i="55"/>
  <c r="BS62" i="55"/>
  <c r="BJ69" i="55"/>
  <c r="AR102" i="55"/>
  <c r="DC102" i="55"/>
  <c r="CK102" i="55"/>
  <c r="H123" i="55"/>
  <c r="CT139" i="55"/>
  <c r="ED139" i="55"/>
  <c r="CT102" i="55"/>
  <c r="H117" i="55"/>
  <c r="BJ139" i="55"/>
  <c r="AR142" i="55"/>
  <c r="CB142" i="55"/>
  <c r="DL142" i="55"/>
  <c r="CK139" i="55"/>
  <c r="DC148" i="55"/>
  <c r="BJ150" i="55"/>
  <c r="CT150" i="55"/>
  <c r="DL155" i="55"/>
  <c r="BJ162" i="55"/>
  <c r="EM167" i="55"/>
  <c r="AI157" i="55"/>
  <c r="CK157" i="55"/>
  <c r="CA161" i="55"/>
  <c r="EC161" i="55"/>
  <c r="CK162" i="55"/>
  <c r="CB162" i="55"/>
  <c r="AI167" i="55"/>
  <c r="DU167" i="55"/>
  <c r="DB174" i="55"/>
  <c r="EM175" i="55"/>
  <c r="AI186" i="55"/>
  <c r="DC186" i="55"/>
  <c r="BJ186" i="55"/>
  <c r="CK186" i="55"/>
  <c r="BA146" i="55"/>
  <c r="CK146" i="55"/>
  <c r="DU162" i="55"/>
  <c r="CK170" i="55"/>
  <c r="AR170" i="55"/>
  <c r="DL170" i="55"/>
  <c r="AQ174" i="55"/>
  <c r="I198" i="55"/>
  <c r="H198" i="55" s="1"/>
  <c r="EM13" i="55"/>
  <c r="EM49" i="55"/>
  <c r="EM79" i="55"/>
  <c r="EM102" i="55"/>
  <c r="EM139" i="55"/>
  <c r="EM155" i="55"/>
  <c r="EM157" i="55"/>
  <c r="EL116" i="55"/>
  <c r="EL161" i="55"/>
  <c r="EM29" i="55"/>
  <c r="EM34" i="55"/>
  <c r="EL61" i="55"/>
  <c r="EM96" i="55"/>
  <c r="EM108" i="55"/>
  <c r="EM117" i="55"/>
  <c r="EM162" i="55"/>
  <c r="EL174" i="55"/>
  <c r="EC12" i="55"/>
  <c r="ED62" i="55"/>
  <c r="ED79" i="55"/>
  <c r="ED157" i="55"/>
  <c r="EC174" i="55"/>
  <c r="ED102" i="55"/>
  <c r="ED123" i="55"/>
  <c r="ED49" i="55"/>
  <c r="ED108" i="55"/>
  <c r="ED117" i="55"/>
  <c r="ED162" i="55"/>
  <c r="DU102" i="55"/>
  <c r="DU117" i="55"/>
  <c r="DU186" i="55"/>
  <c r="DU34" i="55"/>
  <c r="DU79" i="55"/>
  <c r="DU96" i="55"/>
  <c r="DU108" i="55"/>
  <c r="DU175" i="55"/>
  <c r="DU13" i="55"/>
  <c r="DU43" i="55"/>
  <c r="DU65" i="55"/>
  <c r="DU157" i="55"/>
  <c r="DL49" i="55"/>
  <c r="DL79" i="55"/>
  <c r="DL85" i="55"/>
  <c r="DL108" i="55"/>
  <c r="DL162" i="55"/>
  <c r="DL43" i="55"/>
  <c r="DL69" i="55"/>
  <c r="DL102" i="55"/>
  <c r="DL123" i="55"/>
  <c r="DL139" i="55"/>
  <c r="DL150" i="55"/>
  <c r="DK161" i="55"/>
  <c r="DK174" i="55"/>
  <c r="DL175" i="55"/>
  <c r="DC29" i="55"/>
  <c r="DC43" i="55"/>
  <c r="DC157" i="55"/>
  <c r="DC170" i="55"/>
  <c r="DC108" i="55"/>
  <c r="DC123" i="55"/>
  <c r="DC96" i="55"/>
  <c r="DB161" i="55"/>
  <c r="DC175" i="55"/>
  <c r="CT34" i="55"/>
  <c r="CT43" i="55"/>
  <c r="CS61" i="55"/>
  <c r="CS116" i="55"/>
  <c r="CT117" i="55"/>
  <c r="CT49" i="55"/>
  <c r="CT123" i="55"/>
  <c r="CT142" i="55"/>
  <c r="CT153" i="55"/>
  <c r="CT162" i="55"/>
  <c r="CT167" i="55"/>
  <c r="CS174" i="55"/>
  <c r="CS161" i="55"/>
  <c r="CT170" i="55"/>
  <c r="CT175" i="55"/>
  <c r="CJ61" i="55"/>
  <c r="CK79" i="55"/>
  <c r="CK117" i="55"/>
  <c r="CK85" i="55"/>
  <c r="CJ116" i="55"/>
  <c r="CK29" i="55"/>
  <c r="CK34" i="55"/>
  <c r="CK69" i="55"/>
  <c r="CK108" i="55"/>
  <c r="CK123" i="55"/>
  <c r="CJ161" i="55"/>
  <c r="CK167" i="55"/>
  <c r="CJ174" i="55"/>
  <c r="CK175" i="55"/>
  <c r="CA61" i="55"/>
  <c r="CB108" i="55"/>
  <c r="CB150" i="55"/>
  <c r="CB157" i="55"/>
  <c r="CB170" i="55"/>
  <c r="CB34" i="55"/>
  <c r="CB43" i="55"/>
  <c r="CB65" i="55"/>
  <c r="CB96" i="55"/>
  <c r="CB153" i="55"/>
  <c r="CB155" i="55"/>
  <c r="CB85" i="55"/>
  <c r="CB123" i="55"/>
  <c r="CB144" i="55"/>
  <c r="CB159" i="55"/>
  <c r="CA174" i="55"/>
  <c r="BS96" i="55"/>
  <c r="BS102" i="55"/>
  <c r="BR116" i="55"/>
  <c r="BS170" i="55"/>
  <c r="BS13" i="55"/>
  <c r="BS85" i="55"/>
  <c r="BS43" i="55"/>
  <c r="BS49" i="55"/>
  <c r="BR161" i="55"/>
  <c r="BS29" i="55"/>
  <c r="BS162" i="55"/>
  <c r="BR174" i="55"/>
  <c r="BS175" i="55"/>
  <c r="BJ102" i="55"/>
  <c r="BJ157" i="55"/>
  <c r="BJ159" i="55"/>
  <c r="BJ175" i="55"/>
  <c r="BJ43" i="55"/>
  <c r="BJ79" i="55"/>
  <c r="BI116" i="55"/>
  <c r="BJ49" i="55"/>
  <c r="BJ117" i="55"/>
  <c r="BI161" i="55"/>
  <c r="BI174" i="55"/>
  <c r="BA24" i="55"/>
  <c r="BA43" i="55"/>
  <c r="BA150" i="55"/>
  <c r="BA175" i="55"/>
  <c r="BA157" i="55"/>
  <c r="BA96" i="55"/>
  <c r="BA34" i="55"/>
  <c r="AZ61" i="55"/>
  <c r="BA79" i="55"/>
  <c r="BA108" i="55"/>
  <c r="AZ116" i="55"/>
  <c r="BA117" i="55"/>
  <c r="BA123" i="55"/>
  <c r="BA144" i="55"/>
  <c r="BA148" i="55"/>
  <c r="BA155" i="55"/>
  <c r="BA170" i="55"/>
  <c r="AR123" i="55"/>
  <c r="AR144" i="55"/>
  <c r="AR148" i="55"/>
  <c r="AR150" i="55"/>
  <c r="AR162" i="55"/>
  <c r="AR43" i="55"/>
  <c r="AR96" i="55"/>
  <c r="AR108" i="55"/>
  <c r="AR49" i="55"/>
  <c r="AR65" i="55"/>
  <c r="AR69" i="55"/>
  <c r="AR159" i="55"/>
  <c r="AR175" i="55"/>
  <c r="AI13" i="55"/>
  <c r="AI43" i="55"/>
  <c r="AI85" i="55"/>
  <c r="AI108" i="55"/>
  <c r="AI123" i="55"/>
  <c r="AI144" i="55"/>
  <c r="AH161" i="55"/>
  <c r="AH174" i="55"/>
  <c r="AI34" i="55"/>
  <c r="AI65" i="55"/>
  <c r="AI69" i="55"/>
  <c r="AI102" i="55"/>
  <c r="AH116" i="55"/>
  <c r="AI170" i="55"/>
  <c r="AI29" i="55"/>
  <c r="AI96" i="55"/>
  <c r="AI117" i="55"/>
  <c r="AI175" i="55"/>
  <c r="H62" i="55"/>
  <c r="H13" i="55"/>
  <c r="H189" i="55" s="1"/>
  <c r="AH12" i="55"/>
  <c r="AZ12" i="55"/>
  <c r="BR12" i="55"/>
  <c r="CJ12" i="55"/>
  <c r="DB12" i="55"/>
  <c r="DT12" i="55"/>
  <c r="EL12" i="55"/>
  <c r="BJ13" i="55"/>
  <c r="CT13" i="55"/>
  <c r="ED13" i="55"/>
  <c r="BJ24" i="55"/>
  <c r="CT24" i="55"/>
  <c r="ED24" i="55"/>
  <c r="AR29" i="55"/>
  <c r="CB29" i="55"/>
  <c r="DL29" i="55"/>
  <c r="AQ12" i="55"/>
  <c r="CA12" i="55"/>
  <c r="CS12" i="55"/>
  <c r="DK12" i="55"/>
  <c r="AR13" i="55"/>
  <c r="CB13" i="55"/>
  <c r="DL13" i="55"/>
  <c r="AR24" i="55"/>
  <c r="CB24" i="55"/>
  <c r="DL24" i="55"/>
  <c r="DC85" i="55"/>
  <c r="EM85" i="55"/>
  <c r="AR114" i="55"/>
  <c r="CB114" i="55"/>
  <c r="DL114" i="55"/>
  <c r="AR117" i="55"/>
  <c r="CB117" i="55"/>
  <c r="DL117" i="55"/>
  <c r="BJ114" i="55"/>
  <c r="CT114" i="55"/>
  <c r="ED114" i="55"/>
  <c r="BJ146" i="55"/>
  <c r="AR167" i="55"/>
  <c r="CB167" i="55"/>
  <c r="DL167" i="55"/>
  <c r="I199" i="55"/>
  <c r="I224" i="53"/>
  <c r="H224" i="53" s="1"/>
  <c r="I201" i="53"/>
  <c r="H201" i="53" s="1"/>
  <c r="DN202" i="53"/>
  <c r="IW197" i="53"/>
  <c r="IS195" i="53"/>
  <c r="IY188" i="53"/>
  <c r="IX188" i="53"/>
  <c r="IW188" i="53"/>
  <c r="IV188" i="53"/>
  <c r="IY187" i="53"/>
  <c r="IX187" i="53"/>
  <c r="IW187" i="53"/>
  <c r="IV187" i="53"/>
  <c r="JB186" i="53"/>
  <c r="JC186" i="53" s="1"/>
  <c r="IX186" i="53"/>
  <c r="IW186" i="53"/>
  <c r="IV186" i="53"/>
  <c r="IY185" i="53"/>
  <c r="IX185" i="53"/>
  <c r="IW185" i="53"/>
  <c r="IV185" i="53"/>
  <c r="IY184" i="53"/>
  <c r="IX184" i="53"/>
  <c r="IW184" i="53"/>
  <c r="IV184" i="53"/>
  <c r="IY183" i="53"/>
  <c r="IX183" i="53"/>
  <c r="IW183" i="53"/>
  <c r="IV183" i="53"/>
  <c r="IY182" i="53"/>
  <c r="IX182" i="53"/>
  <c r="IW182" i="53"/>
  <c r="IV182" i="53"/>
  <c r="IY181" i="53"/>
  <c r="IX181" i="53"/>
  <c r="IW181" i="53"/>
  <c r="IV181" i="53"/>
  <c r="IY180" i="53"/>
  <c r="IX180" i="53"/>
  <c r="IW180" i="53"/>
  <c r="IV180" i="53"/>
  <c r="IY179" i="53"/>
  <c r="IX179" i="53"/>
  <c r="IW179" i="53"/>
  <c r="IV179" i="53"/>
  <c r="IY178" i="53"/>
  <c r="IX178" i="53"/>
  <c r="IW178" i="53"/>
  <c r="IV178" i="53"/>
  <c r="IY177" i="53"/>
  <c r="IX177" i="53"/>
  <c r="IW177" i="53"/>
  <c r="IV177" i="53"/>
  <c r="IY176" i="53"/>
  <c r="IX176" i="53"/>
  <c r="IW176" i="53"/>
  <c r="IV176" i="53"/>
  <c r="JB175" i="53"/>
  <c r="JC175" i="53" s="1"/>
  <c r="IX175" i="53"/>
  <c r="IW175" i="53"/>
  <c r="IV175" i="53"/>
  <c r="IX174" i="53"/>
  <c r="IW174" i="53"/>
  <c r="IV174" i="53"/>
  <c r="IY173" i="53"/>
  <c r="IX173" i="53"/>
  <c r="IW173" i="53"/>
  <c r="IV173" i="53"/>
  <c r="IY172" i="53"/>
  <c r="IX172" i="53"/>
  <c r="IW172" i="53"/>
  <c r="IV172" i="53"/>
  <c r="IY171" i="53"/>
  <c r="IX171" i="53"/>
  <c r="IW171" i="53"/>
  <c r="IV171" i="53"/>
  <c r="JB170" i="53"/>
  <c r="JC170" i="53" s="1"/>
  <c r="IX170" i="53"/>
  <c r="IW170" i="53"/>
  <c r="IV170" i="53"/>
  <c r="IY169" i="53"/>
  <c r="IX169" i="53"/>
  <c r="IW169" i="53"/>
  <c r="IV169" i="53"/>
  <c r="IY168" i="53"/>
  <c r="IX168" i="53"/>
  <c r="IW168" i="53"/>
  <c r="IV168" i="53"/>
  <c r="JB167" i="53"/>
  <c r="JC167" i="53" s="1"/>
  <c r="IX167" i="53"/>
  <c r="IW167" i="53"/>
  <c r="IV167" i="53"/>
  <c r="IY166" i="53"/>
  <c r="IX166" i="53"/>
  <c r="IW166" i="53"/>
  <c r="IV166" i="53"/>
  <c r="IY165" i="53"/>
  <c r="IX165" i="53"/>
  <c r="IW165" i="53"/>
  <c r="IV165" i="53"/>
  <c r="IY164" i="53"/>
  <c r="IX164" i="53"/>
  <c r="IW164" i="53"/>
  <c r="IV164" i="53"/>
  <c r="IY163" i="53"/>
  <c r="IX163" i="53"/>
  <c r="IW163" i="53"/>
  <c r="IV163" i="53"/>
  <c r="JB162" i="53"/>
  <c r="JC162" i="53" s="1"/>
  <c r="IX162" i="53"/>
  <c r="IW162" i="53"/>
  <c r="IV162" i="53"/>
  <c r="IX161" i="53"/>
  <c r="IW161" i="53"/>
  <c r="IV161" i="53"/>
  <c r="IY160" i="53"/>
  <c r="IX160" i="53"/>
  <c r="IW160" i="53"/>
  <c r="IV160" i="53"/>
  <c r="JB159" i="53"/>
  <c r="JC159" i="53" s="1"/>
  <c r="IX159" i="53"/>
  <c r="IW159" i="53"/>
  <c r="IV159" i="53"/>
  <c r="IY158" i="53"/>
  <c r="IX158" i="53"/>
  <c r="IW158" i="53"/>
  <c r="IV158" i="53"/>
  <c r="JB157" i="53"/>
  <c r="JC157" i="53" s="1"/>
  <c r="IX157" i="53"/>
  <c r="IW157" i="53"/>
  <c r="IV157" i="53"/>
  <c r="IY156" i="53"/>
  <c r="IX156" i="53"/>
  <c r="IW156" i="53"/>
  <c r="IV156" i="53"/>
  <c r="JB155" i="53"/>
  <c r="JC155" i="53" s="1"/>
  <c r="IX155" i="53"/>
  <c r="IW155" i="53"/>
  <c r="IV155" i="53"/>
  <c r="IY154" i="53"/>
  <c r="IX154" i="53"/>
  <c r="IW154" i="53"/>
  <c r="IV154" i="53"/>
  <c r="JB153" i="53"/>
  <c r="JC153" i="53" s="1"/>
  <c r="IX153" i="53"/>
  <c r="IW153" i="53"/>
  <c r="IV153" i="53"/>
  <c r="IY152" i="53"/>
  <c r="IX152" i="53"/>
  <c r="IW152" i="53"/>
  <c r="IV152" i="53"/>
  <c r="IY151" i="53"/>
  <c r="IX151" i="53"/>
  <c r="IW151" i="53"/>
  <c r="IV151" i="53"/>
  <c r="JB150" i="53"/>
  <c r="JC150" i="53" s="1"/>
  <c r="IX150" i="53"/>
  <c r="IW150" i="53"/>
  <c r="IV150" i="53"/>
  <c r="IY149" i="53"/>
  <c r="IX149" i="53"/>
  <c r="IW149" i="53"/>
  <c r="IV149" i="53"/>
  <c r="JB148" i="53"/>
  <c r="JC148" i="53" s="1"/>
  <c r="IX148" i="53"/>
  <c r="IW148" i="53"/>
  <c r="IV148" i="53"/>
  <c r="IY147" i="53"/>
  <c r="IX147" i="53"/>
  <c r="IW147" i="53"/>
  <c r="IV147" i="53"/>
  <c r="JB146" i="53"/>
  <c r="JC146" i="53" s="1"/>
  <c r="IX146" i="53"/>
  <c r="IW146" i="53"/>
  <c r="IV146" i="53"/>
  <c r="IY145" i="53"/>
  <c r="IX145" i="53"/>
  <c r="IW145" i="53"/>
  <c r="IV145" i="53"/>
  <c r="JB144" i="53"/>
  <c r="JC144" i="53" s="1"/>
  <c r="IX144" i="53"/>
  <c r="IW144" i="53"/>
  <c r="IV144" i="53"/>
  <c r="IY143" i="53"/>
  <c r="IX143" i="53"/>
  <c r="IW143" i="53"/>
  <c r="IV143" i="53"/>
  <c r="JB142" i="53"/>
  <c r="JC142" i="53" s="1"/>
  <c r="IX142" i="53"/>
  <c r="IW142" i="53"/>
  <c r="IV142" i="53"/>
  <c r="IY141" i="53"/>
  <c r="IX141" i="53"/>
  <c r="IW141" i="53"/>
  <c r="IV141" i="53"/>
  <c r="IY140" i="53"/>
  <c r="IX140" i="53"/>
  <c r="IW140" i="53"/>
  <c r="IV140" i="53"/>
  <c r="JB139" i="53"/>
  <c r="JC139" i="53" s="1"/>
  <c r="IX139" i="53"/>
  <c r="IW139" i="53"/>
  <c r="IV139" i="53"/>
  <c r="IY138" i="53"/>
  <c r="IX138" i="53"/>
  <c r="IW138" i="53"/>
  <c r="IV138" i="53"/>
  <c r="IY137" i="53"/>
  <c r="IX137" i="53"/>
  <c r="IW137" i="53"/>
  <c r="IV137" i="53"/>
  <c r="IY136" i="53"/>
  <c r="IX136" i="53"/>
  <c r="IW136" i="53"/>
  <c r="IV136" i="53"/>
  <c r="IY135" i="53"/>
  <c r="IX135" i="53"/>
  <c r="IW135" i="53"/>
  <c r="IV135" i="53"/>
  <c r="IY134" i="53"/>
  <c r="IX134" i="53"/>
  <c r="IW134" i="53"/>
  <c r="IV134" i="53"/>
  <c r="IY133" i="53"/>
  <c r="IX133" i="53"/>
  <c r="IW133" i="53"/>
  <c r="IV133" i="53"/>
  <c r="IY132" i="53"/>
  <c r="IX132" i="53"/>
  <c r="IW132" i="53"/>
  <c r="IV132" i="53"/>
  <c r="IY131" i="53"/>
  <c r="IX131" i="53"/>
  <c r="IW131" i="53"/>
  <c r="IV131" i="53"/>
  <c r="IY130" i="53"/>
  <c r="IX130" i="53"/>
  <c r="IW130" i="53"/>
  <c r="IV130" i="53"/>
  <c r="IY129" i="53"/>
  <c r="IX129" i="53"/>
  <c r="IW129" i="53"/>
  <c r="IV129" i="53"/>
  <c r="IY128" i="53"/>
  <c r="IX128" i="53"/>
  <c r="IW128" i="53"/>
  <c r="IV128" i="53"/>
  <c r="IY127" i="53"/>
  <c r="IX127" i="53"/>
  <c r="IW127" i="53"/>
  <c r="IV127" i="53"/>
  <c r="IY126" i="53"/>
  <c r="IX126" i="53"/>
  <c r="IW126" i="53"/>
  <c r="IV126" i="53"/>
  <c r="IY125" i="53"/>
  <c r="IX125" i="53"/>
  <c r="IW125" i="53"/>
  <c r="IV125" i="53"/>
  <c r="IY124" i="53"/>
  <c r="IX124" i="53"/>
  <c r="IW124" i="53"/>
  <c r="IV124" i="53"/>
  <c r="JB123" i="53"/>
  <c r="JC123" i="53" s="1"/>
  <c r="IX123" i="53"/>
  <c r="IW123" i="53"/>
  <c r="IV123" i="53"/>
  <c r="IY122" i="53"/>
  <c r="IX122" i="53"/>
  <c r="IW122" i="53"/>
  <c r="IV122" i="53"/>
  <c r="IY121" i="53"/>
  <c r="IX121" i="53"/>
  <c r="IW121" i="53"/>
  <c r="IV121" i="53"/>
  <c r="IY120" i="53"/>
  <c r="IX120" i="53"/>
  <c r="IW120" i="53"/>
  <c r="IV120" i="53"/>
  <c r="IY119" i="53"/>
  <c r="IX119" i="53"/>
  <c r="IW119" i="53"/>
  <c r="IV119" i="53"/>
  <c r="IY118" i="53"/>
  <c r="IX118" i="53"/>
  <c r="IW118" i="53"/>
  <c r="IV118" i="53"/>
  <c r="JB117" i="53"/>
  <c r="JC117" i="53" s="1"/>
  <c r="IX117" i="53"/>
  <c r="IW117" i="53"/>
  <c r="IV117" i="53"/>
  <c r="IX116" i="53"/>
  <c r="IW116" i="53"/>
  <c r="IV116" i="53"/>
  <c r="IY115" i="53"/>
  <c r="IX115" i="53"/>
  <c r="IW115" i="53"/>
  <c r="IV115" i="53"/>
  <c r="JC114" i="53"/>
  <c r="JB114" i="53"/>
  <c r="IX114" i="53"/>
  <c r="IW114" i="53"/>
  <c r="IV114" i="53"/>
  <c r="IY113" i="53"/>
  <c r="IX113" i="53"/>
  <c r="IW113" i="53"/>
  <c r="IV113" i="53"/>
  <c r="IY112" i="53"/>
  <c r="IX112" i="53"/>
  <c r="IW112" i="53"/>
  <c r="IV112" i="53"/>
  <c r="IY111" i="53"/>
  <c r="IX111" i="53"/>
  <c r="IW111" i="53"/>
  <c r="IV111" i="53"/>
  <c r="IY110" i="53"/>
  <c r="IX110" i="53"/>
  <c r="IW110" i="53"/>
  <c r="IV110" i="53"/>
  <c r="IY109" i="53"/>
  <c r="IX109" i="53"/>
  <c r="IW109" i="53"/>
  <c r="IV109" i="53"/>
  <c r="JC108" i="53"/>
  <c r="JB108" i="53"/>
  <c r="IX108" i="53"/>
  <c r="IW108" i="53"/>
  <c r="IV108" i="53"/>
  <c r="IY107" i="53"/>
  <c r="IX107" i="53"/>
  <c r="IW107" i="53"/>
  <c r="IV107" i="53"/>
  <c r="IY106" i="53"/>
  <c r="IX106" i="53"/>
  <c r="IW106" i="53"/>
  <c r="IV106" i="53"/>
  <c r="IY105" i="53"/>
  <c r="IX105" i="53"/>
  <c r="IW105" i="53"/>
  <c r="IV105" i="53"/>
  <c r="IY104" i="53"/>
  <c r="IX104" i="53"/>
  <c r="IW104" i="53"/>
  <c r="IV104" i="53"/>
  <c r="JC103" i="53"/>
  <c r="JB103" i="53"/>
  <c r="JA103" i="53"/>
  <c r="JB102" i="53"/>
  <c r="JC102" i="53" s="1"/>
  <c r="IX102" i="53"/>
  <c r="IW102" i="53"/>
  <c r="IV102" i="53"/>
  <c r="IY101" i="53"/>
  <c r="IX101" i="53"/>
  <c r="IW101" i="53"/>
  <c r="IV101" i="53"/>
  <c r="IY100" i="53"/>
  <c r="IX100" i="53"/>
  <c r="IW100" i="53"/>
  <c r="IV100" i="53"/>
  <c r="IY99" i="53"/>
  <c r="IX99" i="53"/>
  <c r="IW99" i="53"/>
  <c r="IV99" i="53"/>
  <c r="IY98" i="53"/>
  <c r="IX98" i="53"/>
  <c r="IW98" i="53"/>
  <c r="IV98" i="53"/>
  <c r="JB97" i="53"/>
  <c r="JC97" i="53" s="1"/>
  <c r="JA97" i="53"/>
  <c r="JC96" i="53"/>
  <c r="JB96" i="53"/>
  <c r="IX96" i="53"/>
  <c r="IW96" i="53"/>
  <c r="IV96" i="53"/>
  <c r="IY95" i="53"/>
  <c r="IX95" i="53"/>
  <c r="IW95" i="53"/>
  <c r="IV95" i="53"/>
  <c r="IY94" i="53"/>
  <c r="IX94" i="53"/>
  <c r="IW94" i="53"/>
  <c r="IV94" i="53"/>
  <c r="IY93" i="53"/>
  <c r="IX93" i="53"/>
  <c r="IW93" i="53"/>
  <c r="IV93" i="53"/>
  <c r="IY92" i="53"/>
  <c r="IX92" i="53"/>
  <c r="IW92" i="53"/>
  <c r="IV92" i="53"/>
  <c r="IY91" i="53"/>
  <c r="IX91" i="53"/>
  <c r="IW91" i="53"/>
  <c r="IV91" i="53"/>
  <c r="IY90" i="53"/>
  <c r="IX90" i="53"/>
  <c r="IW90" i="53"/>
  <c r="IV90" i="53"/>
  <c r="IY89" i="53"/>
  <c r="IX89" i="53"/>
  <c r="IW89" i="53"/>
  <c r="IV89" i="53"/>
  <c r="IY88" i="53"/>
  <c r="IX88" i="53"/>
  <c r="IW88" i="53"/>
  <c r="IV88" i="53"/>
  <c r="IY87" i="53"/>
  <c r="IX87" i="53"/>
  <c r="IW87" i="53"/>
  <c r="IV87" i="53"/>
  <c r="JA86" i="53"/>
  <c r="JB85" i="53"/>
  <c r="JC85" i="53" s="1"/>
  <c r="IX85" i="53"/>
  <c r="IW85" i="53"/>
  <c r="IV85" i="53"/>
  <c r="IY84" i="53"/>
  <c r="IX84" i="53"/>
  <c r="IW84" i="53"/>
  <c r="IV84" i="53"/>
  <c r="IY83" i="53"/>
  <c r="IX83" i="53"/>
  <c r="IW83" i="53"/>
  <c r="IV83" i="53"/>
  <c r="IY82" i="53"/>
  <c r="IX82" i="53"/>
  <c r="IW82" i="53"/>
  <c r="IV82" i="53"/>
  <c r="IY81" i="53"/>
  <c r="IX81" i="53"/>
  <c r="IW81" i="53"/>
  <c r="IV81" i="53"/>
  <c r="JB80" i="53"/>
  <c r="JC80" i="53" s="1"/>
  <c r="JA80" i="53"/>
  <c r="JC79" i="53"/>
  <c r="JB79" i="53"/>
  <c r="IX79" i="53"/>
  <c r="IW79" i="53"/>
  <c r="IV79" i="53"/>
  <c r="IY78" i="53"/>
  <c r="IX78" i="53"/>
  <c r="IW78" i="53"/>
  <c r="IV78" i="53"/>
  <c r="IY77" i="53"/>
  <c r="IX77" i="53"/>
  <c r="IW77" i="53"/>
  <c r="IV77" i="53"/>
  <c r="IY76" i="53"/>
  <c r="IX76" i="53"/>
  <c r="IW76" i="53"/>
  <c r="IV76" i="53"/>
  <c r="IY75" i="53"/>
  <c r="IX75" i="53"/>
  <c r="IW75" i="53"/>
  <c r="IV75" i="53"/>
  <c r="IY74" i="53"/>
  <c r="IX74" i="53"/>
  <c r="IW74" i="53"/>
  <c r="IV74" i="53"/>
  <c r="IY73" i="53"/>
  <c r="IX73" i="53"/>
  <c r="IW73" i="53"/>
  <c r="IV73" i="53"/>
  <c r="IY72" i="53"/>
  <c r="IX72" i="53"/>
  <c r="IW72" i="53"/>
  <c r="IV72" i="53"/>
  <c r="IY71" i="53"/>
  <c r="IX71" i="53"/>
  <c r="IW71" i="53"/>
  <c r="IV71" i="53"/>
  <c r="JC70" i="53"/>
  <c r="JB70" i="53"/>
  <c r="JA70" i="53"/>
  <c r="JB69" i="53"/>
  <c r="JC69" i="53" s="1"/>
  <c r="IX69" i="53"/>
  <c r="IW69" i="53"/>
  <c r="IV69" i="53"/>
  <c r="IY68" i="53"/>
  <c r="IX68" i="53"/>
  <c r="IW68" i="53"/>
  <c r="IV68" i="53"/>
  <c r="IY67" i="53"/>
  <c r="IX67" i="53"/>
  <c r="IW67" i="53"/>
  <c r="IV67" i="53"/>
  <c r="JB66" i="53"/>
  <c r="JC66" i="53" s="1"/>
  <c r="JA66" i="53"/>
  <c r="JC65" i="53"/>
  <c r="JB65" i="53"/>
  <c r="IX65" i="53"/>
  <c r="IW65" i="53"/>
  <c r="IV65" i="53"/>
  <c r="IY64" i="53"/>
  <c r="IX64" i="53"/>
  <c r="IW64" i="53"/>
  <c r="IV64" i="53"/>
  <c r="JC63" i="53"/>
  <c r="JB63" i="53"/>
  <c r="JA63" i="53"/>
  <c r="JB62" i="53"/>
  <c r="JC62" i="53" s="1"/>
  <c r="IX62" i="53"/>
  <c r="IW62" i="53"/>
  <c r="IV62" i="53"/>
  <c r="IX61" i="53"/>
  <c r="IW61" i="53"/>
  <c r="IV61" i="53"/>
  <c r="IY60" i="53"/>
  <c r="IX60" i="53"/>
  <c r="IW60" i="53"/>
  <c r="IV60" i="53"/>
  <c r="IY59" i="53"/>
  <c r="IX59" i="53"/>
  <c r="IW59" i="53"/>
  <c r="IV59" i="53"/>
  <c r="IY58" i="53"/>
  <c r="IX58" i="53"/>
  <c r="IW58" i="53"/>
  <c r="IV58" i="53"/>
  <c r="IY57" i="53"/>
  <c r="IX57" i="53"/>
  <c r="IW57" i="53"/>
  <c r="IV57" i="53"/>
  <c r="IY56" i="53"/>
  <c r="IX56" i="53"/>
  <c r="IW56" i="53"/>
  <c r="IV56" i="53"/>
  <c r="IY55" i="53"/>
  <c r="IX55" i="53"/>
  <c r="IW55" i="53"/>
  <c r="IV55" i="53"/>
  <c r="IY54" i="53"/>
  <c r="IX54" i="53"/>
  <c r="IW54" i="53"/>
  <c r="IV54" i="53"/>
  <c r="IY53" i="53"/>
  <c r="IX53" i="53"/>
  <c r="IW53" i="53"/>
  <c r="IV53" i="53"/>
  <c r="IY52" i="53"/>
  <c r="IX52" i="53"/>
  <c r="IW52" i="53"/>
  <c r="IV52" i="53"/>
  <c r="IY51" i="53"/>
  <c r="IX51" i="53"/>
  <c r="IW51" i="53"/>
  <c r="IV51" i="53"/>
  <c r="IY50" i="53"/>
  <c r="IX50" i="53"/>
  <c r="IW50" i="53"/>
  <c r="IV50" i="53"/>
  <c r="JC49" i="53"/>
  <c r="JB49" i="53"/>
  <c r="IX49" i="53"/>
  <c r="IW49" i="53"/>
  <c r="IV49" i="53"/>
  <c r="IY48" i="53"/>
  <c r="IX48" i="53"/>
  <c r="IW48" i="53"/>
  <c r="IV48" i="53"/>
  <c r="IY47" i="53"/>
  <c r="IX47" i="53"/>
  <c r="IW47" i="53"/>
  <c r="IV47" i="53"/>
  <c r="IY46" i="53"/>
  <c r="IX46" i="53"/>
  <c r="IW46" i="53"/>
  <c r="IV46" i="53"/>
  <c r="IY45" i="53"/>
  <c r="IX45" i="53"/>
  <c r="IW45" i="53"/>
  <c r="IV45" i="53"/>
  <c r="IY44" i="53"/>
  <c r="IX44" i="53"/>
  <c r="IW44" i="53"/>
  <c r="IV44" i="53"/>
  <c r="JC43" i="53"/>
  <c r="JB43" i="53"/>
  <c r="IX43" i="53"/>
  <c r="IW43" i="53"/>
  <c r="IV43" i="53"/>
  <c r="IY42" i="53"/>
  <c r="IX42" i="53"/>
  <c r="IW42" i="53"/>
  <c r="IV42" i="53"/>
  <c r="IY41" i="53"/>
  <c r="IX41" i="53"/>
  <c r="IW41" i="53"/>
  <c r="IV41" i="53"/>
  <c r="IY40" i="53"/>
  <c r="IX40" i="53"/>
  <c r="IW40" i="53"/>
  <c r="IV40" i="53"/>
  <c r="IY39" i="53"/>
  <c r="IX39" i="53"/>
  <c r="IW39" i="53"/>
  <c r="IV39" i="53"/>
  <c r="IY38" i="53"/>
  <c r="IX38" i="53"/>
  <c r="IW38" i="53"/>
  <c r="IV38" i="53"/>
  <c r="IY37" i="53"/>
  <c r="IX37" i="53"/>
  <c r="IW37" i="53"/>
  <c r="IV37" i="53"/>
  <c r="IY36" i="53"/>
  <c r="IX36" i="53"/>
  <c r="IW36" i="53"/>
  <c r="IV36" i="53"/>
  <c r="IY35" i="53"/>
  <c r="IX35" i="53"/>
  <c r="IW35" i="53"/>
  <c r="IV35" i="53"/>
  <c r="JC34" i="53"/>
  <c r="JB34" i="53"/>
  <c r="IX34" i="53"/>
  <c r="IW34" i="53"/>
  <c r="IV34" i="53"/>
  <c r="IY33" i="53"/>
  <c r="IX33" i="53"/>
  <c r="IW33" i="53"/>
  <c r="IV33" i="53"/>
  <c r="IY32" i="53"/>
  <c r="IX32" i="53"/>
  <c r="IW32" i="53"/>
  <c r="IV32" i="53"/>
  <c r="IY31" i="53"/>
  <c r="IX31" i="53"/>
  <c r="IW31" i="53"/>
  <c r="IV31" i="53"/>
  <c r="IY30" i="53"/>
  <c r="IX30" i="53"/>
  <c r="IW30" i="53"/>
  <c r="IV30" i="53"/>
  <c r="JC29" i="53"/>
  <c r="JB29" i="53"/>
  <c r="IX29" i="53"/>
  <c r="IW29" i="53"/>
  <c r="IV29" i="53"/>
  <c r="IY28" i="53"/>
  <c r="IX28" i="53"/>
  <c r="IW28" i="53"/>
  <c r="IV28" i="53"/>
  <c r="IY27" i="53"/>
  <c r="IX27" i="53"/>
  <c r="IW27" i="53"/>
  <c r="IV27" i="53"/>
  <c r="IY26" i="53"/>
  <c r="IX26" i="53"/>
  <c r="IW26" i="53"/>
  <c r="IV26" i="53"/>
  <c r="IY25" i="53"/>
  <c r="IX25" i="53"/>
  <c r="IW25" i="53"/>
  <c r="IV25" i="53"/>
  <c r="JC24" i="53"/>
  <c r="JB24" i="53"/>
  <c r="IX24" i="53"/>
  <c r="IW24" i="53"/>
  <c r="IV24" i="53"/>
  <c r="IY23" i="53"/>
  <c r="IX23" i="53"/>
  <c r="IW23" i="53"/>
  <c r="IV23" i="53"/>
  <c r="IY22" i="53"/>
  <c r="IX22" i="53"/>
  <c r="IW22" i="53"/>
  <c r="IV22" i="53"/>
  <c r="IY21" i="53"/>
  <c r="IX21" i="53"/>
  <c r="IW21" i="53"/>
  <c r="IV21" i="53"/>
  <c r="IY20" i="53"/>
  <c r="IX20" i="53"/>
  <c r="IW20" i="53"/>
  <c r="IV20" i="53"/>
  <c r="IY19" i="53"/>
  <c r="IX19" i="53"/>
  <c r="IW19" i="53"/>
  <c r="IV19" i="53"/>
  <c r="IY18" i="53"/>
  <c r="IX18" i="53"/>
  <c r="IW18" i="53"/>
  <c r="IV18" i="53"/>
  <c r="IY17" i="53"/>
  <c r="IX17" i="53"/>
  <c r="IW17" i="53"/>
  <c r="IV17" i="53"/>
  <c r="IY16" i="53"/>
  <c r="IX16" i="53"/>
  <c r="IW16" i="53"/>
  <c r="IV16" i="53"/>
  <c r="IY15" i="53"/>
  <c r="IX15" i="53"/>
  <c r="IW15" i="53"/>
  <c r="IV15" i="53"/>
  <c r="IY14" i="53"/>
  <c r="IX14" i="53"/>
  <c r="IW14" i="53"/>
  <c r="IV14" i="53"/>
  <c r="IB195" i="53"/>
  <c r="IF197" i="53" s="1"/>
  <c r="IH188" i="53"/>
  <c r="IG188" i="53"/>
  <c r="IF188" i="53"/>
  <c r="IE188" i="53"/>
  <c r="IH187" i="53"/>
  <c r="IG187" i="53"/>
  <c r="IF187" i="53"/>
  <c r="IE187" i="53"/>
  <c r="IK186" i="53"/>
  <c r="IL186" i="53" s="1"/>
  <c r="IG186" i="53"/>
  <c r="IF186" i="53"/>
  <c r="IE186" i="53"/>
  <c r="IH185" i="53"/>
  <c r="IG185" i="53"/>
  <c r="IF185" i="53"/>
  <c r="IE185" i="53"/>
  <c r="IH184" i="53"/>
  <c r="IG184" i="53"/>
  <c r="IF184" i="53"/>
  <c r="IE184" i="53"/>
  <c r="IH183" i="53"/>
  <c r="IG183" i="53"/>
  <c r="IF183" i="53"/>
  <c r="IE183" i="53"/>
  <c r="IH182" i="53"/>
  <c r="IG182" i="53"/>
  <c r="IF182" i="53"/>
  <c r="IE182" i="53"/>
  <c r="IH181" i="53"/>
  <c r="IG181" i="53"/>
  <c r="IF181" i="53"/>
  <c r="IE181" i="53"/>
  <c r="IH180" i="53"/>
  <c r="IG180" i="53"/>
  <c r="IF180" i="53"/>
  <c r="IE180" i="53"/>
  <c r="IH179" i="53"/>
  <c r="IG179" i="53"/>
  <c r="IF179" i="53"/>
  <c r="IE179" i="53"/>
  <c r="IH178" i="53"/>
  <c r="IG178" i="53"/>
  <c r="IF178" i="53"/>
  <c r="IE178" i="53"/>
  <c r="IH177" i="53"/>
  <c r="IG177" i="53"/>
  <c r="IF177" i="53"/>
  <c r="IE177" i="53"/>
  <c r="IH176" i="53"/>
  <c r="IG176" i="53"/>
  <c r="IF176" i="53"/>
  <c r="IE176" i="53"/>
  <c r="IK175" i="53"/>
  <c r="IL175" i="53" s="1"/>
  <c r="IG175" i="53"/>
  <c r="IF175" i="53"/>
  <c r="IE175" i="53"/>
  <c r="IG174" i="53"/>
  <c r="IF174" i="53"/>
  <c r="IE174" i="53"/>
  <c r="IH173" i="53"/>
  <c r="IG173" i="53"/>
  <c r="IF173" i="53"/>
  <c r="IE173" i="53"/>
  <c r="IH172" i="53"/>
  <c r="IG172" i="53"/>
  <c r="IF172" i="53"/>
  <c r="IE172" i="53"/>
  <c r="IH171" i="53"/>
  <c r="IG171" i="53"/>
  <c r="IF171" i="53"/>
  <c r="IE171" i="53"/>
  <c r="IK170" i="53"/>
  <c r="IL170" i="53" s="1"/>
  <c r="IG170" i="53"/>
  <c r="IF170" i="53"/>
  <c r="IE170" i="53"/>
  <c r="IH169" i="53"/>
  <c r="IG169" i="53"/>
  <c r="IF169" i="53"/>
  <c r="IE169" i="53"/>
  <c r="IH168" i="53"/>
  <c r="IG168" i="53"/>
  <c r="IF168" i="53"/>
  <c r="IE168" i="53"/>
  <c r="IK167" i="53"/>
  <c r="IL167" i="53" s="1"/>
  <c r="IG167" i="53"/>
  <c r="IF167" i="53"/>
  <c r="IE167" i="53"/>
  <c r="IH166" i="53"/>
  <c r="IG166" i="53"/>
  <c r="IF166" i="53"/>
  <c r="IE166" i="53"/>
  <c r="IH165" i="53"/>
  <c r="IG165" i="53"/>
  <c r="IF165" i="53"/>
  <c r="IE165" i="53"/>
  <c r="IH164" i="53"/>
  <c r="IG164" i="53"/>
  <c r="IF164" i="53"/>
  <c r="IE164" i="53"/>
  <c r="IH163" i="53"/>
  <c r="IG163" i="53"/>
  <c r="IF163" i="53"/>
  <c r="IE163" i="53"/>
  <c r="IK162" i="53"/>
  <c r="IL162" i="53" s="1"/>
  <c r="IG162" i="53"/>
  <c r="IF162" i="53"/>
  <c r="IE162" i="53"/>
  <c r="IG161" i="53"/>
  <c r="IF161" i="53"/>
  <c r="IE161" i="53"/>
  <c r="IH160" i="53"/>
  <c r="IG160" i="53"/>
  <c r="IF160" i="53"/>
  <c r="IE160" i="53"/>
  <c r="IK159" i="53"/>
  <c r="IL159" i="53" s="1"/>
  <c r="IG159" i="53"/>
  <c r="IF159" i="53"/>
  <c r="IE159" i="53"/>
  <c r="IH158" i="53"/>
  <c r="IG158" i="53"/>
  <c r="IF158" i="53"/>
  <c r="IE158" i="53"/>
  <c r="IK157" i="53"/>
  <c r="IL157" i="53" s="1"/>
  <c r="IG157" i="53"/>
  <c r="IF157" i="53"/>
  <c r="IE157" i="53"/>
  <c r="IH156" i="53"/>
  <c r="IG156" i="53"/>
  <c r="IF156" i="53"/>
  <c r="IE156" i="53"/>
  <c r="IK155" i="53"/>
  <c r="IL155" i="53" s="1"/>
  <c r="IG155" i="53"/>
  <c r="IF155" i="53"/>
  <c r="IE155" i="53"/>
  <c r="IH154" i="53"/>
  <c r="IG154" i="53"/>
  <c r="IF154" i="53"/>
  <c r="IE154" i="53"/>
  <c r="IK153" i="53"/>
  <c r="IL153" i="53" s="1"/>
  <c r="IG153" i="53"/>
  <c r="IF153" i="53"/>
  <c r="IE153" i="53"/>
  <c r="IH152" i="53"/>
  <c r="IG152" i="53"/>
  <c r="IF152" i="53"/>
  <c r="IE152" i="53"/>
  <c r="IH151" i="53"/>
  <c r="IG151" i="53"/>
  <c r="IF151" i="53"/>
  <c r="IE151" i="53"/>
  <c r="IK150" i="53"/>
  <c r="IL150" i="53" s="1"/>
  <c r="IG150" i="53"/>
  <c r="IF150" i="53"/>
  <c r="IE150" i="53"/>
  <c r="IH149" i="53"/>
  <c r="IG149" i="53"/>
  <c r="IF149" i="53"/>
  <c r="IE149" i="53"/>
  <c r="IK148" i="53"/>
  <c r="IL148" i="53" s="1"/>
  <c r="IG148" i="53"/>
  <c r="IF148" i="53"/>
  <c r="IE148" i="53"/>
  <c r="IH147" i="53"/>
  <c r="IG147" i="53"/>
  <c r="IF147" i="53"/>
  <c r="IE147" i="53"/>
  <c r="IK146" i="53"/>
  <c r="IL146" i="53" s="1"/>
  <c r="IG146" i="53"/>
  <c r="IF146" i="53"/>
  <c r="IE146" i="53"/>
  <c r="IH145" i="53"/>
  <c r="IG145" i="53"/>
  <c r="IF145" i="53"/>
  <c r="IE145" i="53"/>
  <c r="IK144" i="53"/>
  <c r="IL144" i="53" s="1"/>
  <c r="IG144" i="53"/>
  <c r="IF144" i="53"/>
  <c r="IE144" i="53"/>
  <c r="IH143" i="53"/>
  <c r="IG143" i="53"/>
  <c r="IF143" i="53"/>
  <c r="IE143" i="53"/>
  <c r="IK142" i="53"/>
  <c r="IL142" i="53" s="1"/>
  <c r="IG142" i="53"/>
  <c r="IF142" i="53"/>
  <c r="IE142" i="53"/>
  <c r="IH141" i="53"/>
  <c r="IG141" i="53"/>
  <c r="IF141" i="53"/>
  <c r="IE141" i="53"/>
  <c r="IH140" i="53"/>
  <c r="IG140" i="53"/>
  <c r="IF140" i="53"/>
  <c r="IE140" i="53"/>
  <c r="IK139" i="53"/>
  <c r="IL139" i="53" s="1"/>
  <c r="IG139" i="53"/>
  <c r="IF139" i="53"/>
  <c r="IE139" i="53"/>
  <c r="IH138" i="53"/>
  <c r="IG138" i="53"/>
  <c r="IF138" i="53"/>
  <c r="IE138" i="53"/>
  <c r="IH137" i="53"/>
  <c r="IG137" i="53"/>
  <c r="IF137" i="53"/>
  <c r="IE137" i="53"/>
  <c r="IH136" i="53"/>
  <c r="IG136" i="53"/>
  <c r="IF136" i="53"/>
  <c r="IE136" i="53"/>
  <c r="IH135" i="53"/>
  <c r="IG135" i="53"/>
  <c r="IF135" i="53"/>
  <c r="IE135" i="53"/>
  <c r="IH134" i="53"/>
  <c r="IG134" i="53"/>
  <c r="IF134" i="53"/>
  <c r="IE134" i="53"/>
  <c r="IH133" i="53"/>
  <c r="IG133" i="53"/>
  <c r="IF133" i="53"/>
  <c r="IE133" i="53"/>
  <c r="IH132" i="53"/>
  <c r="IG132" i="53"/>
  <c r="IF132" i="53"/>
  <c r="IE132" i="53"/>
  <c r="IH131" i="53"/>
  <c r="IG131" i="53"/>
  <c r="IF131" i="53"/>
  <c r="IE131" i="53"/>
  <c r="IH130" i="53"/>
  <c r="IG130" i="53"/>
  <c r="IF130" i="53"/>
  <c r="IE130" i="53"/>
  <c r="IH129" i="53"/>
  <c r="IG129" i="53"/>
  <c r="IF129" i="53"/>
  <c r="IE129" i="53"/>
  <c r="IH128" i="53"/>
  <c r="IG128" i="53"/>
  <c r="IF128" i="53"/>
  <c r="IE128" i="53"/>
  <c r="IH127" i="53"/>
  <c r="IG127" i="53"/>
  <c r="IF127" i="53"/>
  <c r="IE127" i="53"/>
  <c r="IH126" i="53"/>
  <c r="IG126" i="53"/>
  <c r="IF126" i="53"/>
  <c r="IE126" i="53"/>
  <c r="IH125" i="53"/>
  <c r="IG125" i="53"/>
  <c r="IF125" i="53"/>
  <c r="IE125" i="53"/>
  <c r="IH124" i="53"/>
  <c r="IG124" i="53"/>
  <c r="IF124" i="53"/>
  <c r="IE124" i="53"/>
  <c r="IK123" i="53"/>
  <c r="IL123" i="53" s="1"/>
  <c r="IG123" i="53"/>
  <c r="IF123" i="53"/>
  <c r="IE123" i="53"/>
  <c r="IH122" i="53"/>
  <c r="IG122" i="53"/>
  <c r="IF122" i="53"/>
  <c r="IE122" i="53"/>
  <c r="IH121" i="53"/>
  <c r="IG121" i="53"/>
  <c r="IF121" i="53"/>
  <c r="IE121" i="53"/>
  <c r="IH120" i="53"/>
  <c r="IG120" i="53"/>
  <c r="IF120" i="53"/>
  <c r="IE120" i="53"/>
  <c r="IH119" i="53"/>
  <c r="IG119" i="53"/>
  <c r="IF119" i="53"/>
  <c r="IE119" i="53"/>
  <c r="IH118" i="53"/>
  <c r="IG118" i="53"/>
  <c r="IF118" i="53"/>
  <c r="IE118" i="53"/>
  <c r="IK117" i="53"/>
  <c r="IL117" i="53" s="1"/>
  <c r="IG117" i="53"/>
  <c r="IF117" i="53"/>
  <c r="IE117" i="53"/>
  <c r="IG116" i="53"/>
  <c r="IF116" i="53"/>
  <c r="IE116" i="53"/>
  <c r="IH115" i="53"/>
  <c r="IG115" i="53"/>
  <c r="IF115" i="53"/>
  <c r="IE115" i="53"/>
  <c r="IL114" i="53"/>
  <c r="IK114" i="53"/>
  <c r="IG114" i="53"/>
  <c r="IF114" i="53"/>
  <c r="IE114" i="53"/>
  <c r="IH113" i="53"/>
  <c r="IG113" i="53"/>
  <c r="IF113" i="53"/>
  <c r="IE113" i="53"/>
  <c r="IH112" i="53"/>
  <c r="IG112" i="53"/>
  <c r="IF112" i="53"/>
  <c r="IE112" i="53"/>
  <c r="IH111" i="53"/>
  <c r="IG111" i="53"/>
  <c r="IF111" i="53"/>
  <c r="IE111" i="53"/>
  <c r="IH110" i="53"/>
  <c r="IG110" i="53"/>
  <c r="IF110" i="53"/>
  <c r="IE110" i="53"/>
  <c r="IH109" i="53"/>
  <c r="IG109" i="53"/>
  <c r="IF109" i="53"/>
  <c r="IE109" i="53"/>
  <c r="IL108" i="53"/>
  <c r="IK108" i="53"/>
  <c r="IG108" i="53"/>
  <c r="IF108" i="53"/>
  <c r="IE108" i="53"/>
  <c r="IH107" i="53"/>
  <c r="IG107" i="53"/>
  <c r="IF107" i="53"/>
  <c r="IE107" i="53"/>
  <c r="IH106" i="53"/>
  <c r="IG106" i="53"/>
  <c r="IF106" i="53"/>
  <c r="IE106" i="53"/>
  <c r="IH105" i="53"/>
  <c r="IG105" i="53"/>
  <c r="IF105" i="53"/>
  <c r="IE105" i="53"/>
  <c r="IH104" i="53"/>
  <c r="IG104" i="53"/>
  <c r="IF104" i="53"/>
  <c r="IE104" i="53"/>
  <c r="IL103" i="53"/>
  <c r="IK103" i="53"/>
  <c r="IJ103" i="53"/>
  <c r="IK102" i="53"/>
  <c r="IL102" i="53" s="1"/>
  <c r="IG102" i="53"/>
  <c r="IF102" i="53"/>
  <c r="IE102" i="53"/>
  <c r="IH101" i="53"/>
  <c r="IG101" i="53"/>
  <c r="IF101" i="53"/>
  <c r="IE101" i="53"/>
  <c r="IH100" i="53"/>
  <c r="IG100" i="53"/>
  <c r="IF100" i="53"/>
  <c r="IE100" i="53"/>
  <c r="IH99" i="53"/>
  <c r="IG99" i="53"/>
  <c r="IF99" i="53"/>
  <c r="IE99" i="53"/>
  <c r="IH98" i="53"/>
  <c r="IG98" i="53"/>
  <c r="IF98" i="53"/>
  <c r="IE98" i="53"/>
  <c r="IK97" i="53"/>
  <c r="IL97" i="53" s="1"/>
  <c r="IJ97" i="53"/>
  <c r="IL96" i="53"/>
  <c r="IK96" i="53"/>
  <c r="IG96" i="53"/>
  <c r="IF96" i="53"/>
  <c r="IE96" i="53"/>
  <c r="IH95" i="53"/>
  <c r="IG95" i="53"/>
  <c r="IF95" i="53"/>
  <c r="IE95" i="53"/>
  <c r="IH94" i="53"/>
  <c r="IG94" i="53"/>
  <c r="IF94" i="53"/>
  <c r="IE94" i="53"/>
  <c r="IH93" i="53"/>
  <c r="IG93" i="53"/>
  <c r="IF93" i="53"/>
  <c r="IE93" i="53"/>
  <c r="IH92" i="53"/>
  <c r="IG92" i="53"/>
  <c r="IF92" i="53"/>
  <c r="IE92" i="53"/>
  <c r="IH91" i="53"/>
  <c r="IG91" i="53"/>
  <c r="IF91" i="53"/>
  <c r="IE91" i="53"/>
  <c r="IH90" i="53"/>
  <c r="IG90" i="53"/>
  <c r="IF90" i="53"/>
  <c r="IE90" i="53"/>
  <c r="IH89" i="53"/>
  <c r="IG89" i="53"/>
  <c r="IF89" i="53"/>
  <c r="IE89" i="53"/>
  <c r="IH88" i="53"/>
  <c r="IG88" i="53"/>
  <c r="IF88" i="53"/>
  <c r="IE88" i="53"/>
  <c r="IH87" i="53"/>
  <c r="IG87" i="53"/>
  <c r="IF87" i="53"/>
  <c r="IE87" i="53"/>
  <c r="IJ86" i="53"/>
  <c r="IK85" i="53"/>
  <c r="IL85" i="53" s="1"/>
  <c r="IG85" i="53"/>
  <c r="IF85" i="53"/>
  <c r="IE85" i="53"/>
  <c r="IH84" i="53"/>
  <c r="IG84" i="53"/>
  <c r="IF84" i="53"/>
  <c r="IE84" i="53"/>
  <c r="IH83" i="53"/>
  <c r="IG83" i="53"/>
  <c r="IF83" i="53"/>
  <c r="IE83" i="53"/>
  <c r="IH82" i="53"/>
  <c r="IG82" i="53"/>
  <c r="IF82" i="53"/>
  <c r="IE82" i="53"/>
  <c r="IH81" i="53"/>
  <c r="IG81" i="53"/>
  <c r="IF81" i="53"/>
  <c r="IE81" i="53"/>
  <c r="IK80" i="53"/>
  <c r="IL80" i="53" s="1"/>
  <c r="IJ80" i="53"/>
  <c r="IL79" i="53"/>
  <c r="IK79" i="53"/>
  <c r="IG79" i="53"/>
  <c r="IF79" i="53"/>
  <c r="IE79" i="53"/>
  <c r="IH78" i="53"/>
  <c r="IG78" i="53"/>
  <c r="IF78" i="53"/>
  <c r="IE78" i="53"/>
  <c r="IH77" i="53"/>
  <c r="IG77" i="53"/>
  <c r="IF77" i="53"/>
  <c r="IE77" i="53"/>
  <c r="IH76" i="53"/>
  <c r="IG76" i="53"/>
  <c r="IF76" i="53"/>
  <c r="IE76" i="53"/>
  <c r="IH75" i="53"/>
  <c r="IG75" i="53"/>
  <c r="IF75" i="53"/>
  <c r="IE75" i="53"/>
  <c r="IH74" i="53"/>
  <c r="IG74" i="53"/>
  <c r="IF74" i="53"/>
  <c r="IE74" i="53"/>
  <c r="IH73" i="53"/>
  <c r="IG73" i="53"/>
  <c r="IF73" i="53"/>
  <c r="IE73" i="53"/>
  <c r="IH72" i="53"/>
  <c r="IG72" i="53"/>
  <c r="IF72" i="53"/>
  <c r="IE72" i="53"/>
  <c r="IH71" i="53"/>
  <c r="IG71" i="53"/>
  <c r="IF71" i="53"/>
  <c r="IE71" i="53"/>
  <c r="IL70" i="53"/>
  <c r="IK70" i="53"/>
  <c r="IJ70" i="53"/>
  <c r="IK69" i="53"/>
  <c r="IL69" i="53" s="1"/>
  <c r="IG69" i="53"/>
  <c r="IF69" i="53"/>
  <c r="IE69" i="53"/>
  <c r="IH68" i="53"/>
  <c r="IG68" i="53"/>
  <c r="IF68" i="53"/>
  <c r="IE68" i="53"/>
  <c r="IH67" i="53"/>
  <c r="IG67" i="53"/>
  <c r="IF67" i="53"/>
  <c r="IE67" i="53"/>
  <c r="IK66" i="53"/>
  <c r="IL66" i="53" s="1"/>
  <c r="IJ66" i="53"/>
  <c r="IL65" i="53"/>
  <c r="IK65" i="53"/>
  <c r="IG65" i="53"/>
  <c r="IF65" i="53"/>
  <c r="IE65" i="53"/>
  <c r="IH64" i="53"/>
  <c r="IG64" i="53"/>
  <c r="IF64" i="53"/>
  <c r="IE64" i="53"/>
  <c r="IL63" i="53"/>
  <c r="IK63" i="53"/>
  <c r="IJ63" i="53"/>
  <c r="IK62" i="53"/>
  <c r="IL62" i="53" s="1"/>
  <c r="IG62" i="53"/>
  <c r="IF62" i="53"/>
  <c r="IE62" i="53"/>
  <c r="IG61" i="53"/>
  <c r="IF61" i="53"/>
  <c r="IE61" i="53"/>
  <c r="IH60" i="53"/>
  <c r="IG60" i="53"/>
  <c r="IF60" i="53"/>
  <c r="IE60" i="53"/>
  <c r="IH59" i="53"/>
  <c r="IG59" i="53"/>
  <c r="IF59" i="53"/>
  <c r="IE59" i="53"/>
  <c r="IH58" i="53"/>
  <c r="IG58" i="53"/>
  <c r="IF58" i="53"/>
  <c r="IE58" i="53"/>
  <c r="IH57" i="53"/>
  <c r="IG57" i="53"/>
  <c r="IF57" i="53"/>
  <c r="IE57" i="53"/>
  <c r="IH56" i="53"/>
  <c r="IG56" i="53"/>
  <c r="IF56" i="53"/>
  <c r="IE56" i="53"/>
  <c r="IH55" i="53"/>
  <c r="IG55" i="53"/>
  <c r="IF55" i="53"/>
  <c r="IE55" i="53"/>
  <c r="IH54" i="53"/>
  <c r="IG54" i="53"/>
  <c r="IF54" i="53"/>
  <c r="IE54" i="53"/>
  <c r="IH53" i="53"/>
  <c r="IG53" i="53"/>
  <c r="IF53" i="53"/>
  <c r="IE53" i="53"/>
  <c r="IH52" i="53"/>
  <c r="IG52" i="53"/>
  <c r="IF52" i="53"/>
  <c r="IE52" i="53"/>
  <c r="IH51" i="53"/>
  <c r="IG51" i="53"/>
  <c r="IF51" i="53"/>
  <c r="IE51" i="53"/>
  <c r="IH50" i="53"/>
  <c r="IG50" i="53"/>
  <c r="IF50" i="53"/>
  <c r="IE50" i="53"/>
  <c r="IL49" i="53"/>
  <c r="IK49" i="53"/>
  <c r="IG49" i="53"/>
  <c r="IF49" i="53"/>
  <c r="IE49" i="53"/>
  <c r="IH48" i="53"/>
  <c r="IG48" i="53"/>
  <c r="IF48" i="53"/>
  <c r="IE48" i="53"/>
  <c r="IH47" i="53"/>
  <c r="IG47" i="53"/>
  <c r="IF47" i="53"/>
  <c r="IE47" i="53"/>
  <c r="IH46" i="53"/>
  <c r="IG46" i="53"/>
  <c r="IF46" i="53"/>
  <c r="IE46" i="53"/>
  <c r="IH45" i="53"/>
  <c r="IG45" i="53"/>
  <c r="IF45" i="53"/>
  <c r="IE45" i="53"/>
  <c r="IH44" i="53"/>
  <c r="IG44" i="53"/>
  <c r="IF44" i="53"/>
  <c r="IE44" i="53"/>
  <c r="IL43" i="53"/>
  <c r="IK43" i="53"/>
  <c r="IG43" i="53"/>
  <c r="IF43" i="53"/>
  <c r="IE43" i="53"/>
  <c r="IH42" i="53"/>
  <c r="IG42" i="53"/>
  <c r="IF42" i="53"/>
  <c r="IE42" i="53"/>
  <c r="IH41" i="53"/>
  <c r="IG41" i="53"/>
  <c r="IF41" i="53"/>
  <c r="IE41" i="53"/>
  <c r="IH40" i="53"/>
  <c r="IG40" i="53"/>
  <c r="IF40" i="53"/>
  <c r="IE40" i="53"/>
  <c r="IH39" i="53"/>
  <c r="IG39" i="53"/>
  <c r="IF39" i="53"/>
  <c r="IE39" i="53"/>
  <c r="IH38" i="53"/>
  <c r="IG38" i="53"/>
  <c r="IF38" i="53"/>
  <c r="IE38" i="53"/>
  <c r="IH37" i="53"/>
  <c r="IG37" i="53"/>
  <c r="IF37" i="53"/>
  <c r="IE37" i="53"/>
  <c r="IH36" i="53"/>
  <c r="IG36" i="53"/>
  <c r="IF36" i="53"/>
  <c r="IE36" i="53"/>
  <c r="IH35" i="53"/>
  <c r="IG35" i="53"/>
  <c r="IF35" i="53"/>
  <c r="IE35" i="53"/>
  <c r="IL34" i="53"/>
  <c r="IK34" i="53"/>
  <c r="IG34" i="53"/>
  <c r="IF34" i="53"/>
  <c r="IE34" i="53"/>
  <c r="IH33" i="53"/>
  <c r="IG33" i="53"/>
  <c r="IF33" i="53"/>
  <c r="IE33" i="53"/>
  <c r="IH32" i="53"/>
  <c r="IG32" i="53"/>
  <c r="IF32" i="53"/>
  <c r="IE32" i="53"/>
  <c r="IH31" i="53"/>
  <c r="IG31" i="53"/>
  <c r="IF31" i="53"/>
  <c r="IE31" i="53"/>
  <c r="IH30" i="53"/>
  <c r="IG30" i="53"/>
  <c r="IF30" i="53"/>
  <c r="IE30" i="53"/>
  <c r="IL29" i="53"/>
  <c r="IK29" i="53"/>
  <c r="IG29" i="53"/>
  <c r="IF29" i="53"/>
  <c r="IE29" i="53"/>
  <c r="IH28" i="53"/>
  <c r="IG28" i="53"/>
  <c r="IF28" i="53"/>
  <c r="IE28" i="53"/>
  <c r="IH27" i="53"/>
  <c r="IG27" i="53"/>
  <c r="IF27" i="53"/>
  <c r="IE27" i="53"/>
  <c r="IH26" i="53"/>
  <c r="IG26" i="53"/>
  <c r="IF26" i="53"/>
  <c r="IE26" i="53"/>
  <c r="IH25" i="53"/>
  <c r="IG25" i="53"/>
  <c r="IF25" i="53"/>
  <c r="IE25" i="53"/>
  <c r="IL24" i="53"/>
  <c r="IK24" i="53"/>
  <c r="IG24" i="53"/>
  <c r="IF24" i="53"/>
  <c r="IE24" i="53"/>
  <c r="IH23" i="53"/>
  <c r="IG23" i="53"/>
  <c r="IF23" i="53"/>
  <c r="IE23" i="53"/>
  <c r="IH22" i="53"/>
  <c r="IG22" i="53"/>
  <c r="IF22" i="53"/>
  <c r="IE22" i="53"/>
  <c r="IH21" i="53"/>
  <c r="IG21" i="53"/>
  <c r="IF21" i="53"/>
  <c r="IE21" i="53"/>
  <c r="IH20" i="53"/>
  <c r="IG20" i="53"/>
  <c r="IF20" i="53"/>
  <c r="IE20" i="53"/>
  <c r="IH19" i="53"/>
  <c r="IG19" i="53"/>
  <c r="IF19" i="53"/>
  <c r="IE19" i="53"/>
  <c r="IH18" i="53"/>
  <c r="IG18" i="53"/>
  <c r="IF18" i="53"/>
  <c r="IE18" i="53"/>
  <c r="IH17" i="53"/>
  <c r="IG17" i="53"/>
  <c r="IF17" i="53"/>
  <c r="IE17" i="53"/>
  <c r="IH16" i="53"/>
  <c r="IG16" i="53"/>
  <c r="IF16" i="53"/>
  <c r="IE16" i="53"/>
  <c r="IH15" i="53"/>
  <c r="IG15" i="53"/>
  <c r="IF15" i="53"/>
  <c r="IE15" i="53"/>
  <c r="IH14" i="53"/>
  <c r="IG14" i="53"/>
  <c r="IF14" i="53"/>
  <c r="IE14" i="53"/>
  <c r="HK195" i="53"/>
  <c r="HO197" i="53" s="1"/>
  <c r="HQ188" i="53"/>
  <c r="HP188" i="53"/>
  <c r="HO188" i="53"/>
  <c r="HN188" i="53"/>
  <c r="HQ187" i="53"/>
  <c r="HP187" i="53"/>
  <c r="HO187" i="53"/>
  <c r="HN187" i="53"/>
  <c r="HT186" i="53"/>
  <c r="HU186" i="53" s="1"/>
  <c r="HP186" i="53"/>
  <c r="HO186" i="53"/>
  <c r="HN186" i="53"/>
  <c r="HQ185" i="53"/>
  <c r="HP185" i="53"/>
  <c r="HO185" i="53"/>
  <c r="HN185" i="53"/>
  <c r="HQ184" i="53"/>
  <c r="HP184" i="53"/>
  <c r="HO184" i="53"/>
  <c r="HN184" i="53"/>
  <c r="HQ183" i="53"/>
  <c r="HP183" i="53"/>
  <c r="HO183" i="53"/>
  <c r="HN183" i="53"/>
  <c r="HQ182" i="53"/>
  <c r="HP182" i="53"/>
  <c r="HO182" i="53"/>
  <c r="HN182" i="53"/>
  <c r="HQ181" i="53"/>
  <c r="HP181" i="53"/>
  <c r="HO181" i="53"/>
  <c r="HN181" i="53"/>
  <c r="HQ180" i="53"/>
  <c r="HP180" i="53"/>
  <c r="HO180" i="53"/>
  <c r="HN180" i="53"/>
  <c r="HQ179" i="53"/>
  <c r="HP179" i="53"/>
  <c r="HO179" i="53"/>
  <c r="HN179" i="53"/>
  <c r="HQ178" i="53"/>
  <c r="HP178" i="53"/>
  <c r="HO178" i="53"/>
  <c r="HN178" i="53"/>
  <c r="HQ177" i="53"/>
  <c r="HP177" i="53"/>
  <c r="HO177" i="53"/>
  <c r="HN177" i="53"/>
  <c r="HQ176" i="53"/>
  <c r="HP176" i="53"/>
  <c r="HO176" i="53"/>
  <c r="HN176" i="53"/>
  <c r="HT175" i="53"/>
  <c r="HU175" i="53" s="1"/>
  <c r="HP175" i="53"/>
  <c r="HO175" i="53"/>
  <c r="HN175" i="53"/>
  <c r="HP174" i="53"/>
  <c r="HO174" i="53"/>
  <c r="HN174" i="53"/>
  <c r="HQ173" i="53"/>
  <c r="HP173" i="53"/>
  <c r="HO173" i="53"/>
  <c r="HN173" i="53"/>
  <c r="HQ172" i="53"/>
  <c r="HP172" i="53"/>
  <c r="HO172" i="53"/>
  <c r="HN172" i="53"/>
  <c r="HQ171" i="53"/>
  <c r="HP171" i="53"/>
  <c r="HO171" i="53"/>
  <c r="HN171" i="53"/>
  <c r="HT170" i="53"/>
  <c r="HU170" i="53" s="1"/>
  <c r="HP170" i="53"/>
  <c r="HO170" i="53"/>
  <c r="HN170" i="53"/>
  <c r="HQ169" i="53"/>
  <c r="HP169" i="53"/>
  <c r="HO169" i="53"/>
  <c r="HN169" i="53"/>
  <c r="HQ168" i="53"/>
  <c r="HP168" i="53"/>
  <c r="HO168" i="53"/>
  <c r="HN168" i="53"/>
  <c r="HT167" i="53"/>
  <c r="HU167" i="53" s="1"/>
  <c r="HP167" i="53"/>
  <c r="HO167" i="53"/>
  <c r="HN167" i="53"/>
  <c r="HQ166" i="53"/>
  <c r="HP166" i="53"/>
  <c r="HO166" i="53"/>
  <c r="HN166" i="53"/>
  <c r="HQ165" i="53"/>
  <c r="HP165" i="53"/>
  <c r="HO165" i="53"/>
  <c r="HN165" i="53"/>
  <c r="HQ164" i="53"/>
  <c r="HP164" i="53"/>
  <c r="HO164" i="53"/>
  <c r="HN164" i="53"/>
  <c r="HQ163" i="53"/>
  <c r="HP163" i="53"/>
  <c r="HO163" i="53"/>
  <c r="HN163" i="53"/>
  <c r="HT162" i="53"/>
  <c r="HU162" i="53" s="1"/>
  <c r="HP162" i="53"/>
  <c r="HO162" i="53"/>
  <c r="HN162" i="53"/>
  <c r="HP161" i="53"/>
  <c r="HO161" i="53"/>
  <c r="HN161" i="53"/>
  <c r="HQ160" i="53"/>
  <c r="HP160" i="53"/>
  <c r="HO160" i="53"/>
  <c r="HN160" i="53"/>
  <c r="HT159" i="53"/>
  <c r="HU159" i="53" s="1"/>
  <c r="HP159" i="53"/>
  <c r="HO159" i="53"/>
  <c r="HN159" i="53"/>
  <c r="HQ158" i="53"/>
  <c r="HP158" i="53"/>
  <c r="HO158" i="53"/>
  <c r="HN158" i="53"/>
  <c r="HT157" i="53"/>
  <c r="HU157" i="53" s="1"/>
  <c r="HP157" i="53"/>
  <c r="HO157" i="53"/>
  <c r="HN157" i="53"/>
  <c r="HQ156" i="53"/>
  <c r="HP156" i="53"/>
  <c r="HO156" i="53"/>
  <c r="HN156" i="53"/>
  <c r="HT155" i="53"/>
  <c r="HU155" i="53" s="1"/>
  <c r="HP155" i="53"/>
  <c r="HO155" i="53"/>
  <c r="HN155" i="53"/>
  <c r="HQ154" i="53"/>
  <c r="HP154" i="53"/>
  <c r="HO154" i="53"/>
  <c r="HN154" i="53"/>
  <c r="HT153" i="53"/>
  <c r="HU153" i="53" s="1"/>
  <c r="HP153" i="53"/>
  <c r="HO153" i="53"/>
  <c r="HN153" i="53"/>
  <c r="HQ152" i="53"/>
  <c r="HP152" i="53"/>
  <c r="HO152" i="53"/>
  <c r="HN152" i="53"/>
  <c r="HQ151" i="53"/>
  <c r="HP151" i="53"/>
  <c r="HO151" i="53"/>
  <c r="HN151" i="53"/>
  <c r="HT150" i="53"/>
  <c r="HU150" i="53" s="1"/>
  <c r="HP150" i="53"/>
  <c r="HO150" i="53"/>
  <c r="HN150" i="53"/>
  <c r="HQ149" i="53"/>
  <c r="HP149" i="53"/>
  <c r="HO149" i="53"/>
  <c r="HN149" i="53"/>
  <c r="HT148" i="53"/>
  <c r="HU148" i="53" s="1"/>
  <c r="HP148" i="53"/>
  <c r="HO148" i="53"/>
  <c r="HN148" i="53"/>
  <c r="HQ147" i="53"/>
  <c r="HP147" i="53"/>
  <c r="HO147" i="53"/>
  <c r="HN147" i="53"/>
  <c r="HT146" i="53"/>
  <c r="HU146" i="53" s="1"/>
  <c r="HP146" i="53"/>
  <c r="HO146" i="53"/>
  <c r="HN146" i="53"/>
  <c r="HQ145" i="53"/>
  <c r="HP145" i="53"/>
  <c r="HO145" i="53"/>
  <c r="HN145" i="53"/>
  <c r="HT144" i="53"/>
  <c r="HU144" i="53" s="1"/>
  <c r="HP144" i="53"/>
  <c r="HO144" i="53"/>
  <c r="HN144" i="53"/>
  <c r="HQ143" i="53"/>
  <c r="HP143" i="53"/>
  <c r="HO143" i="53"/>
  <c r="HN143" i="53"/>
  <c r="HT142" i="53"/>
  <c r="HU142" i="53" s="1"/>
  <c r="HP142" i="53"/>
  <c r="HO142" i="53"/>
  <c r="HN142" i="53"/>
  <c r="HQ141" i="53"/>
  <c r="HP141" i="53"/>
  <c r="HO141" i="53"/>
  <c r="HN141" i="53"/>
  <c r="HQ140" i="53"/>
  <c r="HP140" i="53"/>
  <c r="HO140" i="53"/>
  <c r="HN140" i="53"/>
  <c r="HT139" i="53"/>
  <c r="HU139" i="53" s="1"/>
  <c r="HP139" i="53"/>
  <c r="HO139" i="53"/>
  <c r="HN139" i="53"/>
  <c r="HQ138" i="53"/>
  <c r="HP138" i="53"/>
  <c r="HO138" i="53"/>
  <c r="HN138" i="53"/>
  <c r="HQ137" i="53"/>
  <c r="HP137" i="53"/>
  <c r="HO137" i="53"/>
  <c r="HN137" i="53"/>
  <c r="HQ136" i="53"/>
  <c r="HP136" i="53"/>
  <c r="HO136" i="53"/>
  <c r="HN136" i="53"/>
  <c r="HQ135" i="53"/>
  <c r="HP135" i="53"/>
  <c r="HO135" i="53"/>
  <c r="HN135" i="53"/>
  <c r="HQ134" i="53"/>
  <c r="HP134" i="53"/>
  <c r="HO134" i="53"/>
  <c r="HN134" i="53"/>
  <c r="HQ133" i="53"/>
  <c r="HP133" i="53"/>
  <c r="HO133" i="53"/>
  <c r="HN133" i="53"/>
  <c r="HQ132" i="53"/>
  <c r="HP132" i="53"/>
  <c r="HO132" i="53"/>
  <c r="HN132" i="53"/>
  <c r="HQ131" i="53"/>
  <c r="HP131" i="53"/>
  <c r="HO131" i="53"/>
  <c r="HN131" i="53"/>
  <c r="HQ130" i="53"/>
  <c r="HP130" i="53"/>
  <c r="HO130" i="53"/>
  <c r="HN130" i="53"/>
  <c r="HQ129" i="53"/>
  <c r="HP129" i="53"/>
  <c r="HO129" i="53"/>
  <c r="HN129" i="53"/>
  <c r="HQ128" i="53"/>
  <c r="HP128" i="53"/>
  <c r="HO128" i="53"/>
  <c r="HN128" i="53"/>
  <c r="HQ127" i="53"/>
  <c r="HP127" i="53"/>
  <c r="HO127" i="53"/>
  <c r="HN127" i="53"/>
  <c r="HQ126" i="53"/>
  <c r="HP126" i="53"/>
  <c r="HO126" i="53"/>
  <c r="HN126" i="53"/>
  <c r="HQ125" i="53"/>
  <c r="HP125" i="53"/>
  <c r="HO125" i="53"/>
  <c r="HN125" i="53"/>
  <c r="HQ124" i="53"/>
  <c r="HP124" i="53"/>
  <c r="HO124" i="53"/>
  <c r="HN124" i="53"/>
  <c r="HT123" i="53"/>
  <c r="HU123" i="53" s="1"/>
  <c r="HP123" i="53"/>
  <c r="HO123" i="53"/>
  <c r="HN123" i="53"/>
  <c r="HQ122" i="53"/>
  <c r="HP122" i="53"/>
  <c r="HO122" i="53"/>
  <c r="HN122" i="53"/>
  <c r="HQ121" i="53"/>
  <c r="HP121" i="53"/>
  <c r="HO121" i="53"/>
  <c r="HN121" i="53"/>
  <c r="HQ120" i="53"/>
  <c r="HP120" i="53"/>
  <c r="HO120" i="53"/>
  <c r="HN120" i="53"/>
  <c r="HQ119" i="53"/>
  <c r="HP119" i="53"/>
  <c r="HO119" i="53"/>
  <c r="HN119" i="53"/>
  <c r="HQ118" i="53"/>
  <c r="HP118" i="53"/>
  <c r="HO118" i="53"/>
  <c r="HN118" i="53"/>
  <c r="HT117" i="53"/>
  <c r="HU117" i="53" s="1"/>
  <c r="HP117" i="53"/>
  <c r="HO117" i="53"/>
  <c r="HN117" i="53"/>
  <c r="HP116" i="53"/>
  <c r="HO116" i="53"/>
  <c r="HN116" i="53"/>
  <c r="HQ115" i="53"/>
  <c r="HP115" i="53"/>
  <c r="HO115" i="53"/>
  <c r="HN115" i="53"/>
  <c r="HU114" i="53"/>
  <c r="HT114" i="53"/>
  <c r="HP114" i="53"/>
  <c r="HO114" i="53"/>
  <c r="HN114" i="53"/>
  <c r="HQ113" i="53"/>
  <c r="HP113" i="53"/>
  <c r="HO113" i="53"/>
  <c r="HN113" i="53"/>
  <c r="HQ112" i="53"/>
  <c r="HP112" i="53"/>
  <c r="HO112" i="53"/>
  <c r="HN112" i="53"/>
  <c r="HQ111" i="53"/>
  <c r="HP111" i="53"/>
  <c r="HO111" i="53"/>
  <c r="HN111" i="53"/>
  <c r="HQ110" i="53"/>
  <c r="HP110" i="53"/>
  <c r="HO110" i="53"/>
  <c r="HN110" i="53"/>
  <c r="HQ109" i="53"/>
  <c r="HP109" i="53"/>
  <c r="HO109" i="53"/>
  <c r="HN109" i="53"/>
  <c r="HU108" i="53"/>
  <c r="HT108" i="53"/>
  <c r="HP108" i="53"/>
  <c r="HO108" i="53"/>
  <c r="HN108" i="53"/>
  <c r="HQ107" i="53"/>
  <c r="HP107" i="53"/>
  <c r="HO107" i="53"/>
  <c r="HN107" i="53"/>
  <c r="HQ106" i="53"/>
  <c r="HP106" i="53"/>
  <c r="HO106" i="53"/>
  <c r="HN106" i="53"/>
  <c r="HQ105" i="53"/>
  <c r="HP105" i="53"/>
  <c r="HO105" i="53"/>
  <c r="HN105" i="53"/>
  <c r="HQ104" i="53"/>
  <c r="HP104" i="53"/>
  <c r="HO104" i="53"/>
  <c r="HN104" i="53"/>
  <c r="HU103" i="53"/>
  <c r="HT103" i="53"/>
  <c r="HS103" i="53"/>
  <c r="HT102" i="53"/>
  <c r="HU102" i="53" s="1"/>
  <c r="HP102" i="53"/>
  <c r="HO102" i="53"/>
  <c r="HN102" i="53"/>
  <c r="HQ101" i="53"/>
  <c r="HP101" i="53"/>
  <c r="HO101" i="53"/>
  <c r="HN101" i="53"/>
  <c r="HQ100" i="53"/>
  <c r="HP100" i="53"/>
  <c r="HO100" i="53"/>
  <c r="HN100" i="53"/>
  <c r="HQ99" i="53"/>
  <c r="HP99" i="53"/>
  <c r="HO99" i="53"/>
  <c r="HN99" i="53"/>
  <c r="HQ98" i="53"/>
  <c r="HP98" i="53"/>
  <c r="HO98" i="53"/>
  <c r="HN98" i="53"/>
  <c r="HT97" i="53"/>
  <c r="HU97" i="53" s="1"/>
  <c r="HS97" i="53"/>
  <c r="HU96" i="53"/>
  <c r="HT96" i="53"/>
  <c r="HP96" i="53"/>
  <c r="HO96" i="53"/>
  <c r="HN96" i="53"/>
  <c r="HQ95" i="53"/>
  <c r="HP95" i="53"/>
  <c r="HO95" i="53"/>
  <c r="HN95" i="53"/>
  <c r="HQ94" i="53"/>
  <c r="HP94" i="53"/>
  <c r="HO94" i="53"/>
  <c r="HN94" i="53"/>
  <c r="HQ93" i="53"/>
  <c r="HP93" i="53"/>
  <c r="HO93" i="53"/>
  <c r="HN93" i="53"/>
  <c r="HQ92" i="53"/>
  <c r="HP92" i="53"/>
  <c r="HO92" i="53"/>
  <c r="HN92" i="53"/>
  <c r="HQ91" i="53"/>
  <c r="HP91" i="53"/>
  <c r="HO91" i="53"/>
  <c r="HN91" i="53"/>
  <c r="HQ90" i="53"/>
  <c r="HP90" i="53"/>
  <c r="HO90" i="53"/>
  <c r="HN90" i="53"/>
  <c r="HQ89" i="53"/>
  <c r="HP89" i="53"/>
  <c r="HO89" i="53"/>
  <c r="HN89" i="53"/>
  <c r="HQ88" i="53"/>
  <c r="HP88" i="53"/>
  <c r="HO88" i="53"/>
  <c r="HN88" i="53"/>
  <c r="HQ87" i="53"/>
  <c r="HP87" i="53"/>
  <c r="HO87" i="53"/>
  <c r="HN87" i="53"/>
  <c r="HS86" i="53"/>
  <c r="HT85" i="53"/>
  <c r="HU85" i="53" s="1"/>
  <c r="HP85" i="53"/>
  <c r="HO85" i="53"/>
  <c r="HN85" i="53"/>
  <c r="HQ84" i="53"/>
  <c r="HP84" i="53"/>
  <c r="HO84" i="53"/>
  <c r="HN84" i="53"/>
  <c r="HQ83" i="53"/>
  <c r="HP83" i="53"/>
  <c r="HO83" i="53"/>
  <c r="HN83" i="53"/>
  <c r="HQ82" i="53"/>
  <c r="HP82" i="53"/>
  <c r="HO82" i="53"/>
  <c r="HN82" i="53"/>
  <c r="HQ81" i="53"/>
  <c r="HP81" i="53"/>
  <c r="HO81" i="53"/>
  <c r="HN81" i="53"/>
  <c r="HT80" i="53"/>
  <c r="HU80" i="53" s="1"/>
  <c r="HS80" i="53"/>
  <c r="HU79" i="53"/>
  <c r="HT79" i="53"/>
  <c r="HP79" i="53"/>
  <c r="HO79" i="53"/>
  <c r="HN79" i="53"/>
  <c r="HQ78" i="53"/>
  <c r="HP78" i="53"/>
  <c r="HO78" i="53"/>
  <c r="HN78" i="53"/>
  <c r="HQ77" i="53"/>
  <c r="HP77" i="53"/>
  <c r="HO77" i="53"/>
  <c r="HN77" i="53"/>
  <c r="HQ76" i="53"/>
  <c r="HP76" i="53"/>
  <c r="HO76" i="53"/>
  <c r="HN76" i="53"/>
  <c r="HQ75" i="53"/>
  <c r="HP75" i="53"/>
  <c r="HO75" i="53"/>
  <c r="HN75" i="53"/>
  <c r="HQ74" i="53"/>
  <c r="HP74" i="53"/>
  <c r="HO74" i="53"/>
  <c r="HN74" i="53"/>
  <c r="HQ73" i="53"/>
  <c r="HP73" i="53"/>
  <c r="HO73" i="53"/>
  <c r="HN73" i="53"/>
  <c r="HQ72" i="53"/>
  <c r="HP72" i="53"/>
  <c r="HO72" i="53"/>
  <c r="HN72" i="53"/>
  <c r="HQ71" i="53"/>
  <c r="HP71" i="53"/>
  <c r="HO71" i="53"/>
  <c r="HN71" i="53"/>
  <c r="HU70" i="53"/>
  <c r="HT70" i="53"/>
  <c r="HS70" i="53"/>
  <c r="HT69" i="53"/>
  <c r="HU69" i="53" s="1"/>
  <c r="HP69" i="53"/>
  <c r="HO69" i="53"/>
  <c r="HN69" i="53"/>
  <c r="HQ68" i="53"/>
  <c r="HP68" i="53"/>
  <c r="HO68" i="53"/>
  <c r="HN68" i="53"/>
  <c r="HQ67" i="53"/>
  <c r="HP67" i="53"/>
  <c r="HO67" i="53"/>
  <c r="HN67" i="53"/>
  <c r="HT66" i="53"/>
  <c r="HU66" i="53" s="1"/>
  <c r="HS66" i="53"/>
  <c r="HU65" i="53"/>
  <c r="HT65" i="53"/>
  <c r="HP65" i="53"/>
  <c r="HO65" i="53"/>
  <c r="HN65" i="53"/>
  <c r="HQ64" i="53"/>
  <c r="HP64" i="53"/>
  <c r="HO64" i="53"/>
  <c r="HN64" i="53"/>
  <c r="HU63" i="53"/>
  <c r="HT63" i="53"/>
  <c r="HS63" i="53"/>
  <c r="HT62" i="53"/>
  <c r="HU62" i="53" s="1"/>
  <c r="HP62" i="53"/>
  <c r="HO62" i="53"/>
  <c r="HN62" i="53"/>
  <c r="HP61" i="53"/>
  <c r="HO61" i="53"/>
  <c r="HN61" i="53"/>
  <c r="HQ60" i="53"/>
  <c r="HP60" i="53"/>
  <c r="HO60" i="53"/>
  <c r="HN60" i="53"/>
  <c r="HQ59" i="53"/>
  <c r="HP59" i="53"/>
  <c r="HO59" i="53"/>
  <c r="HN59" i="53"/>
  <c r="HQ58" i="53"/>
  <c r="HP58" i="53"/>
  <c r="HO58" i="53"/>
  <c r="HN58" i="53"/>
  <c r="HQ57" i="53"/>
  <c r="HP57" i="53"/>
  <c r="HO57" i="53"/>
  <c r="HN57" i="53"/>
  <c r="HQ56" i="53"/>
  <c r="HP56" i="53"/>
  <c r="HO56" i="53"/>
  <c r="HN56" i="53"/>
  <c r="HQ55" i="53"/>
  <c r="HP55" i="53"/>
  <c r="HO55" i="53"/>
  <c r="HN55" i="53"/>
  <c r="HQ54" i="53"/>
  <c r="HP54" i="53"/>
  <c r="HO54" i="53"/>
  <c r="HN54" i="53"/>
  <c r="HQ53" i="53"/>
  <c r="HP53" i="53"/>
  <c r="HO53" i="53"/>
  <c r="HN53" i="53"/>
  <c r="HQ52" i="53"/>
  <c r="HP52" i="53"/>
  <c r="HO52" i="53"/>
  <c r="HN52" i="53"/>
  <c r="HQ51" i="53"/>
  <c r="HP51" i="53"/>
  <c r="HO51" i="53"/>
  <c r="HN51" i="53"/>
  <c r="HQ50" i="53"/>
  <c r="HP50" i="53"/>
  <c r="HO50" i="53"/>
  <c r="HN50" i="53"/>
  <c r="HU49" i="53"/>
  <c r="HT49" i="53"/>
  <c r="HP49" i="53"/>
  <c r="HO49" i="53"/>
  <c r="HN49" i="53"/>
  <c r="HQ48" i="53"/>
  <c r="HP48" i="53"/>
  <c r="HO48" i="53"/>
  <c r="HN48" i="53"/>
  <c r="HQ47" i="53"/>
  <c r="HP47" i="53"/>
  <c r="HO47" i="53"/>
  <c r="HN47" i="53"/>
  <c r="HQ46" i="53"/>
  <c r="HP46" i="53"/>
  <c r="HO46" i="53"/>
  <c r="HN46" i="53"/>
  <c r="HQ45" i="53"/>
  <c r="HP45" i="53"/>
  <c r="HO45" i="53"/>
  <c r="HN45" i="53"/>
  <c r="HQ44" i="53"/>
  <c r="HP44" i="53"/>
  <c r="HO44" i="53"/>
  <c r="HN44" i="53"/>
  <c r="HU43" i="53"/>
  <c r="HT43" i="53"/>
  <c r="HP43" i="53"/>
  <c r="HO43" i="53"/>
  <c r="HN43" i="53"/>
  <c r="HQ42" i="53"/>
  <c r="HP42" i="53"/>
  <c r="HO42" i="53"/>
  <c r="HN42" i="53"/>
  <c r="HQ41" i="53"/>
  <c r="HP41" i="53"/>
  <c r="HO41" i="53"/>
  <c r="HN41" i="53"/>
  <c r="HQ40" i="53"/>
  <c r="HP40" i="53"/>
  <c r="HO40" i="53"/>
  <c r="HN40" i="53"/>
  <c r="HQ39" i="53"/>
  <c r="HP39" i="53"/>
  <c r="HO39" i="53"/>
  <c r="HN39" i="53"/>
  <c r="HQ38" i="53"/>
  <c r="HP38" i="53"/>
  <c r="HO38" i="53"/>
  <c r="HN38" i="53"/>
  <c r="HQ37" i="53"/>
  <c r="HP37" i="53"/>
  <c r="HO37" i="53"/>
  <c r="HN37" i="53"/>
  <c r="HQ36" i="53"/>
  <c r="HP36" i="53"/>
  <c r="HO36" i="53"/>
  <c r="HN36" i="53"/>
  <c r="HQ35" i="53"/>
  <c r="HP35" i="53"/>
  <c r="HO35" i="53"/>
  <c r="HN35" i="53"/>
  <c r="HU34" i="53"/>
  <c r="HT34" i="53"/>
  <c r="HP34" i="53"/>
  <c r="HO34" i="53"/>
  <c r="HN34" i="53"/>
  <c r="HQ33" i="53"/>
  <c r="HP33" i="53"/>
  <c r="HO33" i="53"/>
  <c r="HN33" i="53"/>
  <c r="HQ32" i="53"/>
  <c r="HP32" i="53"/>
  <c r="HO32" i="53"/>
  <c r="HN32" i="53"/>
  <c r="HQ31" i="53"/>
  <c r="HP31" i="53"/>
  <c r="HO31" i="53"/>
  <c r="HN31" i="53"/>
  <c r="HQ30" i="53"/>
  <c r="HP30" i="53"/>
  <c r="HO30" i="53"/>
  <c r="HN30" i="53"/>
  <c r="HU29" i="53"/>
  <c r="HT29" i="53"/>
  <c r="HP29" i="53"/>
  <c r="HO29" i="53"/>
  <c r="HN29" i="53"/>
  <c r="HQ28" i="53"/>
  <c r="HP28" i="53"/>
  <c r="HO28" i="53"/>
  <c r="HN28" i="53"/>
  <c r="HQ27" i="53"/>
  <c r="HP27" i="53"/>
  <c r="HO27" i="53"/>
  <c r="HN27" i="53"/>
  <c r="HQ26" i="53"/>
  <c r="HP26" i="53"/>
  <c r="HO26" i="53"/>
  <c r="HN26" i="53"/>
  <c r="HQ25" i="53"/>
  <c r="HP25" i="53"/>
  <c r="HO25" i="53"/>
  <c r="HN25" i="53"/>
  <c r="HU24" i="53"/>
  <c r="HT24" i="53"/>
  <c r="HP24" i="53"/>
  <c r="HO24" i="53"/>
  <c r="HN24" i="53"/>
  <c r="HQ23" i="53"/>
  <c r="HP23" i="53"/>
  <c r="HO23" i="53"/>
  <c r="HN23" i="53"/>
  <c r="HQ22" i="53"/>
  <c r="HP22" i="53"/>
  <c r="HO22" i="53"/>
  <c r="HN22" i="53"/>
  <c r="HQ21" i="53"/>
  <c r="HP21" i="53"/>
  <c r="HO21" i="53"/>
  <c r="HN21" i="53"/>
  <c r="HQ20" i="53"/>
  <c r="HP20" i="53"/>
  <c r="HO20" i="53"/>
  <c r="HN20" i="53"/>
  <c r="HQ19" i="53"/>
  <c r="HP19" i="53"/>
  <c r="HO19" i="53"/>
  <c r="HN19" i="53"/>
  <c r="HQ18" i="53"/>
  <c r="HP18" i="53"/>
  <c r="HO18" i="53"/>
  <c r="HN18" i="53"/>
  <c r="HQ17" i="53"/>
  <c r="HP17" i="53"/>
  <c r="HO17" i="53"/>
  <c r="HN17" i="53"/>
  <c r="HQ16" i="53"/>
  <c r="HP16" i="53"/>
  <c r="HO16" i="53"/>
  <c r="HN16" i="53"/>
  <c r="HQ15" i="53"/>
  <c r="HP15" i="53"/>
  <c r="HO15" i="53"/>
  <c r="HN15" i="53"/>
  <c r="HQ14" i="53"/>
  <c r="HP14" i="53"/>
  <c r="HO14" i="53"/>
  <c r="HN14" i="53"/>
  <c r="GT195" i="53"/>
  <c r="GX197" i="53" s="1"/>
  <c r="GZ188" i="53"/>
  <c r="GY188" i="53"/>
  <c r="GX188" i="53"/>
  <c r="GW188" i="53"/>
  <c r="GZ187" i="53"/>
  <c r="GY187" i="53"/>
  <c r="GX187" i="53"/>
  <c r="GW187" i="53"/>
  <c r="HC186" i="53"/>
  <c r="HD186" i="53" s="1"/>
  <c r="GY186" i="53"/>
  <c r="GX186" i="53"/>
  <c r="GW186" i="53"/>
  <c r="GZ185" i="53"/>
  <c r="GY185" i="53"/>
  <c r="GX185" i="53"/>
  <c r="GW185" i="53"/>
  <c r="GZ184" i="53"/>
  <c r="GY184" i="53"/>
  <c r="GX184" i="53"/>
  <c r="GW184" i="53"/>
  <c r="GZ183" i="53"/>
  <c r="GY183" i="53"/>
  <c r="GX183" i="53"/>
  <c r="GW183" i="53"/>
  <c r="GZ182" i="53"/>
  <c r="GY182" i="53"/>
  <c r="GX182" i="53"/>
  <c r="GW182" i="53"/>
  <c r="GZ181" i="53"/>
  <c r="GY181" i="53"/>
  <c r="GX181" i="53"/>
  <c r="GW181" i="53"/>
  <c r="GZ180" i="53"/>
  <c r="GY180" i="53"/>
  <c r="GX180" i="53"/>
  <c r="GW180" i="53"/>
  <c r="GZ179" i="53"/>
  <c r="GY179" i="53"/>
  <c r="GX179" i="53"/>
  <c r="GW179" i="53"/>
  <c r="GZ178" i="53"/>
  <c r="GY178" i="53"/>
  <c r="GX178" i="53"/>
  <c r="GW178" i="53"/>
  <c r="GZ177" i="53"/>
  <c r="GY177" i="53"/>
  <c r="GX177" i="53"/>
  <c r="GW177" i="53"/>
  <c r="GZ176" i="53"/>
  <c r="GY176" i="53"/>
  <c r="GX176" i="53"/>
  <c r="GW176" i="53"/>
  <c r="HD175" i="53"/>
  <c r="HC175" i="53"/>
  <c r="GY175" i="53"/>
  <c r="GX175" i="53"/>
  <c r="GW175" i="53"/>
  <c r="GY174" i="53"/>
  <c r="GX174" i="53"/>
  <c r="GW174" i="53"/>
  <c r="GZ173" i="53"/>
  <c r="GY173" i="53"/>
  <c r="GX173" i="53"/>
  <c r="GW173" i="53"/>
  <c r="GZ172" i="53"/>
  <c r="GY172" i="53"/>
  <c r="GX172" i="53"/>
  <c r="GW172" i="53"/>
  <c r="GZ171" i="53"/>
  <c r="GY171" i="53"/>
  <c r="GX171" i="53"/>
  <c r="GW171" i="53"/>
  <c r="HC170" i="53"/>
  <c r="HD170" i="53" s="1"/>
  <c r="GY170" i="53"/>
  <c r="GX170" i="53"/>
  <c r="GW170" i="53"/>
  <c r="GZ169" i="53"/>
  <c r="GY169" i="53"/>
  <c r="GX169" i="53"/>
  <c r="GW169" i="53"/>
  <c r="GZ168" i="53"/>
  <c r="GY168" i="53"/>
  <c r="GX168" i="53"/>
  <c r="GW168" i="53"/>
  <c r="HC167" i="53"/>
  <c r="HD167" i="53" s="1"/>
  <c r="GY167" i="53"/>
  <c r="GX167" i="53"/>
  <c r="GW167" i="53"/>
  <c r="GZ166" i="53"/>
  <c r="GY166" i="53"/>
  <c r="GX166" i="53"/>
  <c r="GW166" i="53"/>
  <c r="GZ165" i="53"/>
  <c r="GY165" i="53"/>
  <c r="GX165" i="53"/>
  <c r="GW165" i="53"/>
  <c r="GZ164" i="53"/>
  <c r="GY164" i="53"/>
  <c r="GX164" i="53"/>
  <c r="GW164" i="53"/>
  <c r="GZ163" i="53"/>
  <c r="GY163" i="53"/>
  <c r="GX163" i="53"/>
  <c r="GW163" i="53"/>
  <c r="HC162" i="53"/>
  <c r="HD162" i="53" s="1"/>
  <c r="GY162" i="53"/>
  <c r="GX162" i="53"/>
  <c r="GW162" i="53"/>
  <c r="GY161" i="53"/>
  <c r="GX161" i="53"/>
  <c r="GW161" i="53"/>
  <c r="GZ160" i="53"/>
  <c r="GY160" i="53"/>
  <c r="GX160" i="53"/>
  <c r="GW160" i="53"/>
  <c r="HC159" i="53"/>
  <c r="HD159" i="53" s="1"/>
  <c r="GY159" i="53"/>
  <c r="GX159" i="53"/>
  <c r="GW159" i="53"/>
  <c r="GZ158" i="53"/>
  <c r="GY158" i="53"/>
  <c r="GX158" i="53"/>
  <c r="GW158" i="53"/>
  <c r="HD157" i="53"/>
  <c r="HC157" i="53"/>
  <c r="GY157" i="53"/>
  <c r="GX157" i="53"/>
  <c r="GW157" i="53"/>
  <c r="GZ156" i="53"/>
  <c r="GY156" i="53"/>
  <c r="GX156" i="53"/>
  <c r="GW156" i="53"/>
  <c r="HC155" i="53"/>
  <c r="HD155" i="53" s="1"/>
  <c r="GY155" i="53"/>
  <c r="GX155" i="53"/>
  <c r="GW155" i="53"/>
  <c r="GZ154" i="53"/>
  <c r="GY154" i="53"/>
  <c r="GX154" i="53"/>
  <c r="GW154" i="53"/>
  <c r="HD153" i="53"/>
  <c r="HC153" i="53"/>
  <c r="GY153" i="53"/>
  <c r="GX153" i="53"/>
  <c r="GW153" i="53"/>
  <c r="GZ152" i="53"/>
  <c r="GY152" i="53"/>
  <c r="GX152" i="53"/>
  <c r="GW152" i="53"/>
  <c r="GZ151" i="53"/>
  <c r="GY151" i="53"/>
  <c r="GX151" i="53"/>
  <c r="GW151" i="53"/>
  <c r="HC150" i="53"/>
  <c r="HD150" i="53" s="1"/>
  <c r="GY150" i="53"/>
  <c r="GX150" i="53"/>
  <c r="GW150" i="53"/>
  <c r="GZ149" i="53"/>
  <c r="GY149" i="53"/>
  <c r="GX149" i="53"/>
  <c r="GW149" i="53"/>
  <c r="HD148" i="53"/>
  <c r="HC148" i="53"/>
  <c r="GY148" i="53"/>
  <c r="GX148" i="53"/>
  <c r="GW148" i="53"/>
  <c r="GZ147" i="53"/>
  <c r="GY147" i="53"/>
  <c r="GX147" i="53"/>
  <c r="GW147" i="53"/>
  <c r="HC146" i="53"/>
  <c r="HD146" i="53" s="1"/>
  <c r="GY146" i="53"/>
  <c r="GX146" i="53"/>
  <c r="GW146" i="53"/>
  <c r="GZ145" i="53"/>
  <c r="GY145" i="53"/>
  <c r="GX145" i="53"/>
  <c r="GW145" i="53"/>
  <c r="HD144" i="53"/>
  <c r="HC144" i="53"/>
  <c r="GY144" i="53"/>
  <c r="GX144" i="53"/>
  <c r="GW144" i="53"/>
  <c r="GZ143" i="53"/>
  <c r="GY143" i="53"/>
  <c r="GX143" i="53"/>
  <c r="GW143" i="53"/>
  <c r="HC142" i="53"/>
  <c r="HD142" i="53" s="1"/>
  <c r="GY142" i="53"/>
  <c r="GX142" i="53"/>
  <c r="GW142" i="53"/>
  <c r="GZ141" i="53"/>
  <c r="GY141" i="53"/>
  <c r="GX141" i="53"/>
  <c r="GW141" i="53"/>
  <c r="GZ140" i="53"/>
  <c r="GY140" i="53"/>
  <c r="GX140" i="53"/>
  <c r="GW140" i="53"/>
  <c r="HD139" i="53"/>
  <c r="HC139" i="53"/>
  <c r="GY139" i="53"/>
  <c r="GX139" i="53"/>
  <c r="GW139" i="53"/>
  <c r="GZ138" i="53"/>
  <c r="GY138" i="53"/>
  <c r="GX138" i="53"/>
  <c r="GW138" i="53"/>
  <c r="GZ137" i="53"/>
  <c r="GY137" i="53"/>
  <c r="GX137" i="53"/>
  <c r="GW137" i="53"/>
  <c r="GZ136" i="53"/>
  <c r="GY136" i="53"/>
  <c r="GX136" i="53"/>
  <c r="GW136" i="53"/>
  <c r="GZ135" i="53"/>
  <c r="GY135" i="53"/>
  <c r="GX135" i="53"/>
  <c r="GW135" i="53"/>
  <c r="GZ134" i="53"/>
  <c r="GY134" i="53"/>
  <c r="GX134" i="53"/>
  <c r="GW134" i="53"/>
  <c r="GZ133" i="53"/>
  <c r="GY133" i="53"/>
  <c r="GX133" i="53"/>
  <c r="GW133" i="53"/>
  <c r="GZ132" i="53"/>
  <c r="GY132" i="53"/>
  <c r="GX132" i="53"/>
  <c r="GW132" i="53"/>
  <c r="GZ131" i="53"/>
  <c r="GY131" i="53"/>
  <c r="GX131" i="53"/>
  <c r="GW131" i="53"/>
  <c r="GZ130" i="53"/>
  <c r="GY130" i="53"/>
  <c r="GX130" i="53"/>
  <c r="GW130" i="53"/>
  <c r="GZ129" i="53"/>
  <c r="GY129" i="53"/>
  <c r="GX129" i="53"/>
  <c r="GW129" i="53"/>
  <c r="GZ128" i="53"/>
  <c r="GY128" i="53"/>
  <c r="GX128" i="53"/>
  <c r="GW128" i="53"/>
  <c r="GZ127" i="53"/>
  <c r="GY127" i="53"/>
  <c r="GX127" i="53"/>
  <c r="GW127" i="53"/>
  <c r="GZ126" i="53"/>
  <c r="GY126" i="53"/>
  <c r="GX126" i="53"/>
  <c r="GW126" i="53"/>
  <c r="GZ125" i="53"/>
  <c r="GY125" i="53"/>
  <c r="GX125" i="53"/>
  <c r="GW125" i="53"/>
  <c r="GZ124" i="53"/>
  <c r="GY124" i="53"/>
  <c r="GX124" i="53"/>
  <c r="GW124" i="53"/>
  <c r="HC123" i="53"/>
  <c r="HD123" i="53" s="1"/>
  <c r="GY123" i="53"/>
  <c r="GX123" i="53"/>
  <c r="GW123" i="53"/>
  <c r="GZ122" i="53"/>
  <c r="GY122" i="53"/>
  <c r="GX122" i="53"/>
  <c r="GW122" i="53"/>
  <c r="GZ121" i="53"/>
  <c r="GY121" i="53"/>
  <c r="GX121" i="53"/>
  <c r="GW121" i="53"/>
  <c r="GZ120" i="53"/>
  <c r="GY120" i="53"/>
  <c r="GX120" i="53"/>
  <c r="GW120" i="53"/>
  <c r="GZ119" i="53"/>
  <c r="GY119" i="53"/>
  <c r="GX119" i="53"/>
  <c r="GW119" i="53"/>
  <c r="GZ118" i="53"/>
  <c r="GY118" i="53"/>
  <c r="GX118" i="53"/>
  <c r="GW118" i="53"/>
  <c r="HC117" i="53"/>
  <c r="HD117" i="53" s="1"/>
  <c r="GY117" i="53"/>
  <c r="GX117" i="53"/>
  <c r="GW117" i="53"/>
  <c r="GY116" i="53"/>
  <c r="GX116" i="53"/>
  <c r="GW116" i="53"/>
  <c r="GZ115" i="53"/>
  <c r="GY115" i="53"/>
  <c r="GX115" i="53"/>
  <c r="GW115" i="53"/>
  <c r="HD114" i="53"/>
  <c r="HC114" i="53"/>
  <c r="GY114" i="53"/>
  <c r="GX114" i="53"/>
  <c r="GW114" i="53"/>
  <c r="GZ113" i="53"/>
  <c r="GY113" i="53"/>
  <c r="GX113" i="53"/>
  <c r="GW113" i="53"/>
  <c r="GZ112" i="53"/>
  <c r="GY112" i="53"/>
  <c r="GX112" i="53"/>
  <c r="GW112" i="53"/>
  <c r="GZ111" i="53"/>
  <c r="GY111" i="53"/>
  <c r="GX111" i="53"/>
  <c r="GW111" i="53"/>
  <c r="GZ110" i="53"/>
  <c r="GY110" i="53"/>
  <c r="GX110" i="53"/>
  <c r="GW110" i="53"/>
  <c r="GZ109" i="53"/>
  <c r="GY109" i="53"/>
  <c r="GX109" i="53"/>
  <c r="GW109" i="53"/>
  <c r="HD108" i="53"/>
  <c r="HC108" i="53"/>
  <c r="GY108" i="53"/>
  <c r="GX108" i="53"/>
  <c r="GW108" i="53"/>
  <c r="GZ107" i="53"/>
  <c r="GY107" i="53"/>
  <c r="GX107" i="53"/>
  <c r="GW107" i="53"/>
  <c r="GZ106" i="53"/>
  <c r="GY106" i="53"/>
  <c r="GX106" i="53"/>
  <c r="GW106" i="53"/>
  <c r="GZ105" i="53"/>
  <c r="GY105" i="53"/>
  <c r="GX105" i="53"/>
  <c r="GW105" i="53"/>
  <c r="GZ104" i="53"/>
  <c r="GY104" i="53"/>
  <c r="GX104" i="53"/>
  <c r="GW104" i="53"/>
  <c r="HD103" i="53"/>
  <c r="HC103" i="53"/>
  <c r="HB103" i="53"/>
  <c r="HD102" i="53"/>
  <c r="HC102" i="53"/>
  <c r="GY102" i="53"/>
  <c r="GX102" i="53"/>
  <c r="GW102" i="53"/>
  <c r="GZ101" i="53"/>
  <c r="GY101" i="53"/>
  <c r="GX101" i="53"/>
  <c r="GW101" i="53"/>
  <c r="GZ100" i="53"/>
  <c r="GY100" i="53"/>
  <c r="GX100" i="53"/>
  <c r="GW100" i="53"/>
  <c r="GZ99" i="53"/>
  <c r="GY99" i="53"/>
  <c r="GX99" i="53"/>
  <c r="GW99" i="53"/>
  <c r="GZ98" i="53"/>
  <c r="GY98" i="53"/>
  <c r="GX98" i="53"/>
  <c r="GW98" i="53"/>
  <c r="HC97" i="53"/>
  <c r="HD97" i="53" s="1"/>
  <c r="HB97" i="53"/>
  <c r="HD96" i="53"/>
  <c r="HC96" i="53"/>
  <c r="GY96" i="53"/>
  <c r="GX96" i="53"/>
  <c r="GW96" i="53"/>
  <c r="GZ95" i="53"/>
  <c r="GY95" i="53"/>
  <c r="GX95" i="53"/>
  <c r="GW95" i="53"/>
  <c r="GZ94" i="53"/>
  <c r="GY94" i="53"/>
  <c r="GX94" i="53"/>
  <c r="GW94" i="53"/>
  <c r="GZ93" i="53"/>
  <c r="GY93" i="53"/>
  <c r="GX93" i="53"/>
  <c r="GW93" i="53"/>
  <c r="GZ92" i="53"/>
  <c r="GY92" i="53"/>
  <c r="GX92" i="53"/>
  <c r="GW92" i="53"/>
  <c r="GZ91" i="53"/>
  <c r="GY91" i="53"/>
  <c r="GX91" i="53"/>
  <c r="GW91" i="53"/>
  <c r="GZ90" i="53"/>
  <c r="GY90" i="53"/>
  <c r="GX90" i="53"/>
  <c r="GW90" i="53"/>
  <c r="GZ89" i="53"/>
  <c r="GY89" i="53"/>
  <c r="GX89" i="53"/>
  <c r="GW89" i="53"/>
  <c r="GZ88" i="53"/>
  <c r="GY88" i="53"/>
  <c r="GX88" i="53"/>
  <c r="GW88" i="53"/>
  <c r="GZ87" i="53"/>
  <c r="GY87" i="53"/>
  <c r="GX87" i="53"/>
  <c r="GW87" i="53"/>
  <c r="HB86" i="53"/>
  <c r="HC85" i="53"/>
  <c r="HD85" i="53" s="1"/>
  <c r="GY85" i="53"/>
  <c r="GX85" i="53"/>
  <c r="GW85" i="53"/>
  <c r="GZ84" i="53"/>
  <c r="GY84" i="53"/>
  <c r="GX84" i="53"/>
  <c r="GW84" i="53"/>
  <c r="GZ83" i="53"/>
  <c r="GY83" i="53"/>
  <c r="GX83" i="53"/>
  <c r="GW83" i="53"/>
  <c r="GZ82" i="53"/>
  <c r="GY82" i="53"/>
  <c r="GX82" i="53"/>
  <c r="GW82" i="53"/>
  <c r="GZ81" i="53"/>
  <c r="GY81" i="53"/>
  <c r="GX81" i="53"/>
  <c r="GW81" i="53"/>
  <c r="HC80" i="53"/>
  <c r="HD80" i="53" s="1"/>
  <c r="HB80" i="53"/>
  <c r="HD79" i="53"/>
  <c r="HC79" i="53"/>
  <c r="GY79" i="53"/>
  <c r="GX79" i="53"/>
  <c r="GW79" i="53"/>
  <c r="GZ78" i="53"/>
  <c r="GY78" i="53"/>
  <c r="GX78" i="53"/>
  <c r="GW78" i="53"/>
  <c r="GZ77" i="53"/>
  <c r="GY77" i="53"/>
  <c r="GX77" i="53"/>
  <c r="GW77" i="53"/>
  <c r="GZ76" i="53"/>
  <c r="GY76" i="53"/>
  <c r="GX76" i="53"/>
  <c r="GW76" i="53"/>
  <c r="GZ75" i="53"/>
  <c r="GY75" i="53"/>
  <c r="GX75" i="53"/>
  <c r="GW75" i="53"/>
  <c r="GZ74" i="53"/>
  <c r="GY74" i="53"/>
  <c r="GX74" i="53"/>
  <c r="GW74" i="53"/>
  <c r="GZ73" i="53"/>
  <c r="GY73" i="53"/>
  <c r="GX73" i="53"/>
  <c r="GW73" i="53"/>
  <c r="GZ72" i="53"/>
  <c r="GY72" i="53"/>
  <c r="GX72" i="53"/>
  <c r="GW72" i="53"/>
  <c r="GZ71" i="53"/>
  <c r="GY71" i="53"/>
  <c r="GX71" i="53"/>
  <c r="GW71" i="53"/>
  <c r="HD70" i="53"/>
  <c r="HC70" i="53"/>
  <c r="HB70" i="53"/>
  <c r="HD69" i="53"/>
  <c r="HC69" i="53"/>
  <c r="GY69" i="53"/>
  <c r="GX69" i="53"/>
  <c r="GW69" i="53"/>
  <c r="GZ68" i="53"/>
  <c r="GY68" i="53"/>
  <c r="GX68" i="53"/>
  <c r="GW68" i="53"/>
  <c r="GZ67" i="53"/>
  <c r="GY67" i="53"/>
  <c r="GX67" i="53"/>
  <c r="GW67" i="53"/>
  <c r="HC66" i="53"/>
  <c r="HD66" i="53" s="1"/>
  <c r="HB66" i="53"/>
  <c r="HD65" i="53"/>
  <c r="HC65" i="53"/>
  <c r="GY65" i="53"/>
  <c r="GX65" i="53"/>
  <c r="GW65" i="53"/>
  <c r="GZ64" i="53"/>
  <c r="GY64" i="53"/>
  <c r="GX64" i="53"/>
  <c r="GW64" i="53"/>
  <c r="HC63" i="53"/>
  <c r="HD63" i="53" s="1"/>
  <c r="HB63" i="53"/>
  <c r="HC62" i="53"/>
  <c r="HD62" i="53" s="1"/>
  <c r="GY62" i="53"/>
  <c r="GX62" i="53"/>
  <c r="GW62" i="53"/>
  <c r="GY61" i="53"/>
  <c r="GX61" i="53"/>
  <c r="GW61" i="53"/>
  <c r="GZ60" i="53"/>
  <c r="GY60" i="53"/>
  <c r="GX60" i="53"/>
  <c r="GW60" i="53"/>
  <c r="GZ59" i="53"/>
  <c r="GY59" i="53"/>
  <c r="GX59" i="53"/>
  <c r="GW59" i="53"/>
  <c r="GZ58" i="53"/>
  <c r="GY58" i="53"/>
  <c r="GX58" i="53"/>
  <c r="GW58" i="53"/>
  <c r="GZ57" i="53"/>
  <c r="GY57" i="53"/>
  <c r="GX57" i="53"/>
  <c r="GW57" i="53"/>
  <c r="GZ56" i="53"/>
  <c r="GY56" i="53"/>
  <c r="GX56" i="53"/>
  <c r="GW56" i="53"/>
  <c r="GZ55" i="53"/>
  <c r="GY55" i="53"/>
  <c r="GX55" i="53"/>
  <c r="GW55" i="53"/>
  <c r="GZ54" i="53"/>
  <c r="GY54" i="53"/>
  <c r="GX54" i="53"/>
  <c r="GW54" i="53"/>
  <c r="GZ53" i="53"/>
  <c r="GY53" i="53"/>
  <c r="GX53" i="53"/>
  <c r="GW53" i="53"/>
  <c r="GZ52" i="53"/>
  <c r="GY52" i="53"/>
  <c r="GX52" i="53"/>
  <c r="GW52" i="53"/>
  <c r="GZ51" i="53"/>
  <c r="GY51" i="53"/>
  <c r="GX51" i="53"/>
  <c r="GW51" i="53"/>
  <c r="GZ50" i="53"/>
  <c r="GY50" i="53"/>
  <c r="GX50" i="53"/>
  <c r="GW50" i="53"/>
  <c r="HC49" i="53"/>
  <c r="HD49" i="53" s="1"/>
  <c r="GY49" i="53"/>
  <c r="GX49" i="53"/>
  <c r="GW49" i="53"/>
  <c r="GZ48" i="53"/>
  <c r="GY48" i="53"/>
  <c r="GX48" i="53"/>
  <c r="GW48" i="53"/>
  <c r="GZ47" i="53"/>
  <c r="GY47" i="53"/>
  <c r="GX47" i="53"/>
  <c r="GW47" i="53"/>
  <c r="GZ46" i="53"/>
  <c r="GY46" i="53"/>
  <c r="GX46" i="53"/>
  <c r="GW46" i="53"/>
  <c r="GZ45" i="53"/>
  <c r="GY45" i="53"/>
  <c r="GX45" i="53"/>
  <c r="GW45" i="53"/>
  <c r="GZ44" i="53"/>
  <c r="GY44" i="53"/>
  <c r="GX44" i="53"/>
  <c r="GW44" i="53"/>
  <c r="HD43" i="53"/>
  <c r="HC43" i="53"/>
  <c r="GY43" i="53"/>
  <c r="GX43" i="53"/>
  <c r="GW43" i="53"/>
  <c r="GZ42" i="53"/>
  <c r="GY42" i="53"/>
  <c r="GX42" i="53"/>
  <c r="GW42" i="53"/>
  <c r="GZ41" i="53"/>
  <c r="GY41" i="53"/>
  <c r="GX41" i="53"/>
  <c r="GW41" i="53"/>
  <c r="GZ40" i="53"/>
  <c r="GY40" i="53"/>
  <c r="GX40" i="53"/>
  <c r="GW40" i="53"/>
  <c r="GZ39" i="53"/>
  <c r="GY39" i="53"/>
  <c r="GX39" i="53"/>
  <c r="GW39" i="53"/>
  <c r="GZ38" i="53"/>
  <c r="GY38" i="53"/>
  <c r="GX38" i="53"/>
  <c r="GW38" i="53"/>
  <c r="GZ37" i="53"/>
  <c r="GY37" i="53"/>
  <c r="GX37" i="53"/>
  <c r="GW37" i="53"/>
  <c r="GZ36" i="53"/>
  <c r="GY36" i="53"/>
  <c r="GX36" i="53"/>
  <c r="GW36" i="53"/>
  <c r="GZ35" i="53"/>
  <c r="GY35" i="53"/>
  <c r="GX35" i="53"/>
  <c r="GW35" i="53"/>
  <c r="HC34" i="53"/>
  <c r="HD34" i="53" s="1"/>
  <c r="GY34" i="53"/>
  <c r="GX34" i="53"/>
  <c r="GW34" i="53"/>
  <c r="GZ33" i="53"/>
  <c r="GY33" i="53"/>
  <c r="GX33" i="53"/>
  <c r="GW33" i="53"/>
  <c r="GZ32" i="53"/>
  <c r="GY32" i="53"/>
  <c r="GX32" i="53"/>
  <c r="GW32" i="53"/>
  <c r="GZ31" i="53"/>
  <c r="GY31" i="53"/>
  <c r="GX31" i="53"/>
  <c r="GW31" i="53"/>
  <c r="GZ30" i="53"/>
  <c r="GY30" i="53"/>
  <c r="GX30" i="53"/>
  <c r="GW30" i="53"/>
  <c r="HD29" i="53"/>
  <c r="HC29" i="53"/>
  <c r="GY29" i="53"/>
  <c r="GX29" i="53"/>
  <c r="GW29" i="53"/>
  <c r="GZ28" i="53"/>
  <c r="GY28" i="53"/>
  <c r="GX28" i="53"/>
  <c r="GW28" i="53"/>
  <c r="GZ27" i="53"/>
  <c r="GY27" i="53"/>
  <c r="GX27" i="53"/>
  <c r="GW27" i="53"/>
  <c r="GZ26" i="53"/>
  <c r="GY26" i="53"/>
  <c r="GX26" i="53"/>
  <c r="GW26" i="53"/>
  <c r="GZ25" i="53"/>
  <c r="GY25" i="53"/>
  <c r="GX25" i="53"/>
  <c r="GW25" i="53"/>
  <c r="HC24" i="53"/>
  <c r="HD24" i="53" s="1"/>
  <c r="GY24" i="53"/>
  <c r="GX24" i="53"/>
  <c r="GW24" i="53"/>
  <c r="GZ23" i="53"/>
  <c r="GY23" i="53"/>
  <c r="GX23" i="53"/>
  <c r="GW23" i="53"/>
  <c r="GZ22" i="53"/>
  <c r="GY22" i="53"/>
  <c r="GX22" i="53"/>
  <c r="GW22" i="53"/>
  <c r="GZ21" i="53"/>
  <c r="GY21" i="53"/>
  <c r="GX21" i="53"/>
  <c r="GW21" i="53"/>
  <c r="GZ20" i="53"/>
  <c r="GY20" i="53"/>
  <c r="GX20" i="53"/>
  <c r="GW20" i="53"/>
  <c r="GZ19" i="53"/>
  <c r="GY19" i="53"/>
  <c r="GX19" i="53"/>
  <c r="GW19" i="53"/>
  <c r="GZ18" i="53"/>
  <c r="GY18" i="53"/>
  <c r="GX18" i="53"/>
  <c r="GW18" i="53"/>
  <c r="GZ17" i="53"/>
  <c r="GY17" i="53"/>
  <c r="GX17" i="53"/>
  <c r="GW17" i="53"/>
  <c r="GZ16" i="53"/>
  <c r="GY16" i="53"/>
  <c r="GX16" i="53"/>
  <c r="GW16" i="53"/>
  <c r="GZ15" i="53"/>
  <c r="GY15" i="53"/>
  <c r="GX15" i="53"/>
  <c r="GW15" i="53"/>
  <c r="GZ14" i="53"/>
  <c r="GY14" i="53"/>
  <c r="GX14" i="53"/>
  <c r="GW14" i="53"/>
  <c r="HI2" i="53"/>
  <c r="HG196" i="53" s="1"/>
  <c r="HL14" i="53"/>
  <c r="HL15" i="53"/>
  <c r="HR15" i="53" s="1"/>
  <c r="HL16" i="53"/>
  <c r="HR16" i="53" s="1"/>
  <c r="HL17" i="53"/>
  <c r="HL18" i="53"/>
  <c r="HL19" i="53"/>
  <c r="HR19" i="53" s="1"/>
  <c r="HL20" i="53"/>
  <c r="HL21" i="53"/>
  <c r="HL22" i="53"/>
  <c r="HL23" i="53"/>
  <c r="HL25" i="53"/>
  <c r="HL26" i="53"/>
  <c r="HL27" i="53"/>
  <c r="HL28" i="53"/>
  <c r="HL30" i="53"/>
  <c r="HL31" i="53"/>
  <c r="HL32" i="53"/>
  <c r="HL33" i="53"/>
  <c r="HL35" i="53"/>
  <c r="HL36" i="53"/>
  <c r="HL37" i="53"/>
  <c r="HL38" i="53"/>
  <c r="HL39" i="53"/>
  <c r="HL40" i="53"/>
  <c r="HL41" i="53"/>
  <c r="HL42" i="53"/>
  <c r="HL44" i="53"/>
  <c r="HL45" i="53"/>
  <c r="HL46" i="53"/>
  <c r="HL47" i="53"/>
  <c r="HL48" i="53"/>
  <c r="HL50" i="53"/>
  <c r="HL51" i="53"/>
  <c r="HL52" i="53"/>
  <c r="HL53" i="53"/>
  <c r="HL54" i="53"/>
  <c r="HL55" i="53"/>
  <c r="HL56" i="53"/>
  <c r="HL57" i="53"/>
  <c r="HL58" i="53"/>
  <c r="HL59" i="53"/>
  <c r="HL60" i="53"/>
  <c r="HL64" i="53"/>
  <c r="HL67" i="53"/>
  <c r="HL68" i="53"/>
  <c r="HL71" i="53"/>
  <c r="HL72" i="53"/>
  <c r="HL73" i="53"/>
  <c r="HL74" i="53"/>
  <c r="HL75" i="53"/>
  <c r="HL76" i="53"/>
  <c r="HL77" i="53"/>
  <c r="HL78" i="53"/>
  <c r="HL81" i="53"/>
  <c r="HL82" i="53"/>
  <c r="HL83" i="53"/>
  <c r="HL84" i="53"/>
  <c r="HL86" i="53"/>
  <c r="HL87" i="53"/>
  <c r="HL88" i="53"/>
  <c r="HL89" i="53"/>
  <c r="HL90" i="53"/>
  <c r="HL91" i="53"/>
  <c r="HL92" i="53"/>
  <c r="HL93" i="53"/>
  <c r="HL94" i="53"/>
  <c r="HL95" i="53"/>
  <c r="HL98" i="53"/>
  <c r="HL99" i="53"/>
  <c r="HL100" i="53"/>
  <c r="HL101" i="53"/>
  <c r="HL104" i="53"/>
  <c r="HL105" i="53"/>
  <c r="HL106" i="53"/>
  <c r="HL107" i="53"/>
  <c r="HL109" i="53"/>
  <c r="HL110" i="53"/>
  <c r="HL111" i="53"/>
  <c r="HL112" i="53"/>
  <c r="HL113" i="53"/>
  <c r="HL115" i="53"/>
  <c r="HL118" i="53"/>
  <c r="HL119" i="53"/>
  <c r="HL120" i="53"/>
  <c r="HL121" i="53"/>
  <c r="HL122" i="53"/>
  <c r="HL124" i="53"/>
  <c r="HL125" i="53"/>
  <c r="HL126" i="53"/>
  <c r="HL127" i="53"/>
  <c r="HL128" i="53"/>
  <c r="HL129" i="53"/>
  <c r="HL130" i="53"/>
  <c r="HL131" i="53"/>
  <c r="HL132" i="53"/>
  <c r="HL133" i="53"/>
  <c r="HL134" i="53"/>
  <c r="HL135" i="53"/>
  <c r="HL136" i="53"/>
  <c r="HL137" i="53"/>
  <c r="HL138" i="53"/>
  <c r="HL140" i="53"/>
  <c r="HL141" i="53"/>
  <c r="HL143" i="53"/>
  <c r="HL145" i="53"/>
  <c r="HL147" i="53"/>
  <c r="HL149" i="53"/>
  <c r="HL151" i="53"/>
  <c r="HL152" i="53"/>
  <c r="HL154" i="53"/>
  <c r="HL156" i="53"/>
  <c r="HL158" i="53"/>
  <c r="HL160" i="53"/>
  <c r="HL163" i="53"/>
  <c r="HL164" i="53"/>
  <c r="HL165" i="53"/>
  <c r="HL166" i="53"/>
  <c r="HL168" i="53"/>
  <c r="HL169" i="53"/>
  <c r="HL171" i="53"/>
  <c r="HL172" i="53"/>
  <c r="HL173" i="53"/>
  <c r="HL176" i="53"/>
  <c r="HL177" i="53"/>
  <c r="HL178" i="53"/>
  <c r="HL179" i="53"/>
  <c r="HL180" i="53"/>
  <c r="HL181" i="53"/>
  <c r="HL182" i="53"/>
  <c r="HL183" i="53"/>
  <c r="HL184" i="53"/>
  <c r="HL185" i="53"/>
  <c r="HL187" i="53"/>
  <c r="HL188" i="53"/>
  <c r="GC195" i="53"/>
  <c r="GG197" i="53" s="1"/>
  <c r="GI188" i="53"/>
  <c r="GH188" i="53"/>
  <c r="GG188" i="53"/>
  <c r="GF188" i="53"/>
  <c r="GI187" i="53"/>
  <c r="GH187" i="53"/>
  <c r="GG187" i="53"/>
  <c r="GF187" i="53"/>
  <c r="GL186" i="53"/>
  <c r="GM186" i="53" s="1"/>
  <c r="GH186" i="53"/>
  <c r="GG186" i="53"/>
  <c r="GF186" i="53"/>
  <c r="GI185" i="53"/>
  <c r="GH185" i="53"/>
  <c r="GG185" i="53"/>
  <c r="GF185" i="53"/>
  <c r="GI184" i="53"/>
  <c r="GH184" i="53"/>
  <c r="GG184" i="53"/>
  <c r="GF184" i="53"/>
  <c r="GI183" i="53"/>
  <c r="GH183" i="53"/>
  <c r="GG183" i="53"/>
  <c r="GF183" i="53"/>
  <c r="GI182" i="53"/>
  <c r="GH182" i="53"/>
  <c r="GG182" i="53"/>
  <c r="GF182" i="53"/>
  <c r="GI181" i="53"/>
  <c r="GH181" i="53"/>
  <c r="GG181" i="53"/>
  <c r="GF181" i="53"/>
  <c r="GI180" i="53"/>
  <c r="GH180" i="53"/>
  <c r="GG180" i="53"/>
  <c r="GF180" i="53"/>
  <c r="GI179" i="53"/>
  <c r="GH179" i="53"/>
  <c r="GG179" i="53"/>
  <c r="GF179" i="53"/>
  <c r="GI178" i="53"/>
  <c r="GH178" i="53"/>
  <c r="GG178" i="53"/>
  <c r="GF178" i="53"/>
  <c r="GI177" i="53"/>
  <c r="GH177" i="53"/>
  <c r="GG177" i="53"/>
  <c r="GF177" i="53"/>
  <c r="GI176" i="53"/>
  <c r="GH176" i="53"/>
  <c r="GG176" i="53"/>
  <c r="GF176" i="53"/>
  <c r="GL175" i="53"/>
  <c r="GM175" i="53" s="1"/>
  <c r="GH175" i="53"/>
  <c r="GG175" i="53"/>
  <c r="GF175" i="53"/>
  <c r="GH174" i="53"/>
  <c r="GG174" i="53"/>
  <c r="GF174" i="53"/>
  <c r="GI173" i="53"/>
  <c r="GH173" i="53"/>
  <c r="GG173" i="53"/>
  <c r="GF173" i="53"/>
  <c r="GI172" i="53"/>
  <c r="GH172" i="53"/>
  <c r="GG172" i="53"/>
  <c r="GF172" i="53"/>
  <c r="GI171" i="53"/>
  <c r="GH171" i="53"/>
  <c r="GG171" i="53"/>
  <c r="GF171" i="53"/>
  <c r="GL170" i="53"/>
  <c r="GM170" i="53" s="1"/>
  <c r="GH170" i="53"/>
  <c r="GG170" i="53"/>
  <c r="GF170" i="53"/>
  <c r="GI169" i="53"/>
  <c r="GH169" i="53"/>
  <c r="GG169" i="53"/>
  <c r="GF169" i="53"/>
  <c r="GI168" i="53"/>
  <c r="GH168" i="53"/>
  <c r="GG168" i="53"/>
  <c r="GF168" i="53"/>
  <c r="GL167" i="53"/>
  <c r="GM167" i="53" s="1"/>
  <c r="GH167" i="53"/>
  <c r="GG167" i="53"/>
  <c r="GF167" i="53"/>
  <c r="GI166" i="53"/>
  <c r="GH166" i="53"/>
  <c r="GG166" i="53"/>
  <c r="GF166" i="53"/>
  <c r="GI165" i="53"/>
  <c r="GH165" i="53"/>
  <c r="GG165" i="53"/>
  <c r="GF165" i="53"/>
  <c r="GI164" i="53"/>
  <c r="GH164" i="53"/>
  <c r="GG164" i="53"/>
  <c r="GF164" i="53"/>
  <c r="GI163" i="53"/>
  <c r="GH163" i="53"/>
  <c r="GG163" i="53"/>
  <c r="GF163" i="53"/>
  <c r="GL162" i="53"/>
  <c r="GM162" i="53" s="1"/>
  <c r="GH162" i="53"/>
  <c r="GG162" i="53"/>
  <c r="GF162" i="53"/>
  <c r="GH161" i="53"/>
  <c r="GG161" i="53"/>
  <c r="GF161" i="53"/>
  <c r="GI160" i="53"/>
  <c r="GH160" i="53"/>
  <c r="GG160" i="53"/>
  <c r="GF160" i="53"/>
  <c r="GL159" i="53"/>
  <c r="GM159" i="53" s="1"/>
  <c r="GH159" i="53"/>
  <c r="GG159" i="53"/>
  <c r="GF159" i="53"/>
  <c r="GI158" i="53"/>
  <c r="GH158" i="53"/>
  <c r="GG158" i="53"/>
  <c r="GF158" i="53"/>
  <c r="GL157" i="53"/>
  <c r="GM157" i="53" s="1"/>
  <c r="GH157" i="53"/>
  <c r="GG157" i="53"/>
  <c r="GF157" i="53"/>
  <c r="GI156" i="53"/>
  <c r="GH156" i="53"/>
  <c r="GG156" i="53"/>
  <c r="GF156" i="53"/>
  <c r="GL155" i="53"/>
  <c r="GM155" i="53" s="1"/>
  <c r="GH155" i="53"/>
  <c r="GG155" i="53"/>
  <c r="GF155" i="53"/>
  <c r="GI154" i="53"/>
  <c r="GH154" i="53"/>
  <c r="GG154" i="53"/>
  <c r="GF154" i="53"/>
  <c r="GL153" i="53"/>
  <c r="GM153" i="53" s="1"/>
  <c r="GH153" i="53"/>
  <c r="GG153" i="53"/>
  <c r="GF153" i="53"/>
  <c r="GI152" i="53"/>
  <c r="GH152" i="53"/>
  <c r="GG152" i="53"/>
  <c r="GF152" i="53"/>
  <c r="GI151" i="53"/>
  <c r="GH151" i="53"/>
  <c r="GG151" i="53"/>
  <c r="GF151" i="53"/>
  <c r="GL150" i="53"/>
  <c r="GM150" i="53" s="1"/>
  <c r="GH150" i="53"/>
  <c r="GG150" i="53"/>
  <c r="GF150" i="53"/>
  <c r="GI149" i="53"/>
  <c r="GH149" i="53"/>
  <c r="GG149" i="53"/>
  <c r="GF149" i="53"/>
  <c r="GL148" i="53"/>
  <c r="GM148" i="53" s="1"/>
  <c r="GH148" i="53"/>
  <c r="GG148" i="53"/>
  <c r="GF148" i="53"/>
  <c r="GI147" i="53"/>
  <c r="GH147" i="53"/>
  <c r="GG147" i="53"/>
  <c r="GF147" i="53"/>
  <c r="GL146" i="53"/>
  <c r="GM146" i="53" s="1"/>
  <c r="GH146" i="53"/>
  <c r="GG146" i="53"/>
  <c r="GF146" i="53"/>
  <c r="GI145" i="53"/>
  <c r="GH145" i="53"/>
  <c r="GG145" i="53"/>
  <c r="GF145" i="53"/>
  <c r="GL144" i="53"/>
  <c r="GM144" i="53" s="1"/>
  <c r="GH144" i="53"/>
  <c r="GG144" i="53"/>
  <c r="GF144" i="53"/>
  <c r="GI143" i="53"/>
  <c r="GH143" i="53"/>
  <c r="GG143" i="53"/>
  <c r="GF143" i="53"/>
  <c r="GL142" i="53"/>
  <c r="GM142" i="53" s="1"/>
  <c r="GH142" i="53"/>
  <c r="GG142" i="53"/>
  <c r="GF142" i="53"/>
  <c r="GI141" i="53"/>
  <c r="GH141" i="53"/>
  <c r="GG141" i="53"/>
  <c r="GF141" i="53"/>
  <c r="GI140" i="53"/>
  <c r="GH140" i="53"/>
  <c r="GG140" i="53"/>
  <c r="GF140" i="53"/>
  <c r="GL139" i="53"/>
  <c r="GM139" i="53" s="1"/>
  <c r="GH139" i="53"/>
  <c r="GG139" i="53"/>
  <c r="GF139" i="53"/>
  <c r="GI138" i="53"/>
  <c r="GH138" i="53"/>
  <c r="GG138" i="53"/>
  <c r="GF138" i="53"/>
  <c r="GI137" i="53"/>
  <c r="GH137" i="53"/>
  <c r="GG137" i="53"/>
  <c r="GF137" i="53"/>
  <c r="GI136" i="53"/>
  <c r="GH136" i="53"/>
  <c r="GG136" i="53"/>
  <c r="GF136" i="53"/>
  <c r="GI135" i="53"/>
  <c r="GH135" i="53"/>
  <c r="GG135" i="53"/>
  <c r="GF135" i="53"/>
  <c r="GI134" i="53"/>
  <c r="GH134" i="53"/>
  <c r="GG134" i="53"/>
  <c r="GF134" i="53"/>
  <c r="GI133" i="53"/>
  <c r="GH133" i="53"/>
  <c r="GG133" i="53"/>
  <c r="GF133" i="53"/>
  <c r="GI132" i="53"/>
  <c r="GH132" i="53"/>
  <c r="GG132" i="53"/>
  <c r="GF132" i="53"/>
  <c r="GI131" i="53"/>
  <c r="GH131" i="53"/>
  <c r="GG131" i="53"/>
  <c r="GF131" i="53"/>
  <c r="GI130" i="53"/>
  <c r="GH130" i="53"/>
  <c r="GG130" i="53"/>
  <c r="GF130" i="53"/>
  <c r="GI129" i="53"/>
  <c r="GH129" i="53"/>
  <c r="GG129" i="53"/>
  <c r="GF129" i="53"/>
  <c r="GI128" i="53"/>
  <c r="GH128" i="53"/>
  <c r="GG128" i="53"/>
  <c r="GF128" i="53"/>
  <c r="GI127" i="53"/>
  <c r="GH127" i="53"/>
  <c r="GG127" i="53"/>
  <c r="GF127" i="53"/>
  <c r="GI126" i="53"/>
  <c r="GH126" i="53"/>
  <c r="GG126" i="53"/>
  <c r="GF126" i="53"/>
  <c r="GI125" i="53"/>
  <c r="GH125" i="53"/>
  <c r="GG125" i="53"/>
  <c r="GF125" i="53"/>
  <c r="GI124" i="53"/>
  <c r="GH124" i="53"/>
  <c r="GG124" i="53"/>
  <c r="GF124" i="53"/>
  <c r="GL123" i="53"/>
  <c r="GM123" i="53" s="1"/>
  <c r="GH123" i="53"/>
  <c r="GG123" i="53"/>
  <c r="GF123" i="53"/>
  <c r="GI122" i="53"/>
  <c r="GH122" i="53"/>
  <c r="GG122" i="53"/>
  <c r="GF122" i="53"/>
  <c r="GI121" i="53"/>
  <c r="GH121" i="53"/>
  <c r="GG121" i="53"/>
  <c r="GF121" i="53"/>
  <c r="GI120" i="53"/>
  <c r="GH120" i="53"/>
  <c r="GG120" i="53"/>
  <c r="GF120" i="53"/>
  <c r="GI119" i="53"/>
  <c r="GH119" i="53"/>
  <c r="GG119" i="53"/>
  <c r="GF119" i="53"/>
  <c r="GI118" i="53"/>
  <c r="GH118" i="53"/>
  <c r="GG118" i="53"/>
  <c r="GF118" i="53"/>
  <c r="GL117" i="53"/>
  <c r="GM117" i="53" s="1"/>
  <c r="GH117" i="53"/>
  <c r="GG117" i="53"/>
  <c r="GF117" i="53"/>
  <c r="GH116" i="53"/>
  <c r="GG116" i="53"/>
  <c r="GF116" i="53"/>
  <c r="GI115" i="53"/>
  <c r="GH115" i="53"/>
  <c r="GG115" i="53"/>
  <c r="GF115" i="53"/>
  <c r="GM114" i="53"/>
  <c r="GL114" i="53"/>
  <c r="GH114" i="53"/>
  <c r="GG114" i="53"/>
  <c r="GF114" i="53"/>
  <c r="GI113" i="53"/>
  <c r="GH113" i="53"/>
  <c r="GG113" i="53"/>
  <c r="GF113" i="53"/>
  <c r="GI112" i="53"/>
  <c r="GH112" i="53"/>
  <c r="GG112" i="53"/>
  <c r="GF112" i="53"/>
  <c r="GI111" i="53"/>
  <c r="GH111" i="53"/>
  <c r="GG111" i="53"/>
  <c r="GF111" i="53"/>
  <c r="GI110" i="53"/>
  <c r="GH110" i="53"/>
  <c r="GG110" i="53"/>
  <c r="GF110" i="53"/>
  <c r="GI109" i="53"/>
  <c r="GH109" i="53"/>
  <c r="GG109" i="53"/>
  <c r="GF109" i="53"/>
  <c r="GM108" i="53"/>
  <c r="GL108" i="53"/>
  <c r="GH108" i="53"/>
  <c r="GG108" i="53"/>
  <c r="GF108" i="53"/>
  <c r="GI107" i="53"/>
  <c r="GH107" i="53"/>
  <c r="GG107" i="53"/>
  <c r="GF107" i="53"/>
  <c r="GI106" i="53"/>
  <c r="GH106" i="53"/>
  <c r="GG106" i="53"/>
  <c r="GF106" i="53"/>
  <c r="GI105" i="53"/>
  <c r="GH105" i="53"/>
  <c r="GG105" i="53"/>
  <c r="GF105" i="53"/>
  <c r="GI104" i="53"/>
  <c r="GH104" i="53"/>
  <c r="GG104" i="53"/>
  <c r="GF104" i="53"/>
  <c r="GM103" i="53"/>
  <c r="GL103" i="53"/>
  <c r="GK103" i="53"/>
  <c r="GL102" i="53"/>
  <c r="GM102" i="53" s="1"/>
  <c r="GH102" i="53"/>
  <c r="GG102" i="53"/>
  <c r="GF102" i="53"/>
  <c r="GI101" i="53"/>
  <c r="GH101" i="53"/>
  <c r="GG101" i="53"/>
  <c r="GF101" i="53"/>
  <c r="GI100" i="53"/>
  <c r="GH100" i="53"/>
  <c r="GG100" i="53"/>
  <c r="GF100" i="53"/>
  <c r="GI99" i="53"/>
  <c r="GH99" i="53"/>
  <c r="GG99" i="53"/>
  <c r="GF99" i="53"/>
  <c r="GI98" i="53"/>
  <c r="GH98" i="53"/>
  <c r="GG98" i="53"/>
  <c r="GF98" i="53"/>
  <c r="GL97" i="53"/>
  <c r="GM97" i="53" s="1"/>
  <c r="GK97" i="53"/>
  <c r="GM96" i="53"/>
  <c r="GL96" i="53"/>
  <c r="GH96" i="53"/>
  <c r="GG96" i="53"/>
  <c r="GF96" i="53"/>
  <c r="GI95" i="53"/>
  <c r="GH95" i="53"/>
  <c r="GG95" i="53"/>
  <c r="GF95" i="53"/>
  <c r="GI94" i="53"/>
  <c r="GH94" i="53"/>
  <c r="GG94" i="53"/>
  <c r="GF94" i="53"/>
  <c r="GI93" i="53"/>
  <c r="GH93" i="53"/>
  <c r="GG93" i="53"/>
  <c r="GF93" i="53"/>
  <c r="GI92" i="53"/>
  <c r="GH92" i="53"/>
  <c r="GG92" i="53"/>
  <c r="GF92" i="53"/>
  <c r="GI91" i="53"/>
  <c r="GH91" i="53"/>
  <c r="GG91" i="53"/>
  <c r="GF91" i="53"/>
  <c r="GI90" i="53"/>
  <c r="GH90" i="53"/>
  <c r="GG90" i="53"/>
  <c r="GF90" i="53"/>
  <c r="GI89" i="53"/>
  <c r="GH89" i="53"/>
  <c r="GG89" i="53"/>
  <c r="GF89" i="53"/>
  <c r="GI88" i="53"/>
  <c r="GH88" i="53"/>
  <c r="GG88" i="53"/>
  <c r="GF88" i="53"/>
  <c r="GI87" i="53"/>
  <c r="GH87" i="53"/>
  <c r="GG87" i="53"/>
  <c r="GF87" i="53"/>
  <c r="GK86" i="53"/>
  <c r="GL85" i="53"/>
  <c r="GM85" i="53" s="1"/>
  <c r="GH85" i="53"/>
  <c r="GG85" i="53"/>
  <c r="GF85" i="53"/>
  <c r="GI84" i="53"/>
  <c r="GH84" i="53"/>
  <c r="GG84" i="53"/>
  <c r="GF84" i="53"/>
  <c r="GI83" i="53"/>
  <c r="GH83" i="53"/>
  <c r="GG83" i="53"/>
  <c r="GF83" i="53"/>
  <c r="GI82" i="53"/>
  <c r="GH82" i="53"/>
  <c r="GG82" i="53"/>
  <c r="GF82" i="53"/>
  <c r="GI81" i="53"/>
  <c r="GH81" i="53"/>
  <c r="GG81" i="53"/>
  <c r="GF81" i="53"/>
  <c r="GL80" i="53"/>
  <c r="GM80" i="53" s="1"/>
  <c r="GK80" i="53"/>
  <c r="GM79" i="53"/>
  <c r="GL79" i="53"/>
  <c r="GH79" i="53"/>
  <c r="GG79" i="53"/>
  <c r="GF79" i="53"/>
  <c r="GI78" i="53"/>
  <c r="GH78" i="53"/>
  <c r="GG78" i="53"/>
  <c r="GF78" i="53"/>
  <c r="GI77" i="53"/>
  <c r="GH77" i="53"/>
  <c r="GG77" i="53"/>
  <c r="GF77" i="53"/>
  <c r="GI76" i="53"/>
  <c r="GH76" i="53"/>
  <c r="GG76" i="53"/>
  <c r="GF76" i="53"/>
  <c r="GI75" i="53"/>
  <c r="GH75" i="53"/>
  <c r="GG75" i="53"/>
  <c r="GF75" i="53"/>
  <c r="GI74" i="53"/>
  <c r="GH74" i="53"/>
  <c r="GG74" i="53"/>
  <c r="GF74" i="53"/>
  <c r="GI73" i="53"/>
  <c r="GH73" i="53"/>
  <c r="GG73" i="53"/>
  <c r="GF73" i="53"/>
  <c r="GI72" i="53"/>
  <c r="GH72" i="53"/>
  <c r="GG72" i="53"/>
  <c r="GF72" i="53"/>
  <c r="GI71" i="53"/>
  <c r="GH71" i="53"/>
  <c r="GG71" i="53"/>
  <c r="GF71" i="53"/>
  <c r="GM70" i="53"/>
  <c r="GL70" i="53"/>
  <c r="GK70" i="53"/>
  <c r="GL69" i="53"/>
  <c r="GM69" i="53" s="1"/>
  <c r="GH69" i="53"/>
  <c r="GG69" i="53"/>
  <c r="GF69" i="53"/>
  <c r="GI68" i="53"/>
  <c r="GH68" i="53"/>
  <c r="GG68" i="53"/>
  <c r="GF68" i="53"/>
  <c r="GI67" i="53"/>
  <c r="GH67" i="53"/>
  <c r="GG67" i="53"/>
  <c r="GF67" i="53"/>
  <c r="GL66" i="53"/>
  <c r="GM66" i="53" s="1"/>
  <c r="GK66" i="53"/>
  <c r="GM65" i="53"/>
  <c r="GL65" i="53"/>
  <c r="GH65" i="53"/>
  <c r="GG65" i="53"/>
  <c r="GF65" i="53"/>
  <c r="GI64" i="53"/>
  <c r="GH64" i="53"/>
  <c r="GG64" i="53"/>
  <c r="GF64" i="53"/>
  <c r="GM63" i="53"/>
  <c r="GL63" i="53"/>
  <c r="GK63" i="53"/>
  <c r="GL62" i="53"/>
  <c r="GM62" i="53" s="1"/>
  <c r="GH62" i="53"/>
  <c r="GG62" i="53"/>
  <c r="GF62" i="53"/>
  <c r="GH61" i="53"/>
  <c r="GG61" i="53"/>
  <c r="GF61" i="53"/>
  <c r="GI60" i="53"/>
  <c r="GH60" i="53"/>
  <c r="GG60" i="53"/>
  <c r="GF60" i="53"/>
  <c r="GI59" i="53"/>
  <c r="GH59" i="53"/>
  <c r="GG59" i="53"/>
  <c r="GF59" i="53"/>
  <c r="GI58" i="53"/>
  <c r="GH58" i="53"/>
  <c r="GG58" i="53"/>
  <c r="GF58" i="53"/>
  <c r="GI57" i="53"/>
  <c r="GH57" i="53"/>
  <c r="GG57" i="53"/>
  <c r="GF57" i="53"/>
  <c r="GI56" i="53"/>
  <c r="GH56" i="53"/>
  <c r="GG56" i="53"/>
  <c r="GF56" i="53"/>
  <c r="GI55" i="53"/>
  <c r="GH55" i="53"/>
  <c r="GG55" i="53"/>
  <c r="GF55" i="53"/>
  <c r="GI54" i="53"/>
  <c r="GH54" i="53"/>
  <c r="GG54" i="53"/>
  <c r="GF54" i="53"/>
  <c r="GI53" i="53"/>
  <c r="GH53" i="53"/>
  <c r="GG53" i="53"/>
  <c r="GF53" i="53"/>
  <c r="GI52" i="53"/>
  <c r="GH52" i="53"/>
  <c r="GG52" i="53"/>
  <c r="GF52" i="53"/>
  <c r="GI51" i="53"/>
  <c r="GH51" i="53"/>
  <c r="GG51" i="53"/>
  <c r="GF51" i="53"/>
  <c r="GI50" i="53"/>
  <c r="GH50" i="53"/>
  <c r="GG50" i="53"/>
  <c r="GF50" i="53"/>
  <c r="GM49" i="53"/>
  <c r="GL49" i="53"/>
  <c r="GH49" i="53"/>
  <c r="GG49" i="53"/>
  <c r="GF49" i="53"/>
  <c r="GI48" i="53"/>
  <c r="GH48" i="53"/>
  <c r="GG48" i="53"/>
  <c r="GF48" i="53"/>
  <c r="GI47" i="53"/>
  <c r="GH47" i="53"/>
  <c r="GG47" i="53"/>
  <c r="GF47" i="53"/>
  <c r="GI46" i="53"/>
  <c r="GH46" i="53"/>
  <c r="GG46" i="53"/>
  <c r="GF46" i="53"/>
  <c r="GI45" i="53"/>
  <c r="GH45" i="53"/>
  <c r="GG45" i="53"/>
  <c r="GF45" i="53"/>
  <c r="GI44" i="53"/>
  <c r="GH44" i="53"/>
  <c r="GG44" i="53"/>
  <c r="GF44" i="53"/>
  <c r="GM43" i="53"/>
  <c r="GL43" i="53"/>
  <c r="GH43" i="53"/>
  <c r="GG43" i="53"/>
  <c r="GF43" i="53"/>
  <c r="GI42" i="53"/>
  <c r="GH42" i="53"/>
  <c r="GG42" i="53"/>
  <c r="GF42" i="53"/>
  <c r="GI41" i="53"/>
  <c r="GH41" i="53"/>
  <c r="GG41" i="53"/>
  <c r="GF41" i="53"/>
  <c r="GI40" i="53"/>
  <c r="GH40" i="53"/>
  <c r="GG40" i="53"/>
  <c r="GF40" i="53"/>
  <c r="GI39" i="53"/>
  <c r="GH39" i="53"/>
  <c r="GG39" i="53"/>
  <c r="GF39" i="53"/>
  <c r="GI38" i="53"/>
  <c r="GH38" i="53"/>
  <c r="GG38" i="53"/>
  <c r="GF38" i="53"/>
  <c r="GI37" i="53"/>
  <c r="GH37" i="53"/>
  <c r="GG37" i="53"/>
  <c r="GF37" i="53"/>
  <c r="GI36" i="53"/>
  <c r="GH36" i="53"/>
  <c r="GG36" i="53"/>
  <c r="GF36" i="53"/>
  <c r="GI35" i="53"/>
  <c r="GH35" i="53"/>
  <c r="GG35" i="53"/>
  <c r="GF35" i="53"/>
  <c r="GM34" i="53"/>
  <c r="GL34" i="53"/>
  <c r="GH34" i="53"/>
  <c r="GG34" i="53"/>
  <c r="GF34" i="53"/>
  <c r="GI33" i="53"/>
  <c r="GH33" i="53"/>
  <c r="GG33" i="53"/>
  <c r="GF33" i="53"/>
  <c r="GI32" i="53"/>
  <c r="GH32" i="53"/>
  <c r="GG32" i="53"/>
  <c r="GF32" i="53"/>
  <c r="GI31" i="53"/>
  <c r="GH31" i="53"/>
  <c r="GG31" i="53"/>
  <c r="GF31" i="53"/>
  <c r="GI30" i="53"/>
  <c r="GH30" i="53"/>
  <c r="GG30" i="53"/>
  <c r="GF30" i="53"/>
  <c r="GM29" i="53"/>
  <c r="GL29" i="53"/>
  <c r="GH29" i="53"/>
  <c r="GG29" i="53"/>
  <c r="GF29" i="53"/>
  <c r="GI28" i="53"/>
  <c r="GH28" i="53"/>
  <c r="GG28" i="53"/>
  <c r="GF28" i="53"/>
  <c r="GI27" i="53"/>
  <c r="GH27" i="53"/>
  <c r="GG27" i="53"/>
  <c r="GF27" i="53"/>
  <c r="GI26" i="53"/>
  <c r="GH26" i="53"/>
  <c r="GG26" i="53"/>
  <c r="GF26" i="53"/>
  <c r="GI25" i="53"/>
  <c r="GH25" i="53"/>
  <c r="GG25" i="53"/>
  <c r="GF25" i="53"/>
  <c r="GM24" i="53"/>
  <c r="GL24" i="53"/>
  <c r="GH24" i="53"/>
  <c r="GG24" i="53"/>
  <c r="GF24" i="53"/>
  <c r="GI23" i="53"/>
  <c r="GH23" i="53"/>
  <c r="GG23" i="53"/>
  <c r="GF23" i="53"/>
  <c r="GI22" i="53"/>
  <c r="GH22" i="53"/>
  <c r="GG22" i="53"/>
  <c r="GF22" i="53"/>
  <c r="GI21" i="53"/>
  <c r="GH21" i="53"/>
  <c r="GG21" i="53"/>
  <c r="GF21" i="53"/>
  <c r="GI20" i="53"/>
  <c r="GH20" i="53"/>
  <c r="GG20" i="53"/>
  <c r="GF20" i="53"/>
  <c r="GI19" i="53"/>
  <c r="GH19" i="53"/>
  <c r="GG19" i="53"/>
  <c r="GF19" i="53"/>
  <c r="GI18" i="53"/>
  <c r="GH18" i="53"/>
  <c r="GG18" i="53"/>
  <c r="GF18" i="53"/>
  <c r="GI17" i="53"/>
  <c r="GH17" i="53"/>
  <c r="GG17" i="53"/>
  <c r="GF17" i="53"/>
  <c r="GI16" i="53"/>
  <c r="GH16" i="53"/>
  <c r="GG16" i="53"/>
  <c r="GF16" i="53"/>
  <c r="GI15" i="53"/>
  <c r="GH15" i="53"/>
  <c r="GG15" i="53"/>
  <c r="GF15" i="53"/>
  <c r="GI14" i="53"/>
  <c r="GH14" i="53"/>
  <c r="GG14" i="53"/>
  <c r="GF14" i="53"/>
  <c r="FL195" i="53"/>
  <c r="FP197" i="53" s="1"/>
  <c r="FR188" i="53"/>
  <c r="FQ188" i="53"/>
  <c r="FP188" i="53"/>
  <c r="FO188" i="53"/>
  <c r="FR187" i="53"/>
  <c r="FQ187" i="53"/>
  <c r="FP187" i="53"/>
  <c r="FO187" i="53"/>
  <c r="FU186" i="53"/>
  <c r="FV186" i="53" s="1"/>
  <c r="FQ186" i="53"/>
  <c r="FP186" i="53"/>
  <c r="FO186" i="53"/>
  <c r="FR185" i="53"/>
  <c r="FQ185" i="53"/>
  <c r="FP185" i="53"/>
  <c r="FO185" i="53"/>
  <c r="FR184" i="53"/>
  <c r="FQ184" i="53"/>
  <c r="FP184" i="53"/>
  <c r="FO184" i="53"/>
  <c r="FR183" i="53"/>
  <c r="FQ183" i="53"/>
  <c r="FP183" i="53"/>
  <c r="FO183" i="53"/>
  <c r="FR182" i="53"/>
  <c r="FQ182" i="53"/>
  <c r="FP182" i="53"/>
  <c r="FO182" i="53"/>
  <c r="FR181" i="53"/>
  <c r="FQ181" i="53"/>
  <c r="FP181" i="53"/>
  <c r="FO181" i="53"/>
  <c r="FR180" i="53"/>
  <c r="FQ180" i="53"/>
  <c r="FP180" i="53"/>
  <c r="FO180" i="53"/>
  <c r="FR179" i="53"/>
  <c r="FQ179" i="53"/>
  <c r="FP179" i="53"/>
  <c r="FO179" i="53"/>
  <c r="FR178" i="53"/>
  <c r="FQ178" i="53"/>
  <c r="FP178" i="53"/>
  <c r="FO178" i="53"/>
  <c r="FR177" i="53"/>
  <c r="FQ177" i="53"/>
  <c r="FP177" i="53"/>
  <c r="FO177" i="53"/>
  <c r="FR176" i="53"/>
  <c r="FQ176" i="53"/>
  <c r="FP176" i="53"/>
  <c r="FO176" i="53"/>
  <c r="FU175" i="53"/>
  <c r="FV175" i="53" s="1"/>
  <c r="FQ175" i="53"/>
  <c r="FP175" i="53"/>
  <c r="FO175" i="53"/>
  <c r="FQ174" i="53"/>
  <c r="FP174" i="53"/>
  <c r="FO174" i="53"/>
  <c r="FR173" i="53"/>
  <c r="FQ173" i="53"/>
  <c r="FP173" i="53"/>
  <c r="FO173" i="53"/>
  <c r="FR172" i="53"/>
  <c r="FQ172" i="53"/>
  <c r="FP172" i="53"/>
  <c r="FO172" i="53"/>
  <c r="FR171" i="53"/>
  <c r="FQ171" i="53"/>
  <c r="FP171" i="53"/>
  <c r="FO171" i="53"/>
  <c r="FU170" i="53"/>
  <c r="FV170" i="53" s="1"/>
  <c r="FQ170" i="53"/>
  <c r="FP170" i="53"/>
  <c r="FO170" i="53"/>
  <c r="FR169" i="53"/>
  <c r="FQ169" i="53"/>
  <c r="FP169" i="53"/>
  <c r="FO169" i="53"/>
  <c r="FR168" i="53"/>
  <c r="FQ168" i="53"/>
  <c r="FP168" i="53"/>
  <c r="FO168" i="53"/>
  <c r="FV167" i="53"/>
  <c r="FU167" i="53"/>
  <c r="FQ167" i="53"/>
  <c r="FP167" i="53"/>
  <c r="FO167" i="53"/>
  <c r="FR166" i="53"/>
  <c r="FQ166" i="53"/>
  <c r="FP166" i="53"/>
  <c r="FO166" i="53"/>
  <c r="FR165" i="53"/>
  <c r="FQ165" i="53"/>
  <c r="FP165" i="53"/>
  <c r="FO165" i="53"/>
  <c r="FR164" i="53"/>
  <c r="FQ164" i="53"/>
  <c r="FP164" i="53"/>
  <c r="FO164" i="53"/>
  <c r="FR163" i="53"/>
  <c r="FQ163" i="53"/>
  <c r="FP163" i="53"/>
  <c r="FO163" i="53"/>
  <c r="FU162" i="53"/>
  <c r="FV162" i="53" s="1"/>
  <c r="FQ162" i="53"/>
  <c r="FP162" i="53"/>
  <c r="FO162" i="53"/>
  <c r="FQ161" i="53"/>
  <c r="FP161" i="53"/>
  <c r="FO161" i="53"/>
  <c r="FR160" i="53"/>
  <c r="FQ160" i="53"/>
  <c r="FP160" i="53"/>
  <c r="FO160" i="53"/>
  <c r="FU159" i="53"/>
  <c r="FV159" i="53" s="1"/>
  <c r="FQ159" i="53"/>
  <c r="FP159" i="53"/>
  <c r="FO159" i="53"/>
  <c r="FR158" i="53"/>
  <c r="FQ158" i="53"/>
  <c r="FP158" i="53"/>
  <c r="FO158" i="53"/>
  <c r="FU157" i="53"/>
  <c r="FV157" i="53" s="1"/>
  <c r="FQ157" i="53"/>
  <c r="FP157" i="53"/>
  <c r="FO157" i="53"/>
  <c r="FR156" i="53"/>
  <c r="FQ156" i="53"/>
  <c r="FP156" i="53"/>
  <c r="FO156" i="53"/>
  <c r="FU155" i="53"/>
  <c r="FV155" i="53" s="1"/>
  <c r="FQ155" i="53"/>
  <c r="FP155" i="53"/>
  <c r="FO155" i="53"/>
  <c r="FR154" i="53"/>
  <c r="FQ154" i="53"/>
  <c r="FP154" i="53"/>
  <c r="FO154" i="53"/>
  <c r="FU153" i="53"/>
  <c r="FV153" i="53" s="1"/>
  <c r="FQ153" i="53"/>
  <c r="FP153" i="53"/>
  <c r="FO153" i="53"/>
  <c r="FR152" i="53"/>
  <c r="FQ152" i="53"/>
  <c r="FP152" i="53"/>
  <c r="FO152" i="53"/>
  <c r="FR151" i="53"/>
  <c r="FQ151" i="53"/>
  <c r="FP151" i="53"/>
  <c r="FO151" i="53"/>
  <c r="FU150" i="53"/>
  <c r="FV150" i="53" s="1"/>
  <c r="FQ150" i="53"/>
  <c r="FP150" i="53"/>
  <c r="FO150" i="53"/>
  <c r="FR149" i="53"/>
  <c r="FQ149" i="53"/>
  <c r="FP149" i="53"/>
  <c r="FO149" i="53"/>
  <c r="FU148" i="53"/>
  <c r="FV148" i="53" s="1"/>
  <c r="FQ148" i="53"/>
  <c r="FP148" i="53"/>
  <c r="FO148" i="53"/>
  <c r="FR147" i="53"/>
  <c r="FQ147" i="53"/>
  <c r="FP147" i="53"/>
  <c r="FO147" i="53"/>
  <c r="FU146" i="53"/>
  <c r="FV146" i="53" s="1"/>
  <c r="FQ146" i="53"/>
  <c r="FP146" i="53"/>
  <c r="FO146" i="53"/>
  <c r="FR145" i="53"/>
  <c r="FQ145" i="53"/>
  <c r="FP145" i="53"/>
  <c r="FO145" i="53"/>
  <c r="FU144" i="53"/>
  <c r="FV144" i="53" s="1"/>
  <c r="FQ144" i="53"/>
  <c r="FP144" i="53"/>
  <c r="FO144" i="53"/>
  <c r="FR143" i="53"/>
  <c r="FQ143" i="53"/>
  <c r="FP143" i="53"/>
  <c r="FO143" i="53"/>
  <c r="FU142" i="53"/>
  <c r="FV142" i="53" s="1"/>
  <c r="FQ142" i="53"/>
  <c r="FP142" i="53"/>
  <c r="FO142" i="53"/>
  <c r="FR141" i="53"/>
  <c r="FQ141" i="53"/>
  <c r="FP141" i="53"/>
  <c r="FO141" i="53"/>
  <c r="FR140" i="53"/>
  <c r="FQ140" i="53"/>
  <c r="FP140" i="53"/>
  <c r="FO140" i="53"/>
  <c r="FU139" i="53"/>
  <c r="FV139" i="53" s="1"/>
  <c r="FQ139" i="53"/>
  <c r="FP139" i="53"/>
  <c r="FO139" i="53"/>
  <c r="FR138" i="53"/>
  <c r="FQ138" i="53"/>
  <c r="FP138" i="53"/>
  <c r="FO138" i="53"/>
  <c r="FR137" i="53"/>
  <c r="FQ137" i="53"/>
  <c r="FP137" i="53"/>
  <c r="FO137" i="53"/>
  <c r="FR136" i="53"/>
  <c r="FQ136" i="53"/>
  <c r="FP136" i="53"/>
  <c r="FO136" i="53"/>
  <c r="FR135" i="53"/>
  <c r="FQ135" i="53"/>
  <c r="FP135" i="53"/>
  <c r="FO135" i="53"/>
  <c r="FR134" i="53"/>
  <c r="FQ134" i="53"/>
  <c r="FP134" i="53"/>
  <c r="FO134" i="53"/>
  <c r="FR133" i="53"/>
  <c r="FQ133" i="53"/>
  <c r="FP133" i="53"/>
  <c r="FO133" i="53"/>
  <c r="FR132" i="53"/>
  <c r="FQ132" i="53"/>
  <c r="FP132" i="53"/>
  <c r="FO132" i="53"/>
  <c r="FR131" i="53"/>
  <c r="FQ131" i="53"/>
  <c r="FP131" i="53"/>
  <c r="FO131" i="53"/>
  <c r="FR130" i="53"/>
  <c r="FQ130" i="53"/>
  <c r="FP130" i="53"/>
  <c r="FO130" i="53"/>
  <c r="FR129" i="53"/>
  <c r="FQ129" i="53"/>
  <c r="FP129" i="53"/>
  <c r="FO129" i="53"/>
  <c r="FR128" i="53"/>
  <c r="FQ128" i="53"/>
  <c r="FP128" i="53"/>
  <c r="FO128" i="53"/>
  <c r="FR127" i="53"/>
  <c r="FQ127" i="53"/>
  <c r="FP127" i="53"/>
  <c r="FO127" i="53"/>
  <c r="FR126" i="53"/>
  <c r="FQ126" i="53"/>
  <c r="FP126" i="53"/>
  <c r="FO126" i="53"/>
  <c r="FR125" i="53"/>
  <c r="FQ125" i="53"/>
  <c r="FP125" i="53"/>
  <c r="FO125" i="53"/>
  <c r="FR124" i="53"/>
  <c r="FQ124" i="53"/>
  <c r="FP124" i="53"/>
  <c r="FO124" i="53"/>
  <c r="FU123" i="53"/>
  <c r="FV123" i="53" s="1"/>
  <c r="FQ123" i="53"/>
  <c r="FP123" i="53"/>
  <c r="FO123" i="53"/>
  <c r="FR122" i="53"/>
  <c r="FQ122" i="53"/>
  <c r="FP122" i="53"/>
  <c r="FO122" i="53"/>
  <c r="FR121" i="53"/>
  <c r="FQ121" i="53"/>
  <c r="FP121" i="53"/>
  <c r="FO121" i="53"/>
  <c r="FR120" i="53"/>
  <c r="FQ120" i="53"/>
  <c r="FP120" i="53"/>
  <c r="FO120" i="53"/>
  <c r="FR119" i="53"/>
  <c r="FQ119" i="53"/>
  <c r="FP119" i="53"/>
  <c r="FO119" i="53"/>
  <c r="FR118" i="53"/>
  <c r="FQ118" i="53"/>
  <c r="FP118" i="53"/>
  <c r="FO118" i="53"/>
  <c r="FU117" i="53"/>
  <c r="FV117" i="53" s="1"/>
  <c r="FQ117" i="53"/>
  <c r="FP117" i="53"/>
  <c r="FO117" i="53"/>
  <c r="FQ116" i="53"/>
  <c r="FP116" i="53"/>
  <c r="FO116" i="53"/>
  <c r="FR115" i="53"/>
  <c r="FQ115" i="53"/>
  <c r="FP115" i="53"/>
  <c r="FO115" i="53"/>
  <c r="FV114" i="53"/>
  <c r="FU114" i="53"/>
  <c r="FQ114" i="53"/>
  <c r="FP114" i="53"/>
  <c r="FO114" i="53"/>
  <c r="FR113" i="53"/>
  <c r="FQ113" i="53"/>
  <c r="FP113" i="53"/>
  <c r="FO113" i="53"/>
  <c r="FR112" i="53"/>
  <c r="FQ112" i="53"/>
  <c r="FP112" i="53"/>
  <c r="FO112" i="53"/>
  <c r="FR111" i="53"/>
  <c r="FQ111" i="53"/>
  <c r="FP111" i="53"/>
  <c r="FO111" i="53"/>
  <c r="FR110" i="53"/>
  <c r="FQ110" i="53"/>
  <c r="FP110" i="53"/>
  <c r="FO110" i="53"/>
  <c r="FR109" i="53"/>
  <c r="FQ109" i="53"/>
  <c r="FP109" i="53"/>
  <c r="FO109" i="53"/>
  <c r="FV108" i="53"/>
  <c r="FU108" i="53"/>
  <c r="FQ108" i="53"/>
  <c r="FP108" i="53"/>
  <c r="FO108" i="53"/>
  <c r="FR107" i="53"/>
  <c r="FQ107" i="53"/>
  <c r="FP107" i="53"/>
  <c r="FO107" i="53"/>
  <c r="FR106" i="53"/>
  <c r="FQ106" i="53"/>
  <c r="FP106" i="53"/>
  <c r="FO106" i="53"/>
  <c r="FR105" i="53"/>
  <c r="FQ105" i="53"/>
  <c r="FP105" i="53"/>
  <c r="FO105" i="53"/>
  <c r="FR104" i="53"/>
  <c r="FQ104" i="53"/>
  <c r="FP104" i="53"/>
  <c r="FO104" i="53"/>
  <c r="FV103" i="53"/>
  <c r="FU103" i="53"/>
  <c r="FT103" i="53"/>
  <c r="FU102" i="53"/>
  <c r="FV102" i="53" s="1"/>
  <c r="FQ102" i="53"/>
  <c r="FP102" i="53"/>
  <c r="FO102" i="53"/>
  <c r="FR101" i="53"/>
  <c r="FQ101" i="53"/>
  <c r="FP101" i="53"/>
  <c r="FO101" i="53"/>
  <c r="FR100" i="53"/>
  <c r="FQ100" i="53"/>
  <c r="FP100" i="53"/>
  <c r="FO100" i="53"/>
  <c r="FR99" i="53"/>
  <c r="FQ99" i="53"/>
  <c r="FP99" i="53"/>
  <c r="FO99" i="53"/>
  <c r="FR98" i="53"/>
  <c r="FQ98" i="53"/>
  <c r="FP98" i="53"/>
  <c r="FO98" i="53"/>
  <c r="FU97" i="53"/>
  <c r="FV97" i="53" s="1"/>
  <c r="FT97" i="53"/>
  <c r="FV96" i="53"/>
  <c r="FU96" i="53"/>
  <c r="FQ96" i="53"/>
  <c r="FP96" i="53"/>
  <c r="FO96" i="53"/>
  <c r="FR95" i="53"/>
  <c r="FQ95" i="53"/>
  <c r="FP95" i="53"/>
  <c r="FO95" i="53"/>
  <c r="FR94" i="53"/>
  <c r="FQ94" i="53"/>
  <c r="FP94" i="53"/>
  <c r="FO94" i="53"/>
  <c r="FR93" i="53"/>
  <c r="FQ93" i="53"/>
  <c r="FP93" i="53"/>
  <c r="FO93" i="53"/>
  <c r="FR92" i="53"/>
  <c r="FQ92" i="53"/>
  <c r="FP92" i="53"/>
  <c r="FO92" i="53"/>
  <c r="FR91" i="53"/>
  <c r="FQ91" i="53"/>
  <c r="FP91" i="53"/>
  <c r="FO91" i="53"/>
  <c r="FR90" i="53"/>
  <c r="FQ90" i="53"/>
  <c r="FP90" i="53"/>
  <c r="FO90" i="53"/>
  <c r="FR89" i="53"/>
  <c r="FQ89" i="53"/>
  <c r="FP89" i="53"/>
  <c r="FO89" i="53"/>
  <c r="FR88" i="53"/>
  <c r="FQ88" i="53"/>
  <c r="FP88" i="53"/>
  <c r="FO88" i="53"/>
  <c r="FR87" i="53"/>
  <c r="FQ87" i="53"/>
  <c r="FP87" i="53"/>
  <c r="FO87" i="53"/>
  <c r="FT86" i="53"/>
  <c r="FU85" i="53"/>
  <c r="FV85" i="53" s="1"/>
  <c r="FQ85" i="53"/>
  <c r="FP85" i="53"/>
  <c r="FO85" i="53"/>
  <c r="FR84" i="53"/>
  <c r="FQ84" i="53"/>
  <c r="FP84" i="53"/>
  <c r="FO84" i="53"/>
  <c r="FR83" i="53"/>
  <c r="FQ83" i="53"/>
  <c r="FP83" i="53"/>
  <c r="FO83" i="53"/>
  <c r="FR82" i="53"/>
  <c r="FQ82" i="53"/>
  <c r="FP82" i="53"/>
  <c r="FO82" i="53"/>
  <c r="FR81" i="53"/>
  <c r="FQ81" i="53"/>
  <c r="FP81" i="53"/>
  <c r="FO81" i="53"/>
  <c r="FU80" i="53"/>
  <c r="FV80" i="53" s="1"/>
  <c r="FT80" i="53"/>
  <c r="FV79" i="53"/>
  <c r="FU79" i="53"/>
  <c r="FQ79" i="53"/>
  <c r="FP79" i="53"/>
  <c r="FO79" i="53"/>
  <c r="FR78" i="53"/>
  <c r="FQ78" i="53"/>
  <c r="FP78" i="53"/>
  <c r="FO78" i="53"/>
  <c r="FR77" i="53"/>
  <c r="FQ77" i="53"/>
  <c r="FP77" i="53"/>
  <c r="FO77" i="53"/>
  <c r="FR76" i="53"/>
  <c r="FQ76" i="53"/>
  <c r="FP76" i="53"/>
  <c r="FO76" i="53"/>
  <c r="FR75" i="53"/>
  <c r="FQ75" i="53"/>
  <c r="FP75" i="53"/>
  <c r="FO75" i="53"/>
  <c r="FR74" i="53"/>
  <c r="FQ74" i="53"/>
  <c r="FP74" i="53"/>
  <c r="FO74" i="53"/>
  <c r="FR73" i="53"/>
  <c r="FQ73" i="53"/>
  <c r="FP73" i="53"/>
  <c r="FO73" i="53"/>
  <c r="FR72" i="53"/>
  <c r="FQ72" i="53"/>
  <c r="FP72" i="53"/>
  <c r="FO72" i="53"/>
  <c r="FR71" i="53"/>
  <c r="FQ71" i="53"/>
  <c r="FP71" i="53"/>
  <c r="FO71" i="53"/>
  <c r="FV70" i="53"/>
  <c r="FU70" i="53"/>
  <c r="FT70" i="53"/>
  <c r="FU69" i="53"/>
  <c r="FV69" i="53" s="1"/>
  <c r="FQ69" i="53"/>
  <c r="FP69" i="53"/>
  <c r="FO69" i="53"/>
  <c r="FR68" i="53"/>
  <c r="FQ68" i="53"/>
  <c r="FP68" i="53"/>
  <c r="FO68" i="53"/>
  <c r="FR67" i="53"/>
  <c r="FQ67" i="53"/>
  <c r="FP67" i="53"/>
  <c r="FO67" i="53"/>
  <c r="FU66" i="53"/>
  <c r="FV66" i="53" s="1"/>
  <c r="FT66" i="53"/>
  <c r="FV65" i="53"/>
  <c r="FU65" i="53"/>
  <c r="FQ65" i="53"/>
  <c r="FP65" i="53"/>
  <c r="FO65" i="53"/>
  <c r="FR64" i="53"/>
  <c r="FQ64" i="53"/>
  <c r="FP64" i="53"/>
  <c r="FO64" i="53"/>
  <c r="FV63" i="53"/>
  <c r="FU63" i="53"/>
  <c r="FT63" i="53"/>
  <c r="FU62" i="53"/>
  <c r="FV62" i="53" s="1"/>
  <c r="FQ62" i="53"/>
  <c r="FP62" i="53"/>
  <c r="FO62" i="53"/>
  <c r="FQ61" i="53"/>
  <c r="FP61" i="53"/>
  <c r="FO61" i="53"/>
  <c r="FR60" i="53"/>
  <c r="FQ60" i="53"/>
  <c r="FP60" i="53"/>
  <c r="FO60" i="53"/>
  <c r="FR59" i="53"/>
  <c r="FQ59" i="53"/>
  <c r="FP59" i="53"/>
  <c r="FO59" i="53"/>
  <c r="FR58" i="53"/>
  <c r="FQ58" i="53"/>
  <c r="FP58" i="53"/>
  <c r="FO58" i="53"/>
  <c r="FR57" i="53"/>
  <c r="FQ57" i="53"/>
  <c r="FP57" i="53"/>
  <c r="FO57" i="53"/>
  <c r="FR56" i="53"/>
  <c r="FQ56" i="53"/>
  <c r="FP56" i="53"/>
  <c r="FO56" i="53"/>
  <c r="FR55" i="53"/>
  <c r="FQ55" i="53"/>
  <c r="FP55" i="53"/>
  <c r="FO55" i="53"/>
  <c r="FR54" i="53"/>
  <c r="FQ54" i="53"/>
  <c r="FP54" i="53"/>
  <c r="FO54" i="53"/>
  <c r="FR53" i="53"/>
  <c r="FQ53" i="53"/>
  <c r="FP53" i="53"/>
  <c r="FO53" i="53"/>
  <c r="FR52" i="53"/>
  <c r="FQ52" i="53"/>
  <c r="FP52" i="53"/>
  <c r="FO52" i="53"/>
  <c r="FR51" i="53"/>
  <c r="FQ51" i="53"/>
  <c r="FP51" i="53"/>
  <c r="FO51" i="53"/>
  <c r="FR50" i="53"/>
  <c r="FQ50" i="53"/>
  <c r="FP50" i="53"/>
  <c r="FO50" i="53"/>
  <c r="FV49" i="53"/>
  <c r="FU49" i="53"/>
  <c r="FQ49" i="53"/>
  <c r="FP49" i="53"/>
  <c r="FO49" i="53"/>
  <c r="FR48" i="53"/>
  <c r="FQ48" i="53"/>
  <c r="FP48" i="53"/>
  <c r="FO48" i="53"/>
  <c r="FR47" i="53"/>
  <c r="FQ47" i="53"/>
  <c r="FP47" i="53"/>
  <c r="FO47" i="53"/>
  <c r="FR46" i="53"/>
  <c r="FQ46" i="53"/>
  <c r="FP46" i="53"/>
  <c r="FO46" i="53"/>
  <c r="FR45" i="53"/>
  <c r="FQ45" i="53"/>
  <c r="FP45" i="53"/>
  <c r="FO45" i="53"/>
  <c r="FR44" i="53"/>
  <c r="FQ44" i="53"/>
  <c r="FP44" i="53"/>
  <c r="FO44" i="53"/>
  <c r="FV43" i="53"/>
  <c r="FU43" i="53"/>
  <c r="FQ43" i="53"/>
  <c r="FP43" i="53"/>
  <c r="FO43" i="53"/>
  <c r="FR42" i="53"/>
  <c r="FQ42" i="53"/>
  <c r="FP42" i="53"/>
  <c r="FO42" i="53"/>
  <c r="FR41" i="53"/>
  <c r="FQ41" i="53"/>
  <c r="FP41" i="53"/>
  <c r="FO41" i="53"/>
  <c r="FR40" i="53"/>
  <c r="FQ40" i="53"/>
  <c r="FP40" i="53"/>
  <c r="FO40" i="53"/>
  <c r="FR39" i="53"/>
  <c r="FQ39" i="53"/>
  <c r="FP39" i="53"/>
  <c r="FO39" i="53"/>
  <c r="FR38" i="53"/>
  <c r="FQ38" i="53"/>
  <c r="FP38" i="53"/>
  <c r="FO38" i="53"/>
  <c r="FR37" i="53"/>
  <c r="FQ37" i="53"/>
  <c r="FP37" i="53"/>
  <c r="FO37" i="53"/>
  <c r="FR36" i="53"/>
  <c r="FQ36" i="53"/>
  <c r="FP36" i="53"/>
  <c r="FO36" i="53"/>
  <c r="FR35" i="53"/>
  <c r="FQ35" i="53"/>
  <c r="FP35" i="53"/>
  <c r="FO35" i="53"/>
  <c r="FV34" i="53"/>
  <c r="FU34" i="53"/>
  <c r="FQ34" i="53"/>
  <c r="FP34" i="53"/>
  <c r="FO34" i="53"/>
  <c r="FR33" i="53"/>
  <c r="FQ33" i="53"/>
  <c r="FP33" i="53"/>
  <c r="FO33" i="53"/>
  <c r="FR32" i="53"/>
  <c r="FQ32" i="53"/>
  <c r="FP32" i="53"/>
  <c r="FO32" i="53"/>
  <c r="FR31" i="53"/>
  <c r="FQ31" i="53"/>
  <c r="FP31" i="53"/>
  <c r="FO31" i="53"/>
  <c r="FR30" i="53"/>
  <c r="FQ30" i="53"/>
  <c r="FP30" i="53"/>
  <c r="FO30" i="53"/>
  <c r="FV29" i="53"/>
  <c r="FU29" i="53"/>
  <c r="FQ29" i="53"/>
  <c r="FP29" i="53"/>
  <c r="FO29" i="53"/>
  <c r="FR28" i="53"/>
  <c r="FQ28" i="53"/>
  <c r="FP28" i="53"/>
  <c r="FO28" i="53"/>
  <c r="FR27" i="53"/>
  <c r="FQ27" i="53"/>
  <c r="FP27" i="53"/>
  <c r="FO27" i="53"/>
  <c r="FR26" i="53"/>
  <c r="FQ26" i="53"/>
  <c r="FP26" i="53"/>
  <c r="FO26" i="53"/>
  <c r="FR25" i="53"/>
  <c r="FQ25" i="53"/>
  <c r="FP25" i="53"/>
  <c r="FO25" i="53"/>
  <c r="FV24" i="53"/>
  <c r="FU24" i="53"/>
  <c r="FQ24" i="53"/>
  <c r="FP24" i="53"/>
  <c r="FO24" i="53"/>
  <c r="FR23" i="53"/>
  <c r="FQ23" i="53"/>
  <c r="FP23" i="53"/>
  <c r="FO23" i="53"/>
  <c r="FR22" i="53"/>
  <c r="FQ22" i="53"/>
  <c r="FP22" i="53"/>
  <c r="FO22" i="53"/>
  <c r="FR21" i="53"/>
  <c r="FQ21" i="53"/>
  <c r="FP21" i="53"/>
  <c r="FO21" i="53"/>
  <c r="FR20" i="53"/>
  <c r="FQ20" i="53"/>
  <c r="FP20" i="53"/>
  <c r="FO20" i="53"/>
  <c r="FR19" i="53"/>
  <c r="FQ19" i="53"/>
  <c r="FP19" i="53"/>
  <c r="FO19" i="53"/>
  <c r="FR18" i="53"/>
  <c r="FQ18" i="53"/>
  <c r="FP18" i="53"/>
  <c r="FO18" i="53"/>
  <c r="FR17" i="53"/>
  <c r="FQ17" i="53"/>
  <c r="FP17" i="53"/>
  <c r="FO17" i="53"/>
  <c r="FR16" i="53"/>
  <c r="FQ16" i="53"/>
  <c r="FP16" i="53"/>
  <c r="FO16" i="53"/>
  <c r="FR15" i="53"/>
  <c r="FQ15" i="53"/>
  <c r="FP15" i="53"/>
  <c r="FO15" i="53"/>
  <c r="FR14" i="53"/>
  <c r="FQ14" i="53"/>
  <c r="FP14" i="53"/>
  <c r="FO14" i="53"/>
  <c r="EU195" i="53"/>
  <c r="EY197" i="53" s="1"/>
  <c r="FA188" i="53"/>
  <c r="EZ188" i="53"/>
  <c r="EY188" i="53"/>
  <c r="EX188" i="53"/>
  <c r="FA187" i="53"/>
  <c r="EZ187" i="53"/>
  <c r="EY187" i="53"/>
  <c r="EX187" i="53"/>
  <c r="FD186" i="53"/>
  <c r="FE186" i="53" s="1"/>
  <c r="EZ186" i="53"/>
  <c r="EY186" i="53"/>
  <c r="EX186" i="53"/>
  <c r="FA185" i="53"/>
  <c r="EZ185" i="53"/>
  <c r="EY185" i="53"/>
  <c r="EX185" i="53"/>
  <c r="FA184" i="53"/>
  <c r="EZ184" i="53"/>
  <c r="EY184" i="53"/>
  <c r="EX184" i="53"/>
  <c r="FA183" i="53"/>
  <c r="EZ183" i="53"/>
  <c r="EY183" i="53"/>
  <c r="EX183" i="53"/>
  <c r="FA182" i="53"/>
  <c r="EZ182" i="53"/>
  <c r="EY182" i="53"/>
  <c r="EX182" i="53"/>
  <c r="FA181" i="53"/>
  <c r="EZ181" i="53"/>
  <c r="EY181" i="53"/>
  <c r="EX181" i="53"/>
  <c r="FA180" i="53"/>
  <c r="EZ180" i="53"/>
  <c r="EY180" i="53"/>
  <c r="EX180" i="53"/>
  <c r="FA179" i="53"/>
  <c r="EZ179" i="53"/>
  <c r="EY179" i="53"/>
  <c r="EX179" i="53"/>
  <c r="FA178" i="53"/>
  <c r="EZ178" i="53"/>
  <c r="EY178" i="53"/>
  <c r="EX178" i="53"/>
  <c r="FA177" i="53"/>
  <c r="EZ177" i="53"/>
  <c r="EY177" i="53"/>
  <c r="EX177" i="53"/>
  <c r="FA176" i="53"/>
  <c r="EZ176" i="53"/>
  <c r="EY176" i="53"/>
  <c r="EX176" i="53"/>
  <c r="FD175" i="53"/>
  <c r="FE175" i="53" s="1"/>
  <c r="EZ175" i="53"/>
  <c r="EY175" i="53"/>
  <c r="EX175" i="53"/>
  <c r="EZ174" i="53"/>
  <c r="EY174" i="53"/>
  <c r="EX174" i="53"/>
  <c r="FA173" i="53"/>
  <c r="EZ173" i="53"/>
  <c r="EY173" i="53"/>
  <c r="EX173" i="53"/>
  <c r="FA172" i="53"/>
  <c r="EZ172" i="53"/>
  <c r="EY172" i="53"/>
  <c r="EX172" i="53"/>
  <c r="FA171" i="53"/>
  <c r="EZ171" i="53"/>
  <c r="EY171" i="53"/>
  <c r="EX171" i="53"/>
  <c r="FD170" i="53"/>
  <c r="FE170" i="53" s="1"/>
  <c r="EZ170" i="53"/>
  <c r="EY170" i="53"/>
  <c r="EX170" i="53"/>
  <c r="FA169" i="53"/>
  <c r="EZ169" i="53"/>
  <c r="EY169" i="53"/>
  <c r="EX169" i="53"/>
  <c r="FA168" i="53"/>
  <c r="EZ168" i="53"/>
  <c r="EY168" i="53"/>
  <c r="EX168" i="53"/>
  <c r="FE167" i="53"/>
  <c r="FD167" i="53"/>
  <c r="EZ167" i="53"/>
  <c r="EY167" i="53"/>
  <c r="EX167" i="53"/>
  <c r="FA166" i="53"/>
  <c r="EZ166" i="53"/>
  <c r="EY166" i="53"/>
  <c r="EX166" i="53"/>
  <c r="FA165" i="53"/>
  <c r="EZ165" i="53"/>
  <c r="EY165" i="53"/>
  <c r="EX165" i="53"/>
  <c r="FA164" i="53"/>
  <c r="EZ164" i="53"/>
  <c r="EY164" i="53"/>
  <c r="EX164" i="53"/>
  <c r="FA163" i="53"/>
  <c r="EZ163" i="53"/>
  <c r="EY163" i="53"/>
  <c r="EX163" i="53"/>
  <c r="FD162" i="53"/>
  <c r="FE162" i="53" s="1"/>
  <c r="EZ162" i="53"/>
  <c r="EY162" i="53"/>
  <c r="EX162" i="53"/>
  <c r="EZ161" i="53"/>
  <c r="EY161" i="53"/>
  <c r="EX161" i="53"/>
  <c r="FA160" i="53"/>
  <c r="EZ160" i="53"/>
  <c r="EY160" i="53"/>
  <c r="EX160" i="53"/>
  <c r="FD159" i="53"/>
  <c r="FE159" i="53" s="1"/>
  <c r="EZ159" i="53"/>
  <c r="EY159" i="53"/>
  <c r="EX159" i="53"/>
  <c r="FA158" i="53"/>
  <c r="EZ158" i="53"/>
  <c r="EY158" i="53"/>
  <c r="EX158" i="53"/>
  <c r="FD157" i="53"/>
  <c r="FE157" i="53" s="1"/>
  <c r="EZ157" i="53"/>
  <c r="EY157" i="53"/>
  <c r="EX157" i="53"/>
  <c r="FA156" i="53"/>
  <c r="EZ156" i="53"/>
  <c r="EY156" i="53"/>
  <c r="EX156" i="53"/>
  <c r="FD155" i="53"/>
  <c r="FE155" i="53" s="1"/>
  <c r="EZ155" i="53"/>
  <c r="EY155" i="53"/>
  <c r="EX155" i="53"/>
  <c r="FA154" i="53"/>
  <c r="EZ154" i="53"/>
  <c r="EY154" i="53"/>
  <c r="EX154" i="53"/>
  <c r="FD153" i="53"/>
  <c r="FE153" i="53" s="1"/>
  <c r="EZ153" i="53"/>
  <c r="EY153" i="53"/>
  <c r="EX153" i="53"/>
  <c r="FA152" i="53"/>
  <c r="EZ152" i="53"/>
  <c r="EY152" i="53"/>
  <c r="EX152" i="53"/>
  <c r="FA151" i="53"/>
  <c r="EZ151" i="53"/>
  <c r="EY151" i="53"/>
  <c r="EX151" i="53"/>
  <c r="FD150" i="53"/>
  <c r="FE150" i="53" s="1"/>
  <c r="EZ150" i="53"/>
  <c r="EY150" i="53"/>
  <c r="EX150" i="53"/>
  <c r="FA149" i="53"/>
  <c r="EZ149" i="53"/>
  <c r="EY149" i="53"/>
  <c r="EX149" i="53"/>
  <c r="FD148" i="53"/>
  <c r="FE148" i="53" s="1"/>
  <c r="EZ148" i="53"/>
  <c r="EY148" i="53"/>
  <c r="EX148" i="53"/>
  <c r="FA147" i="53"/>
  <c r="EZ147" i="53"/>
  <c r="EY147" i="53"/>
  <c r="EX147" i="53"/>
  <c r="FD146" i="53"/>
  <c r="FE146" i="53" s="1"/>
  <c r="EZ146" i="53"/>
  <c r="EY146" i="53"/>
  <c r="EX146" i="53"/>
  <c r="FA145" i="53"/>
  <c r="EZ145" i="53"/>
  <c r="EY145" i="53"/>
  <c r="EX145" i="53"/>
  <c r="FD144" i="53"/>
  <c r="FE144" i="53" s="1"/>
  <c r="EZ144" i="53"/>
  <c r="EY144" i="53"/>
  <c r="EX144" i="53"/>
  <c r="FA143" i="53"/>
  <c r="EZ143" i="53"/>
  <c r="EY143" i="53"/>
  <c r="EX143" i="53"/>
  <c r="FD142" i="53"/>
  <c r="FE142" i="53" s="1"/>
  <c r="EZ142" i="53"/>
  <c r="EY142" i="53"/>
  <c r="EX142" i="53"/>
  <c r="FA141" i="53"/>
  <c r="EZ141" i="53"/>
  <c r="EY141" i="53"/>
  <c r="EX141" i="53"/>
  <c r="FA140" i="53"/>
  <c r="EZ140" i="53"/>
  <c r="EY140" i="53"/>
  <c r="EX140" i="53"/>
  <c r="FD139" i="53"/>
  <c r="FE139" i="53" s="1"/>
  <c r="EZ139" i="53"/>
  <c r="EY139" i="53"/>
  <c r="EX139" i="53"/>
  <c r="FA138" i="53"/>
  <c r="EZ138" i="53"/>
  <c r="EY138" i="53"/>
  <c r="EX138" i="53"/>
  <c r="FA137" i="53"/>
  <c r="EZ137" i="53"/>
  <c r="EY137" i="53"/>
  <c r="EX137" i="53"/>
  <c r="FA136" i="53"/>
  <c r="EZ136" i="53"/>
  <c r="EY136" i="53"/>
  <c r="EX136" i="53"/>
  <c r="FA135" i="53"/>
  <c r="EZ135" i="53"/>
  <c r="EY135" i="53"/>
  <c r="EX135" i="53"/>
  <c r="FA134" i="53"/>
  <c r="EZ134" i="53"/>
  <c r="EY134" i="53"/>
  <c r="EX134" i="53"/>
  <c r="FA133" i="53"/>
  <c r="EZ133" i="53"/>
  <c r="EY133" i="53"/>
  <c r="EX133" i="53"/>
  <c r="FA132" i="53"/>
  <c r="EZ132" i="53"/>
  <c r="EY132" i="53"/>
  <c r="EX132" i="53"/>
  <c r="FA131" i="53"/>
  <c r="EZ131" i="53"/>
  <c r="EY131" i="53"/>
  <c r="EX131" i="53"/>
  <c r="FA130" i="53"/>
  <c r="EZ130" i="53"/>
  <c r="EY130" i="53"/>
  <c r="EX130" i="53"/>
  <c r="FA129" i="53"/>
  <c r="EZ129" i="53"/>
  <c r="EY129" i="53"/>
  <c r="EX129" i="53"/>
  <c r="FA128" i="53"/>
  <c r="EZ128" i="53"/>
  <c r="EY128" i="53"/>
  <c r="EX128" i="53"/>
  <c r="FA127" i="53"/>
  <c r="EZ127" i="53"/>
  <c r="EY127" i="53"/>
  <c r="EX127" i="53"/>
  <c r="FA126" i="53"/>
  <c r="EZ126" i="53"/>
  <c r="EY126" i="53"/>
  <c r="EX126" i="53"/>
  <c r="FA125" i="53"/>
  <c r="EZ125" i="53"/>
  <c r="EY125" i="53"/>
  <c r="EX125" i="53"/>
  <c r="FA124" i="53"/>
  <c r="EZ124" i="53"/>
  <c r="EY124" i="53"/>
  <c r="EX124" i="53"/>
  <c r="FD123" i="53"/>
  <c r="FE123" i="53" s="1"/>
  <c r="EZ123" i="53"/>
  <c r="EY123" i="53"/>
  <c r="EX123" i="53"/>
  <c r="FA122" i="53"/>
  <c r="EZ122" i="53"/>
  <c r="EY122" i="53"/>
  <c r="EX122" i="53"/>
  <c r="FA121" i="53"/>
  <c r="EZ121" i="53"/>
  <c r="EY121" i="53"/>
  <c r="EX121" i="53"/>
  <c r="FA120" i="53"/>
  <c r="EZ120" i="53"/>
  <c r="EY120" i="53"/>
  <c r="EX120" i="53"/>
  <c r="FA119" i="53"/>
  <c r="EZ119" i="53"/>
  <c r="EY119" i="53"/>
  <c r="EX119" i="53"/>
  <c r="FA118" i="53"/>
  <c r="EZ118" i="53"/>
  <c r="EY118" i="53"/>
  <c r="EX118" i="53"/>
  <c r="FD117" i="53"/>
  <c r="FE117" i="53" s="1"/>
  <c r="EZ117" i="53"/>
  <c r="EY117" i="53"/>
  <c r="EX117" i="53"/>
  <c r="EZ116" i="53"/>
  <c r="EY116" i="53"/>
  <c r="EX116" i="53"/>
  <c r="FA115" i="53"/>
  <c r="EZ115" i="53"/>
  <c r="EY115" i="53"/>
  <c r="EX115" i="53"/>
  <c r="FE114" i="53"/>
  <c r="FD114" i="53"/>
  <c r="EZ114" i="53"/>
  <c r="EY114" i="53"/>
  <c r="EX114" i="53"/>
  <c r="FA113" i="53"/>
  <c r="EZ113" i="53"/>
  <c r="EY113" i="53"/>
  <c r="EX113" i="53"/>
  <c r="FA112" i="53"/>
  <c r="EZ112" i="53"/>
  <c r="EY112" i="53"/>
  <c r="EX112" i="53"/>
  <c r="FA111" i="53"/>
  <c r="EZ111" i="53"/>
  <c r="EY111" i="53"/>
  <c r="EX111" i="53"/>
  <c r="FA110" i="53"/>
  <c r="EZ110" i="53"/>
  <c r="EY110" i="53"/>
  <c r="EX110" i="53"/>
  <c r="FA109" i="53"/>
  <c r="EZ109" i="53"/>
  <c r="EY109" i="53"/>
  <c r="EX109" i="53"/>
  <c r="FE108" i="53"/>
  <c r="FD108" i="53"/>
  <c r="EZ108" i="53"/>
  <c r="EY108" i="53"/>
  <c r="EX108" i="53"/>
  <c r="FA107" i="53"/>
  <c r="EZ107" i="53"/>
  <c r="EY107" i="53"/>
  <c r="EX107" i="53"/>
  <c r="FA106" i="53"/>
  <c r="EZ106" i="53"/>
  <c r="EY106" i="53"/>
  <c r="EX106" i="53"/>
  <c r="FA105" i="53"/>
  <c r="EZ105" i="53"/>
  <c r="EY105" i="53"/>
  <c r="EX105" i="53"/>
  <c r="FA104" i="53"/>
  <c r="EZ104" i="53"/>
  <c r="EY104" i="53"/>
  <c r="EX104" i="53"/>
  <c r="FE103" i="53"/>
  <c r="FD103" i="53"/>
  <c r="FC103" i="53"/>
  <c r="FD102" i="53"/>
  <c r="FE102" i="53" s="1"/>
  <c r="EZ102" i="53"/>
  <c r="EY102" i="53"/>
  <c r="EX102" i="53"/>
  <c r="FA101" i="53"/>
  <c r="EZ101" i="53"/>
  <c r="EY101" i="53"/>
  <c r="EX101" i="53"/>
  <c r="FA100" i="53"/>
  <c r="EZ100" i="53"/>
  <c r="EY100" i="53"/>
  <c r="EX100" i="53"/>
  <c r="FA99" i="53"/>
  <c r="EZ99" i="53"/>
  <c r="EY99" i="53"/>
  <c r="EX99" i="53"/>
  <c r="FA98" i="53"/>
  <c r="EZ98" i="53"/>
  <c r="EY98" i="53"/>
  <c r="EX98" i="53"/>
  <c r="FD97" i="53"/>
  <c r="FE97" i="53" s="1"/>
  <c r="FC97" i="53"/>
  <c r="FE96" i="53"/>
  <c r="FD96" i="53"/>
  <c r="EZ96" i="53"/>
  <c r="EY96" i="53"/>
  <c r="EX96" i="53"/>
  <c r="FA95" i="53"/>
  <c r="EZ95" i="53"/>
  <c r="EY95" i="53"/>
  <c r="EX95" i="53"/>
  <c r="FA94" i="53"/>
  <c r="EZ94" i="53"/>
  <c r="EY94" i="53"/>
  <c r="EX94" i="53"/>
  <c r="FA93" i="53"/>
  <c r="EZ93" i="53"/>
  <c r="EY93" i="53"/>
  <c r="EX93" i="53"/>
  <c r="FA92" i="53"/>
  <c r="EZ92" i="53"/>
  <c r="EY92" i="53"/>
  <c r="EX92" i="53"/>
  <c r="FA91" i="53"/>
  <c r="EZ91" i="53"/>
  <c r="EY91" i="53"/>
  <c r="EX91" i="53"/>
  <c r="FA90" i="53"/>
  <c r="EZ90" i="53"/>
  <c r="EY90" i="53"/>
  <c r="EX90" i="53"/>
  <c r="FA89" i="53"/>
  <c r="EZ89" i="53"/>
  <c r="EY89" i="53"/>
  <c r="EX89" i="53"/>
  <c r="FA88" i="53"/>
  <c r="EZ88" i="53"/>
  <c r="EY88" i="53"/>
  <c r="EX88" i="53"/>
  <c r="FA87" i="53"/>
  <c r="EZ87" i="53"/>
  <c r="EY87" i="53"/>
  <c r="EX87" i="53"/>
  <c r="FC86" i="53"/>
  <c r="FD85" i="53"/>
  <c r="FE85" i="53" s="1"/>
  <c r="EZ85" i="53"/>
  <c r="EY85" i="53"/>
  <c r="EX85" i="53"/>
  <c r="FA84" i="53"/>
  <c r="EZ84" i="53"/>
  <c r="EY84" i="53"/>
  <c r="EX84" i="53"/>
  <c r="FA83" i="53"/>
  <c r="EZ83" i="53"/>
  <c r="EY83" i="53"/>
  <c r="EX83" i="53"/>
  <c r="FA82" i="53"/>
  <c r="EZ82" i="53"/>
  <c r="EY82" i="53"/>
  <c r="EX82" i="53"/>
  <c r="FA81" i="53"/>
  <c r="EZ81" i="53"/>
  <c r="EY81" i="53"/>
  <c r="EX81" i="53"/>
  <c r="FD80" i="53"/>
  <c r="FE80" i="53" s="1"/>
  <c r="FC80" i="53"/>
  <c r="FE79" i="53"/>
  <c r="FD79" i="53"/>
  <c r="EZ79" i="53"/>
  <c r="EY79" i="53"/>
  <c r="EX79" i="53"/>
  <c r="FA78" i="53"/>
  <c r="EZ78" i="53"/>
  <c r="EY78" i="53"/>
  <c r="EX78" i="53"/>
  <c r="FA77" i="53"/>
  <c r="EZ77" i="53"/>
  <c r="EY77" i="53"/>
  <c r="EX77" i="53"/>
  <c r="FA76" i="53"/>
  <c r="EZ76" i="53"/>
  <c r="EY76" i="53"/>
  <c r="EX76" i="53"/>
  <c r="FA75" i="53"/>
  <c r="EZ75" i="53"/>
  <c r="EY75" i="53"/>
  <c r="EX75" i="53"/>
  <c r="FA74" i="53"/>
  <c r="EZ74" i="53"/>
  <c r="EY74" i="53"/>
  <c r="EX74" i="53"/>
  <c r="FA73" i="53"/>
  <c r="EZ73" i="53"/>
  <c r="EY73" i="53"/>
  <c r="EX73" i="53"/>
  <c r="FA72" i="53"/>
  <c r="EZ72" i="53"/>
  <c r="EY72" i="53"/>
  <c r="EX72" i="53"/>
  <c r="FA71" i="53"/>
  <c r="EZ71" i="53"/>
  <c r="EY71" i="53"/>
  <c r="EX71" i="53"/>
  <c r="FE70" i="53"/>
  <c r="FD70" i="53"/>
  <c r="FC70" i="53"/>
  <c r="FD69" i="53"/>
  <c r="FE69" i="53" s="1"/>
  <c r="EZ69" i="53"/>
  <c r="EY69" i="53"/>
  <c r="EX69" i="53"/>
  <c r="FA68" i="53"/>
  <c r="EZ68" i="53"/>
  <c r="EY68" i="53"/>
  <c r="EX68" i="53"/>
  <c r="FA67" i="53"/>
  <c r="EZ67" i="53"/>
  <c r="EY67" i="53"/>
  <c r="EX67" i="53"/>
  <c r="FD66" i="53"/>
  <c r="FE66" i="53" s="1"/>
  <c r="FC66" i="53"/>
  <c r="FE65" i="53"/>
  <c r="FD65" i="53"/>
  <c r="EZ65" i="53"/>
  <c r="EY65" i="53"/>
  <c r="EX65" i="53"/>
  <c r="FA64" i="53"/>
  <c r="EZ64" i="53"/>
  <c r="EY64" i="53"/>
  <c r="EX64" i="53"/>
  <c r="FE63" i="53"/>
  <c r="FD63" i="53"/>
  <c r="FC63" i="53"/>
  <c r="FD62" i="53"/>
  <c r="FE62" i="53" s="1"/>
  <c r="EZ62" i="53"/>
  <c r="EY62" i="53"/>
  <c r="EX62" i="53"/>
  <c r="EZ61" i="53"/>
  <c r="EY61" i="53"/>
  <c r="EX61" i="53"/>
  <c r="FA60" i="53"/>
  <c r="EZ60" i="53"/>
  <c r="EY60" i="53"/>
  <c r="EX60" i="53"/>
  <c r="FA59" i="53"/>
  <c r="EZ59" i="53"/>
  <c r="EY59" i="53"/>
  <c r="EX59" i="53"/>
  <c r="FA58" i="53"/>
  <c r="EZ58" i="53"/>
  <c r="EY58" i="53"/>
  <c r="EX58" i="53"/>
  <c r="FA57" i="53"/>
  <c r="EZ57" i="53"/>
  <c r="EY57" i="53"/>
  <c r="EX57" i="53"/>
  <c r="FA56" i="53"/>
  <c r="EZ56" i="53"/>
  <c r="EY56" i="53"/>
  <c r="EX56" i="53"/>
  <c r="FA55" i="53"/>
  <c r="EZ55" i="53"/>
  <c r="EY55" i="53"/>
  <c r="EX55" i="53"/>
  <c r="FA54" i="53"/>
  <c r="EZ54" i="53"/>
  <c r="EY54" i="53"/>
  <c r="EX54" i="53"/>
  <c r="FA53" i="53"/>
  <c r="EZ53" i="53"/>
  <c r="EY53" i="53"/>
  <c r="EX53" i="53"/>
  <c r="FA52" i="53"/>
  <c r="EZ52" i="53"/>
  <c r="EY52" i="53"/>
  <c r="EX52" i="53"/>
  <c r="FA51" i="53"/>
  <c r="EZ51" i="53"/>
  <c r="EY51" i="53"/>
  <c r="EX51" i="53"/>
  <c r="FA50" i="53"/>
  <c r="EZ50" i="53"/>
  <c r="EY50" i="53"/>
  <c r="EX50" i="53"/>
  <c r="FE49" i="53"/>
  <c r="FD49" i="53"/>
  <c r="EZ49" i="53"/>
  <c r="EY49" i="53"/>
  <c r="EX49" i="53"/>
  <c r="FA48" i="53"/>
  <c r="EZ48" i="53"/>
  <c r="EY48" i="53"/>
  <c r="EX48" i="53"/>
  <c r="FA47" i="53"/>
  <c r="EZ47" i="53"/>
  <c r="EY47" i="53"/>
  <c r="EX47" i="53"/>
  <c r="FA46" i="53"/>
  <c r="EZ46" i="53"/>
  <c r="EY46" i="53"/>
  <c r="EX46" i="53"/>
  <c r="FA45" i="53"/>
  <c r="EZ45" i="53"/>
  <c r="EY45" i="53"/>
  <c r="EX45" i="53"/>
  <c r="FA44" i="53"/>
  <c r="EZ44" i="53"/>
  <c r="EY44" i="53"/>
  <c r="EX44" i="53"/>
  <c r="FE43" i="53"/>
  <c r="FD43" i="53"/>
  <c r="EZ43" i="53"/>
  <c r="EY43" i="53"/>
  <c r="EX43" i="53"/>
  <c r="FA42" i="53"/>
  <c r="EZ42" i="53"/>
  <c r="EY42" i="53"/>
  <c r="EX42" i="53"/>
  <c r="FA41" i="53"/>
  <c r="EZ41" i="53"/>
  <c r="EY41" i="53"/>
  <c r="EX41" i="53"/>
  <c r="FA40" i="53"/>
  <c r="EZ40" i="53"/>
  <c r="EY40" i="53"/>
  <c r="EX40" i="53"/>
  <c r="FA39" i="53"/>
  <c r="EZ39" i="53"/>
  <c r="EY39" i="53"/>
  <c r="EX39" i="53"/>
  <c r="FA38" i="53"/>
  <c r="EZ38" i="53"/>
  <c r="EY38" i="53"/>
  <c r="EX38" i="53"/>
  <c r="FA37" i="53"/>
  <c r="EZ37" i="53"/>
  <c r="EY37" i="53"/>
  <c r="EX37" i="53"/>
  <c r="FA36" i="53"/>
  <c r="EZ36" i="53"/>
  <c r="EY36" i="53"/>
  <c r="EX36" i="53"/>
  <c r="FA35" i="53"/>
  <c r="EZ35" i="53"/>
  <c r="EY35" i="53"/>
  <c r="EX35" i="53"/>
  <c r="FE34" i="53"/>
  <c r="FD34" i="53"/>
  <c r="EZ34" i="53"/>
  <c r="EY34" i="53"/>
  <c r="EX34" i="53"/>
  <c r="FA33" i="53"/>
  <c r="EZ33" i="53"/>
  <c r="EY33" i="53"/>
  <c r="EX33" i="53"/>
  <c r="FA32" i="53"/>
  <c r="EZ32" i="53"/>
  <c r="EY32" i="53"/>
  <c r="EX32" i="53"/>
  <c r="FA31" i="53"/>
  <c r="EZ31" i="53"/>
  <c r="EY31" i="53"/>
  <c r="EX31" i="53"/>
  <c r="FA30" i="53"/>
  <c r="EZ30" i="53"/>
  <c r="EY30" i="53"/>
  <c r="EX30" i="53"/>
  <c r="FE29" i="53"/>
  <c r="FD29" i="53"/>
  <c r="EZ29" i="53"/>
  <c r="EY29" i="53"/>
  <c r="EX29" i="53"/>
  <c r="FA28" i="53"/>
  <c r="EZ28" i="53"/>
  <c r="EY28" i="53"/>
  <c r="EX28" i="53"/>
  <c r="FA27" i="53"/>
  <c r="EZ27" i="53"/>
  <c r="EY27" i="53"/>
  <c r="EX27" i="53"/>
  <c r="FA26" i="53"/>
  <c r="EZ26" i="53"/>
  <c r="EY26" i="53"/>
  <c r="EX26" i="53"/>
  <c r="FA25" i="53"/>
  <c r="EZ25" i="53"/>
  <c r="EY25" i="53"/>
  <c r="EX25" i="53"/>
  <c r="FE24" i="53"/>
  <c r="FD24" i="53"/>
  <c r="EZ24" i="53"/>
  <c r="EY24" i="53"/>
  <c r="EX24" i="53"/>
  <c r="FA23" i="53"/>
  <c r="EZ23" i="53"/>
  <c r="EY23" i="53"/>
  <c r="EX23" i="53"/>
  <c r="FA22" i="53"/>
  <c r="EZ22" i="53"/>
  <c r="EY22" i="53"/>
  <c r="EX22" i="53"/>
  <c r="FA21" i="53"/>
  <c r="EZ21" i="53"/>
  <c r="EY21" i="53"/>
  <c r="EX21" i="53"/>
  <c r="FA20" i="53"/>
  <c r="EZ20" i="53"/>
  <c r="EY20" i="53"/>
  <c r="EX20" i="53"/>
  <c r="FA19" i="53"/>
  <c r="EZ19" i="53"/>
  <c r="EY19" i="53"/>
  <c r="EX19" i="53"/>
  <c r="FA18" i="53"/>
  <c r="EZ18" i="53"/>
  <c r="EY18" i="53"/>
  <c r="EX18" i="53"/>
  <c r="FA17" i="53"/>
  <c r="EZ17" i="53"/>
  <c r="EY17" i="53"/>
  <c r="EX17" i="53"/>
  <c r="FA16" i="53"/>
  <c r="EZ16" i="53"/>
  <c r="EY16" i="53"/>
  <c r="EX16" i="53"/>
  <c r="FA15" i="53"/>
  <c r="EZ15" i="53"/>
  <c r="EY15" i="53"/>
  <c r="EX15" i="53"/>
  <c r="FA14" i="53"/>
  <c r="EZ14" i="53"/>
  <c r="EY14" i="53"/>
  <c r="EX14" i="53"/>
  <c r="ED195" i="53"/>
  <c r="EH197" i="53" s="1"/>
  <c r="EJ188" i="53"/>
  <c r="EI188" i="53"/>
  <c r="EH188" i="53"/>
  <c r="EG188" i="53"/>
  <c r="EJ187" i="53"/>
  <c r="EI187" i="53"/>
  <c r="EH187" i="53"/>
  <c r="EG187" i="53"/>
  <c r="EM186" i="53"/>
  <c r="EN186" i="53" s="1"/>
  <c r="EI186" i="53"/>
  <c r="EH186" i="53"/>
  <c r="EG186" i="53"/>
  <c r="EJ185" i="53"/>
  <c r="EI185" i="53"/>
  <c r="EH185" i="53"/>
  <c r="EG185" i="53"/>
  <c r="EJ184" i="53"/>
  <c r="EI184" i="53"/>
  <c r="EH184" i="53"/>
  <c r="EG184" i="53"/>
  <c r="EJ183" i="53"/>
  <c r="EI183" i="53"/>
  <c r="EH183" i="53"/>
  <c r="EG183" i="53"/>
  <c r="EJ182" i="53"/>
  <c r="EI182" i="53"/>
  <c r="EH182" i="53"/>
  <c r="EG182" i="53"/>
  <c r="EJ181" i="53"/>
  <c r="EI181" i="53"/>
  <c r="EH181" i="53"/>
  <c r="EG181" i="53"/>
  <c r="EJ180" i="53"/>
  <c r="EI180" i="53"/>
  <c r="EH180" i="53"/>
  <c r="EG180" i="53"/>
  <c r="EJ179" i="53"/>
  <c r="EI179" i="53"/>
  <c r="EH179" i="53"/>
  <c r="EG179" i="53"/>
  <c r="EJ178" i="53"/>
  <c r="EI178" i="53"/>
  <c r="EH178" i="53"/>
  <c r="EG178" i="53"/>
  <c r="EJ177" i="53"/>
  <c r="EI177" i="53"/>
  <c r="EH177" i="53"/>
  <c r="EG177" i="53"/>
  <c r="EJ176" i="53"/>
  <c r="EI176" i="53"/>
  <c r="EH176" i="53"/>
  <c r="EG176" i="53"/>
  <c r="EM175" i="53"/>
  <c r="EN175" i="53" s="1"/>
  <c r="EI175" i="53"/>
  <c r="EH175" i="53"/>
  <c r="EG175" i="53"/>
  <c r="EI174" i="53"/>
  <c r="EH174" i="53"/>
  <c r="EG174" i="53"/>
  <c r="EJ173" i="53"/>
  <c r="EI173" i="53"/>
  <c r="EH173" i="53"/>
  <c r="EG173" i="53"/>
  <c r="EJ172" i="53"/>
  <c r="EI172" i="53"/>
  <c r="EH172" i="53"/>
  <c r="EG172" i="53"/>
  <c r="EJ171" i="53"/>
  <c r="EI171" i="53"/>
  <c r="EH171" i="53"/>
  <c r="EG171" i="53"/>
  <c r="EM170" i="53"/>
  <c r="EN170" i="53" s="1"/>
  <c r="EI170" i="53"/>
  <c r="EH170" i="53"/>
  <c r="EG170" i="53"/>
  <c r="EJ169" i="53"/>
  <c r="EI169" i="53"/>
  <c r="EH169" i="53"/>
  <c r="EG169" i="53"/>
  <c r="EJ168" i="53"/>
  <c r="EI168" i="53"/>
  <c r="EH168" i="53"/>
  <c r="EG168" i="53"/>
  <c r="EM167" i="53"/>
  <c r="EN167" i="53" s="1"/>
  <c r="EI167" i="53"/>
  <c r="EH167" i="53"/>
  <c r="EG167" i="53"/>
  <c r="EJ166" i="53"/>
  <c r="EI166" i="53"/>
  <c r="EH166" i="53"/>
  <c r="EG166" i="53"/>
  <c r="EJ165" i="53"/>
  <c r="EI165" i="53"/>
  <c r="EH165" i="53"/>
  <c r="EG165" i="53"/>
  <c r="EJ164" i="53"/>
  <c r="EI164" i="53"/>
  <c r="EH164" i="53"/>
  <c r="EG164" i="53"/>
  <c r="EJ163" i="53"/>
  <c r="EI163" i="53"/>
  <c r="EH163" i="53"/>
  <c r="EG163" i="53"/>
  <c r="EM162" i="53"/>
  <c r="EN162" i="53" s="1"/>
  <c r="EI162" i="53"/>
  <c r="EH162" i="53"/>
  <c r="EG162" i="53"/>
  <c r="EI161" i="53"/>
  <c r="EH161" i="53"/>
  <c r="EG161" i="53"/>
  <c r="EJ160" i="53"/>
  <c r="EI160" i="53"/>
  <c r="EH160" i="53"/>
  <c r="EG160" i="53"/>
  <c r="EM159" i="53"/>
  <c r="EN159" i="53" s="1"/>
  <c r="EI159" i="53"/>
  <c r="EH159" i="53"/>
  <c r="EG159" i="53"/>
  <c r="EJ158" i="53"/>
  <c r="EI158" i="53"/>
  <c r="EH158" i="53"/>
  <c r="EG158" i="53"/>
  <c r="EM157" i="53"/>
  <c r="EN157" i="53" s="1"/>
  <c r="EI157" i="53"/>
  <c r="EH157" i="53"/>
  <c r="EG157" i="53"/>
  <c r="EJ156" i="53"/>
  <c r="EI156" i="53"/>
  <c r="EH156" i="53"/>
  <c r="EG156" i="53"/>
  <c r="EM155" i="53"/>
  <c r="EN155" i="53" s="1"/>
  <c r="EI155" i="53"/>
  <c r="EH155" i="53"/>
  <c r="EG155" i="53"/>
  <c r="EJ154" i="53"/>
  <c r="EI154" i="53"/>
  <c r="EH154" i="53"/>
  <c r="EG154" i="53"/>
  <c r="EM153" i="53"/>
  <c r="EN153" i="53" s="1"/>
  <c r="EI153" i="53"/>
  <c r="EH153" i="53"/>
  <c r="EG153" i="53"/>
  <c r="EJ152" i="53"/>
  <c r="EI152" i="53"/>
  <c r="EH152" i="53"/>
  <c r="EG152" i="53"/>
  <c r="EJ151" i="53"/>
  <c r="EI151" i="53"/>
  <c r="EH151" i="53"/>
  <c r="EG151" i="53"/>
  <c r="EM150" i="53"/>
  <c r="EN150" i="53" s="1"/>
  <c r="EI150" i="53"/>
  <c r="EH150" i="53"/>
  <c r="EG150" i="53"/>
  <c r="EJ149" i="53"/>
  <c r="EI149" i="53"/>
  <c r="EH149" i="53"/>
  <c r="EG149" i="53"/>
  <c r="EM148" i="53"/>
  <c r="EN148" i="53" s="1"/>
  <c r="EI148" i="53"/>
  <c r="EH148" i="53"/>
  <c r="EG148" i="53"/>
  <c r="EJ147" i="53"/>
  <c r="EI147" i="53"/>
  <c r="EH147" i="53"/>
  <c r="EG147" i="53"/>
  <c r="EM146" i="53"/>
  <c r="EN146" i="53" s="1"/>
  <c r="EI146" i="53"/>
  <c r="EH146" i="53"/>
  <c r="EG146" i="53"/>
  <c r="EJ145" i="53"/>
  <c r="EI145" i="53"/>
  <c r="EH145" i="53"/>
  <c r="EG145" i="53"/>
  <c r="EM144" i="53"/>
  <c r="EN144" i="53" s="1"/>
  <c r="EI144" i="53"/>
  <c r="EH144" i="53"/>
  <c r="EG144" i="53"/>
  <c r="EJ143" i="53"/>
  <c r="EI143" i="53"/>
  <c r="EH143" i="53"/>
  <c r="EG143" i="53"/>
  <c r="EM142" i="53"/>
  <c r="EN142" i="53" s="1"/>
  <c r="EI142" i="53"/>
  <c r="EH142" i="53"/>
  <c r="EG142" i="53"/>
  <c r="EJ141" i="53"/>
  <c r="EI141" i="53"/>
  <c r="EH141" i="53"/>
  <c r="EG141" i="53"/>
  <c r="EJ140" i="53"/>
  <c r="EI140" i="53"/>
  <c r="EH140" i="53"/>
  <c r="EG140" i="53"/>
  <c r="EM139" i="53"/>
  <c r="EN139" i="53" s="1"/>
  <c r="EI139" i="53"/>
  <c r="EH139" i="53"/>
  <c r="EG139" i="53"/>
  <c r="EJ138" i="53"/>
  <c r="EI138" i="53"/>
  <c r="EH138" i="53"/>
  <c r="EG138" i="53"/>
  <c r="EJ137" i="53"/>
  <c r="EI137" i="53"/>
  <c r="EH137" i="53"/>
  <c r="EG137" i="53"/>
  <c r="EJ136" i="53"/>
  <c r="EI136" i="53"/>
  <c r="EH136" i="53"/>
  <c r="EG136" i="53"/>
  <c r="EJ135" i="53"/>
  <c r="EI135" i="53"/>
  <c r="EH135" i="53"/>
  <c r="EG135" i="53"/>
  <c r="EJ134" i="53"/>
  <c r="EI134" i="53"/>
  <c r="EH134" i="53"/>
  <c r="EG134" i="53"/>
  <c r="EJ133" i="53"/>
  <c r="EI133" i="53"/>
  <c r="EH133" i="53"/>
  <c r="EG133" i="53"/>
  <c r="EJ132" i="53"/>
  <c r="EI132" i="53"/>
  <c r="EH132" i="53"/>
  <c r="EG132" i="53"/>
  <c r="EJ131" i="53"/>
  <c r="EI131" i="53"/>
  <c r="EH131" i="53"/>
  <c r="EG131" i="53"/>
  <c r="EJ130" i="53"/>
  <c r="EI130" i="53"/>
  <c r="EH130" i="53"/>
  <c r="EG130" i="53"/>
  <c r="EJ129" i="53"/>
  <c r="EI129" i="53"/>
  <c r="EH129" i="53"/>
  <c r="EG129" i="53"/>
  <c r="EJ128" i="53"/>
  <c r="EI128" i="53"/>
  <c r="EH128" i="53"/>
  <c r="EG128" i="53"/>
  <c r="EJ127" i="53"/>
  <c r="EI127" i="53"/>
  <c r="EH127" i="53"/>
  <c r="EG127" i="53"/>
  <c r="EJ126" i="53"/>
  <c r="EI126" i="53"/>
  <c r="EH126" i="53"/>
  <c r="EG126" i="53"/>
  <c r="EJ125" i="53"/>
  <c r="EI125" i="53"/>
  <c r="EH125" i="53"/>
  <c r="EG125" i="53"/>
  <c r="EJ124" i="53"/>
  <c r="EI124" i="53"/>
  <c r="EH124" i="53"/>
  <c r="EG124" i="53"/>
  <c r="EM123" i="53"/>
  <c r="EN123" i="53" s="1"/>
  <c r="EI123" i="53"/>
  <c r="EH123" i="53"/>
  <c r="EG123" i="53"/>
  <c r="EJ122" i="53"/>
  <c r="EI122" i="53"/>
  <c r="EH122" i="53"/>
  <c r="EG122" i="53"/>
  <c r="EJ121" i="53"/>
  <c r="EI121" i="53"/>
  <c r="EH121" i="53"/>
  <c r="EG121" i="53"/>
  <c r="EJ120" i="53"/>
  <c r="EI120" i="53"/>
  <c r="EH120" i="53"/>
  <c r="EG120" i="53"/>
  <c r="EJ119" i="53"/>
  <c r="EI119" i="53"/>
  <c r="EH119" i="53"/>
  <c r="EG119" i="53"/>
  <c r="EJ118" i="53"/>
  <c r="EI118" i="53"/>
  <c r="EH118" i="53"/>
  <c r="EG118" i="53"/>
  <c r="EM117" i="53"/>
  <c r="EN117" i="53" s="1"/>
  <c r="EI117" i="53"/>
  <c r="EH117" i="53"/>
  <c r="EG117" i="53"/>
  <c r="EI116" i="53"/>
  <c r="EH116" i="53"/>
  <c r="EG116" i="53"/>
  <c r="EJ115" i="53"/>
  <c r="EI115" i="53"/>
  <c r="EH115" i="53"/>
  <c r="EG115" i="53"/>
  <c r="EN114" i="53"/>
  <c r="EM114" i="53"/>
  <c r="EI114" i="53"/>
  <c r="EH114" i="53"/>
  <c r="EG114" i="53"/>
  <c r="EJ113" i="53"/>
  <c r="EI113" i="53"/>
  <c r="EH113" i="53"/>
  <c r="EG113" i="53"/>
  <c r="EJ112" i="53"/>
  <c r="EI112" i="53"/>
  <c r="EH112" i="53"/>
  <c r="EG112" i="53"/>
  <c r="EJ111" i="53"/>
  <c r="EI111" i="53"/>
  <c r="EH111" i="53"/>
  <c r="EG111" i="53"/>
  <c r="EJ110" i="53"/>
  <c r="EI110" i="53"/>
  <c r="EH110" i="53"/>
  <c r="EG110" i="53"/>
  <c r="EJ109" i="53"/>
  <c r="EI109" i="53"/>
  <c r="EH109" i="53"/>
  <c r="EG109" i="53"/>
  <c r="EN108" i="53"/>
  <c r="EM108" i="53"/>
  <c r="EI108" i="53"/>
  <c r="EH108" i="53"/>
  <c r="EG108" i="53"/>
  <c r="EJ107" i="53"/>
  <c r="EI107" i="53"/>
  <c r="EH107" i="53"/>
  <c r="EG107" i="53"/>
  <c r="EJ106" i="53"/>
  <c r="EI106" i="53"/>
  <c r="EH106" i="53"/>
  <c r="EG106" i="53"/>
  <c r="EJ105" i="53"/>
  <c r="EI105" i="53"/>
  <c r="EH105" i="53"/>
  <c r="EG105" i="53"/>
  <c r="EJ104" i="53"/>
  <c r="EI104" i="53"/>
  <c r="EH104" i="53"/>
  <c r="EG104" i="53"/>
  <c r="EN103" i="53"/>
  <c r="EM103" i="53"/>
  <c r="EL103" i="53"/>
  <c r="EM102" i="53"/>
  <c r="EN102" i="53" s="1"/>
  <c r="EI102" i="53"/>
  <c r="EH102" i="53"/>
  <c r="EG102" i="53"/>
  <c r="EJ101" i="53"/>
  <c r="EI101" i="53"/>
  <c r="EH101" i="53"/>
  <c r="EG101" i="53"/>
  <c r="EJ100" i="53"/>
  <c r="EI100" i="53"/>
  <c r="EH100" i="53"/>
  <c r="EG100" i="53"/>
  <c r="EJ99" i="53"/>
  <c r="EI99" i="53"/>
  <c r="EH99" i="53"/>
  <c r="EG99" i="53"/>
  <c r="EJ98" i="53"/>
  <c r="EI98" i="53"/>
  <c r="EH98" i="53"/>
  <c r="EG98" i="53"/>
  <c r="EM97" i="53"/>
  <c r="EN97" i="53" s="1"/>
  <c r="EL97" i="53"/>
  <c r="EN96" i="53"/>
  <c r="EM96" i="53"/>
  <c r="EI96" i="53"/>
  <c r="EH96" i="53"/>
  <c r="EL96" i="53" s="1"/>
  <c r="EG96" i="53"/>
  <c r="EJ95" i="53"/>
  <c r="EI95" i="53"/>
  <c r="EH95" i="53"/>
  <c r="EG95" i="53"/>
  <c r="EJ94" i="53"/>
  <c r="EI94" i="53"/>
  <c r="EH94" i="53"/>
  <c r="EG94" i="53"/>
  <c r="EJ93" i="53"/>
  <c r="EI93" i="53"/>
  <c r="EH93" i="53"/>
  <c r="EG93" i="53"/>
  <c r="EJ92" i="53"/>
  <c r="EI92" i="53"/>
  <c r="EH92" i="53"/>
  <c r="EG92" i="53"/>
  <c r="EJ91" i="53"/>
  <c r="EI91" i="53"/>
  <c r="EH91" i="53"/>
  <c r="EG91" i="53"/>
  <c r="EJ90" i="53"/>
  <c r="EI90" i="53"/>
  <c r="EH90" i="53"/>
  <c r="EG90" i="53"/>
  <c r="EJ89" i="53"/>
  <c r="EI89" i="53"/>
  <c r="EH89" i="53"/>
  <c r="EG89" i="53"/>
  <c r="EJ88" i="53"/>
  <c r="EI88" i="53"/>
  <c r="EH88" i="53"/>
  <c r="EG88" i="53"/>
  <c r="EJ87" i="53"/>
  <c r="EI87" i="53"/>
  <c r="EH87" i="53"/>
  <c r="EG87" i="53"/>
  <c r="EL86" i="53"/>
  <c r="EM85" i="53"/>
  <c r="EN85" i="53" s="1"/>
  <c r="EI85" i="53"/>
  <c r="EH85" i="53"/>
  <c r="EG85" i="53"/>
  <c r="EJ84" i="53"/>
  <c r="EI84" i="53"/>
  <c r="EH84" i="53"/>
  <c r="EG84" i="53"/>
  <c r="EJ83" i="53"/>
  <c r="EI83" i="53"/>
  <c r="EH83" i="53"/>
  <c r="EG83" i="53"/>
  <c r="EJ82" i="53"/>
  <c r="EI82" i="53"/>
  <c r="EH82" i="53"/>
  <c r="EG82" i="53"/>
  <c r="EJ81" i="53"/>
  <c r="EI81" i="53"/>
  <c r="EH81" i="53"/>
  <c r="EG81" i="53"/>
  <c r="EM80" i="53"/>
  <c r="EN80" i="53" s="1"/>
  <c r="EL80" i="53"/>
  <c r="EN79" i="53"/>
  <c r="EM79" i="53"/>
  <c r="EI79" i="53"/>
  <c r="EH79" i="53"/>
  <c r="EG79" i="53"/>
  <c r="EJ78" i="53"/>
  <c r="EI78" i="53"/>
  <c r="EH78" i="53"/>
  <c r="EG78" i="53"/>
  <c r="EJ77" i="53"/>
  <c r="EI77" i="53"/>
  <c r="EH77" i="53"/>
  <c r="EG77" i="53"/>
  <c r="EJ76" i="53"/>
  <c r="EI76" i="53"/>
  <c r="EH76" i="53"/>
  <c r="EG76" i="53"/>
  <c r="EJ75" i="53"/>
  <c r="EI75" i="53"/>
  <c r="EH75" i="53"/>
  <c r="EG75" i="53"/>
  <c r="EJ74" i="53"/>
  <c r="EI74" i="53"/>
  <c r="EH74" i="53"/>
  <c r="EG74" i="53"/>
  <c r="EJ73" i="53"/>
  <c r="EI73" i="53"/>
  <c r="EH73" i="53"/>
  <c r="EG73" i="53"/>
  <c r="EJ72" i="53"/>
  <c r="EI72" i="53"/>
  <c r="EH72" i="53"/>
  <c r="EG72" i="53"/>
  <c r="EJ71" i="53"/>
  <c r="EI71" i="53"/>
  <c r="EH71" i="53"/>
  <c r="EG71" i="53"/>
  <c r="EN70" i="53"/>
  <c r="EM70" i="53"/>
  <c r="EL70" i="53"/>
  <c r="EM69" i="53"/>
  <c r="EN69" i="53" s="1"/>
  <c r="EI69" i="53"/>
  <c r="EH69" i="53"/>
  <c r="EG69" i="53"/>
  <c r="EJ68" i="53"/>
  <c r="EI68" i="53"/>
  <c r="EH68" i="53"/>
  <c r="EG68" i="53"/>
  <c r="EJ67" i="53"/>
  <c r="EI67" i="53"/>
  <c r="EH67" i="53"/>
  <c r="EG67" i="53"/>
  <c r="EM66" i="53"/>
  <c r="EN66" i="53" s="1"/>
  <c r="EL66" i="53"/>
  <c r="EN65" i="53"/>
  <c r="EM65" i="53"/>
  <c r="EI65" i="53"/>
  <c r="EH65" i="53"/>
  <c r="EG65" i="53"/>
  <c r="EJ64" i="53"/>
  <c r="EI64" i="53"/>
  <c r="EH64" i="53"/>
  <c r="EG64" i="53"/>
  <c r="EN63" i="53"/>
  <c r="EM63" i="53"/>
  <c r="EL63" i="53"/>
  <c r="EM62" i="53"/>
  <c r="EN62" i="53" s="1"/>
  <c r="EI62" i="53"/>
  <c r="EH62" i="53"/>
  <c r="EG62" i="53"/>
  <c r="EI61" i="53"/>
  <c r="EH61" i="53"/>
  <c r="EG61" i="53"/>
  <c r="EJ60" i="53"/>
  <c r="EI60" i="53"/>
  <c r="EH60" i="53"/>
  <c r="EG60" i="53"/>
  <c r="EJ59" i="53"/>
  <c r="EI59" i="53"/>
  <c r="EH59" i="53"/>
  <c r="EG59" i="53"/>
  <c r="EJ58" i="53"/>
  <c r="EI58" i="53"/>
  <c r="EH58" i="53"/>
  <c r="EG58" i="53"/>
  <c r="EJ57" i="53"/>
  <c r="EI57" i="53"/>
  <c r="EH57" i="53"/>
  <c r="EG57" i="53"/>
  <c r="EJ56" i="53"/>
  <c r="EI56" i="53"/>
  <c r="EH56" i="53"/>
  <c r="EG56" i="53"/>
  <c r="EJ55" i="53"/>
  <c r="EI55" i="53"/>
  <c r="EH55" i="53"/>
  <c r="EG55" i="53"/>
  <c r="EJ54" i="53"/>
  <c r="EI54" i="53"/>
  <c r="EH54" i="53"/>
  <c r="EG54" i="53"/>
  <c r="EJ53" i="53"/>
  <c r="EI53" i="53"/>
  <c r="EH53" i="53"/>
  <c r="EG53" i="53"/>
  <c r="EJ52" i="53"/>
  <c r="EI52" i="53"/>
  <c r="EH52" i="53"/>
  <c r="EG52" i="53"/>
  <c r="EJ51" i="53"/>
  <c r="EI51" i="53"/>
  <c r="EH51" i="53"/>
  <c r="EG51" i="53"/>
  <c r="EJ50" i="53"/>
  <c r="EI50" i="53"/>
  <c r="EH50" i="53"/>
  <c r="EG50" i="53"/>
  <c r="EN49" i="53"/>
  <c r="EM49" i="53"/>
  <c r="EI49" i="53"/>
  <c r="EH49" i="53"/>
  <c r="EL49" i="53" s="1"/>
  <c r="EG49" i="53"/>
  <c r="EJ48" i="53"/>
  <c r="EI48" i="53"/>
  <c r="EH48" i="53"/>
  <c r="EG48" i="53"/>
  <c r="EJ47" i="53"/>
  <c r="EI47" i="53"/>
  <c r="EH47" i="53"/>
  <c r="EG47" i="53"/>
  <c r="EJ46" i="53"/>
  <c r="EI46" i="53"/>
  <c r="EH46" i="53"/>
  <c r="EG46" i="53"/>
  <c r="EJ45" i="53"/>
  <c r="EI45" i="53"/>
  <c r="EH45" i="53"/>
  <c r="EG45" i="53"/>
  <c r="EJ44" i="53"/>
  <c r="EI44" i="53"/>
  <c r="EH44" i="53"/>
  <c r="EG44" i="53"/>
  <c r="EN43" i="53"/>
  <c r="EM43" i="53"/>
  <c r="EI43" i="53"/>
  <c r="EH43" i="53"/>
  <c r="EG43" i="53"/>
  <c r="EJ42" i="53"/>
  <c r="EI42" i="53"/>
  <c r="EH42" i="53"/>
  <c r="EG42" i="53"/>
  <c r="EJ41" i="53"/>
  <c r="EI41" i="53"/>
  <c r="EH41" i="53"/>
  <c r="EG41" i="53"/>
  <c r="EJ40" i="53"/>
  <c r="EI40" i="53"/>
  <c r="EH40" i="53"/>
  <c r="EG40" i="53"/>
  <c r="EJ39" i="53"/>
  <c r="EI39" i="53"/>
  <c r="EH39" i="53"/>
  <c r="EG39" i="53"/>
  <c r="EJ38" i="53"/>
  <c r="EI38" i="53"/>
  <c r="EH38" i="53"/>
  <c r="EG38" i="53"/>
  <c r="EJ37" i="53"/>
  <c r="EI37" i="53"/>
  <c r="EH37" i="53"/>
  <c r="EG37" i="53"/>
  <c r="EJ36" i="53"/>
  <c r="EI36" i="53"/>
  <c r="EH36" i="53"/>
  <c r="EG36" i="53"/>
  <c r="EJ35" i="53"/>
  <c r="EI35" i="53"/>
  <c r="EH35" i="53"/>
  <c r="EG35" i="53"/>
  <c r="EN34" i="53"/>
  <c r="EM34" i="53"/>
  <c r="EI34" i="53"/>
  <c r="EH34" i="53"/>
  <c r="EG34" i="53"/>
  <c r="EJ33" i="53"/>
  <c r="EI33" i="53"/>
  <c r="EH33" i="53"/>
  <c r="EG33" i="53"/>
  <c r="EJ32" i="53"/>
  <c r="EI32" i="53"/>
  <c r="EH32" i="53"/>
  <c r="EG32" i="53"/>
  <c r="EJ31" i="53"/>
  <c r="EI31" i="53"/>
  <c r="EH31" i="53"/>
  <c r="EG31" i="53"/>
  <c r="EJ30" i="53"/>
  <c r="EI30" i="53"/>
  <c r="EH30" i="53"/>
  <c r="EG30" i="53"/>
  <c r="EN29" i="53"/>
  <c r="EM29" i="53"/>
  <c r="EI29" i="53"/>
  <c r="EH29" i="53"/>
  <c r="EG29" i="53"/>
  <c r="EJ28" i="53"/>
  <c r="EI28" i="53"/>
  <c r="EH28" i="53"/>
  <c r="EG28" i="53"/>
  <c r="EJ27" i="53"/>
  <c r="EI27" i="53"/>
  <c r="EH27" i="53"/>
  <c r="EG27" i="53"/>
  <c r="EJ26" i="53"/>
  <c r="EI26" i="53"/>
  <c r="EH26" i="53"/>
  <c r="EG26" i="53"/>
  <c r="EJ25" i="53"/>
  <c r="EI25" i="53"/>
  <c r="EH25" i="53"/>
  <c r="EG25" i="53"/>
  <c r="EN24" i="53"/>
  <c r="EM24" i="53"/>
  <c r="EI24" i="53"/>
  <c r="EH24" i="53"/>
  <c r="EG24" i="53"/>
  <c r="EJ23" i="53"/>
  <c r="EI23" i="53"/>
  <c r="EH23" i="53"/>
  <c r="EG23" i="53"/>
  <c r="EJ22" i="53"/>
  <c r="EI22" i="53"/>
  <c r="EH22" i="53"/>
  <c r="EG22" i="53"/>
  <c r="EJ21" i="53"/>
  <c r="EI21" i="53"/>
  <c r="EH21" i="53"/>
  <c r="EG21" i="53"/>
  <c r="EJ20" i="53"/>
  <c r="EI20" i="53"/>
  <c r="EH20" i="53"/>
  <c r="EG20" i="53"/>
  <c r="EJ19" i="53"/>
  <c r="EI19" i="53"/>
  <c r="EH19" i="53"/>
  <c r="EG19" i="53"/>
  <c r="EJ18" i="53"/>
  <c r="EI18" i="53"/>
  <c r="EH18" i="53"/>
  <c r="EG18" i="53"/>
  <c r="EJ17" i="53"/>
  <c r="EI17" i="53"/>
  <c r="EH17" i="53"/>
  <c r="EG17" i="53"/>
  <c r="EJ16" i="53"/>
  <c r="EI16" i="53"/>
  <c r="EH16" i="53"/>
  <c r="EG16" i="53"/>
  <c r="EJ15" i="53"/>
  <c r="EI15" i="53"/>
  <c r="EH15" i="53"/>
  <c r="EG15" i="53"/>
  <c r="EJ14" i="53"/>
  <c r="EI14" i="53"/>
  <c r="EH14" i="53"/>
  <c r="EG14" i="53"/>
  <c r="DM195" i="53"/>
  <c r="DQ197" i="53" s="1"/>
  <c r="DS188" i="53"/>
  <c r="DR188" i="53"/>
  <c r="DQ188" i="53"/>
  <c r="DP188" i="53"/>
  <c r="DS187" i="53"/>
  <c r="DR187" i="53"/>
  <c r="DQ187" i="53"/>
  <c r="DP187" i="53"/>
  <c r="DV186" i="53"/>
  <c r="DW186" i="53" s="1"/>
  <c r="DR186" i="53"/>
  <c r="DQ186" i="53"/>
  <c r="DP186" i="53"/>
  <c r="DS185" i="53"/>
  <c r="DR185" i="53"/>
  <c r="DQ185" i="53"/>
  <c r="DP185" i="53"/>
  <c r="DS184" i="53"/>
  <c r="DR184" i="53"/>
  <c r="DQ184" i="53"/>
  <c r="DP184" i="53"/>
  <c r="DS183" i="53"/>
  <c r="DR183" i="53"/>
  <c r="DQ183" i="53"/>
  <c r="DP183" i="53"/>
  <c r="DS182" i="53"/>
  <c r="DR182" i="53"/>
  <c r="DQ182" i="53"/>
  <c r="DP182" i="53"/>
  <c r="DS181" i="53"/>
  <c r="DR181" i="53"/>
  <c r="DQ181" i="53"/>
  <c r="DP181" i="53"/>
  <c r="DS180" i="53"/>
  <c r="DR180" i="53"/>
  <c r="DQ180" i="53"/>
  <c r="DP180" i="53"/>
  <c r="DS179" i="53"/>
  <c r="DR179" i="53"/>
  <c r="DQ179" i="53"/>
  <c r="DP179" i="53"/>
  <c r="DS178" i="53"/>
  <c r="DR178" i="53"/>
  <c r="DQ178" i="53"/>
  <c r="DP178" i="53"/>
  <c r="DS177" i="53"/>
  <c r="DR177" i="53"/>
  <c r="DQ177" i="53"/>
  <c r="DP177" i="53"/>
  <c r="DS176" i="53"/>
  <c r="DR176" i="53"/>
  <c r="DQ176" i="53"/>
  <c r="DP176" i="53"/>
  <c r="DV175" i="53"/>
  <c r="DW175" i="53" s="1"/>
  <c r="DR175" i="53"/>
  <c r="DQ175" i="53"/>
  <c r="DP175" i="53"/>
  <c r="DR174" i="53"/>
  <c r="DQ174" i="53"/>
  <c r="DP174" i="53"/>
  <c r="DS173" i="53"/>
  <c r="DR173" i="53"/>
  <c r="DQ173" i="53"/>
  <c r="DP173" i="53"/>
  <c r="DS172" i="53"/>
  <c r="DR172" i="53"/>
  <c r="DQ172" i="53"/>
  <c r="DP172" i="53"/>
  <c r="DS171" i="53"/>
  <c r="DR171" i="53"/>
  <c r="DQ171" i="53"/>
  <c r="DP171" i="53"/>
  <c r="DV170" i="53"/>
  <c r="DW170" i="53" s="1"/>
  <c r="DR170" i="53"/>
  <c r="DQ170" i="53"/>
  <c r="DP170" i="53"/>
  <c r="DS169" i="53"/>
  <c r="DR169" i="53"/>
  <c r="DQ169" i="53"/>
  <c r="DP169" i="53"/>
  <c r="DS168" i="53"/>
  <c r="DR168" i="53"/>
  <c r="DQ168" i="53"/>
  <c r="DP168" i="53"/>
  <c r="DW167" i="53"/>
  <c r="DV167" i="53"/>
  <c r="DR167" i="53"/>
  <c r="DQ167" i="53"/>
  <c r="DP167" i="53"/>
  <c r="DS166" i="53"/>
  <c r="DR166" i="53"/>
  <c r="DQ166" i="53"/>
  <c r="DP166" i="53"/>
  <c r="DS165" i="53"/>
  <c r="DR165" i="53"/>
  <c r="DQ165" i="53"/>
  <c r="DP165" i="53"/>
  <c r="DS164" i="53"/>
  <c r="DR164" i="53"/>
  <c r="DQ164" i="53"/>
  <c r="DP164" i="53"/>
  <c r="DS163" i="53"/>
  <c r="DR163" i="53"/>
  <c r="DQ163" i="53"/>
  <c r="DP163" i="53"/>
  <c r="DV162" i="53"/>
  <c r="DW162" i="53" s="1"/>
  <c r="DR162" i="53"/>
  <c r="DQ162" i="53"/>
  <c r="DP162" i="53"/>
  <c r="DR161" i="53"/>
  <c r="DQ161" i="53"/>
  <c r="DP161" i="53"/>
  <c r="DS160" i="53"/>
  <c r="DR160" i="53"/>
  <c r="DQ160" i="53"/>
  <c r="DP160" i="53"/>
  <c r="DV159" i="53"/>
  <c r="DW159" i="53" s="1"/>
  <c r="DR159" i="53"/>
  <c r="DQ159" i="53"/>
  <c r="DP159" i="53"/>
  <c r="DS158" i="53"/>
  <c r="DR158" i="53"/>
  <c r="DQ158" i="53"/>
  <c r="DP158" i="53"/>
  <c r="DV157" i="53"/>
  <c r="DW157" i="53" s="1"/>
  <c r="DR157" i="53"/>
  <c r="DQ157" i="53"/>
  <c r="DP157" i="53"/>
  <c r="DS156" i="53"/>
  <c r="DR156" i="53"/>
  <c r="DQ156" i="53"/>
  <c r="DP156" i="53"/>
  <c r="DV155" i="53"/>
  <c r="DW155" i="53" s="1"/>
  <c r="DR155" i="53"/>
  <c r="DQ155" i="53"/>
  <c r="DP155" i="53"/>
  <c r="DS154" i="53"/>
  <c r="DR154" i="53"/>
  <c r="DQ154" i="53"/>
  <c r="DP154" i="53"/>
  <c r="DV153" i="53"/>
  <c r="DW153" i="53" s="1"/>
  <c r="DR153" i="53"/>
  <c r="DQ153" i="53"/>
  <c r="DP153" i="53"/>
  <c r="DS152" i="53"/>
  <c r="DR152" i="53"/>
  <c r="DQ152" i="53"/>
  <c r="DP152" i="53"/>
  <c r="DS151" i="53"/>
  <c r="DR151" i="53"/>
  <c r="DQ151" i="53"/>
  <c r="DP151" i="53"/>
  <c r="DV150" i="53"/>
  <c r="DW150" i="53" s="1"/>
  <c r="DR150" i="53"/>
  <c r="DQ150" i="53"/>
  <c r="DP150" i="53"/>
  <c r="DS149" i="53"/>
  <c r="DR149" i="53"/>
  <c r="DQ149" i="53"/>
  <c r="DP149" i="53"/>
  <c r="DV148" i="53"/>
  <c r="DW148" i="53" s="1"/>
  <c r="DR148" i="53"/>
  <c r="DQ148" i="53"/>
  <c r="DP148" i="53"/>
  <c r="DS147" i="53"/>
  <c r="DR147" i="53"/>
  <c r="DQ147" i="53"/>
  <c r="DP147" i="53"/>
  <c r="DV146" i="53"/>
  <c r="DW146" i="53" s="1"/>
  <c r="DR146" i="53"/>
  <c r="DQ146" i="53"/>
  <c r="DP146" i="53"/>
  <c r="DS145" i="53"/>
  <c r="DR145" i="53"/>
  <c r="DQ145" i="53"/>
  <c r="DP145" i="53"/>
  <c r="DV144" i="53"/>
  <c r="DW144" i="53" s="1"/>
  <c r="DR144" i="53"/>
  <c r="DQ144" i="53"/>
  <c r="DP144" i="53"/>
  <c r="DS143" i="53"/>
  <c r="DR143" i="53"/>
  <c r="DQ143" i="53"/>
  <c r="DP143" i="53"/>
  <c r="DV142" i="53"/>
  <c r="DW142" i="53" s="1"/>
  <c r="DR142" i="53"/>
  <c r="DQ142" i="53"/>
  <c r="DP142" i="53"/>
  <c r="DS141" i="53"/>
  <c r="DR141" i="53"/>
  <c r="DQ141" i="53"/>
  <c r="DP141" i="53"/>
  <c r="DS140" i="53"/>
  <c r="DR140" i="53"/>
  <c r="DQ140" i="53"/>
  <c r="DP140" i="53"/>
  <c r="DV139" i="53"/>
  <c r="DW139" i="53" s="1"/>
  <c r="DR139" i="53"/>
  <c r="DQ139" i="53"/>
  <c r="DP139" i="53"/>
  <c r="DS138" i="53"/>
  <c r="DR138" i="53"/>
  <c r="DQ138" i="53"/>
  <c r="DP138" i="53"/>
  <c r="DS137" i="53"/>
  <c r="DR137" i="53"/>
  <c r="DQ137" i="53"/>
  <c r="DP137" i="53"/>
  <c r="DS136" i="53"/>
  <c r="DR136" i="53"/>
  <c r="DQ136" i="53"/>
  <c r="DP136" i="53"/>
  <c r="DS135" i="53"/>
  <c r="DR135" i="53"/>
  <c r="DQ135" i="53"/>
  <c r="DP135" i="53"/>
  <c r="DS134" i="53"/>
  <c r="DR134" i="53"/>
  <c r="DQ134" i="53"/>
  <c r="DP134" i="53"/>
  <c r="DS133" i="53"/>
  <c r="DR133" i="53"/>
  <c r="DQ133" i="53"/>
  <c r="DP133" i="53"/>
  <c r="DS132" i="53"/>
  <c r="DR132" i="53"/>
  <c r="DQ132" i="53"/>
  <c r="DP132" i="53"/>
  <c r="DS131" i="53"/>
  <c r="DR131" i="53"/>
  <c r="DQ131" i="53"/>
  <c r="DP131" i="53"/>
  <c r="DS130" i="53"/>
  <c r="DR130" i="53"/>
  <c r="DQ130" i="53"/>
  <c r="DP130" i="53"/>
  <c r="DS129" i="53"/>
  <c r="DR129" i="53"/>
  <c r="DQ129" i="53"/>
  <c r="DP129" i="53"/>
  <c r="DS128" i="53"/>
  <c r="DR128" i="53"/>
  <c r="DQ128" i="53"/>
  <c r="DP128" i="53"/>
  <c r="DS127" i="53"/>
  <c r="DR127" i="53"/>
  <c r="DQ127" i="53"/>
  <c r="DP127" i="53"/>
  <c r="DS126" i="53"/>
  <c r="DR126" i="53"/>
  <c r="DQ126" i="53"/>
  <c r="DP126" i="53"/>
  <c r="DS125" i="53"/>
  <c r="DR125" i="53"/>
  <c r="DQ125" i="53"/>
  <c r="DP125" i="53"/>
  <c r="DS124" i="53"/>
  <c r="DR124" i="53"/>
  <c r="DQ124" i="53"/>
  <c r="DP124" i="53"/>
  <c r="DV123" i="53"/>
  <c r="DW123" i="53" s="1"/>
  <c r="DR123" i="53"/>
  <c r="DQ123" i="53"/>
  <c r="DP123" i="53"/>
  <c r="DS122" i="53"/>
  <c r="DR122" i="53"/>
  <c r="DQ122" i="53"/>
  <c r="DP122" i="53"/>
  <c r="DS121" i="53"/>
  <c r="DR121" i="53"/>
  <c r="DQ121" i="53"/>
  <c r="DP121" i="53"/>
  <c r="DS120" i="53"/>
  <c r="DR120" i="53"/>
  <c r="DQ120" i="53"/>
  <c r="DP120" i="53"/>
  <c r="DS119" i="53"/>
  <c r="DR119" i="53"/>
  <c r="DQ119" i="53"/>
  <c r="DP119" i="53"/>
  <c r="DS118" i="53"/>
  <c r="DR118" i="53"/>
  <c r="DQ118" i="53"/>
  <c r="DP118" i="53"/>
  <c r="DV117" i="53"/>
  <c r="DW117" i="53" s="1"/>
  <c r="DR117" i="53"/>
  <c r="DQ117" i="53"/>
  <c r="DP117" i="53"/>
  <c r="DR116" i="53"/>
  <c r="DQ116" i="53"/>
  <c r="DP116" i="53"/>
  <c r="DS115" i="53"/>
  <c r="DR115" i="53"/>
  <c r="DQ115" i="53"/>
  <c r="DP115" i="53"/>
  <c r="DW114" i="53"/>
  <c r="DV114" i="53"/>
  <c r="DR114" i="53"/>
  <c r="DQ114" i="53"/>
  <c r="DP114" i="53"/>
  <c r="DS113" i="53"/>
  <c r="DR113" i="53"/>
  <c r="DQ113" i="53"/>
  <c r="DP113" i="53"/>
  <c r="DS112" i="53"/>
  <c r="DR112" i="53"/>
  <c r="DQ112" i="53"/>
  <c r="DP112" i="53"/>
  <c r="DS111" i="53"/>
  <c r="DR111" i="53"/>
  <c r="DQ111" i="53"/>
  <c r="DP111" i="53"/>
  <c r="DS110" i="53"/>
  <c r="DR110" i="53"/>
  <c r="DQ110" i="53"/>
  <c r="DP110" i="53"/>
  <c r="DS109" i="53"/>
  <c r="DR109" i="53"/>
  <c r="DQ109" i="53"/>
  <c r="DP109" i="53"/>
  <c r="DW108" i="53"/>
  <c r="DV108" i="53"/>
  <c r="DR108" i="53"/>
  <c r="DQ108" i="53"/>
  <c r="DP108" i="53"/>
  <c r="DS107" i="53"/>
  <c r="DR107" i="53"/>
  <c r="DQ107" i="53"/>
  <c r="DP107" i="53"/>
  <c r="DS106" i="53"/>
  <c r="DR106" i="53"/>
  <c r="DQ106" i="53"/>
  <c r="DP106" i="53"/>
  <c r="DS105" i="53"/>
  <c r="DR105" i="53"/>
  <c r="DQ105" i="53"/>
  <c r="DP105" i="53"/>
  <c r="DS104" i="53"/>
  <c r="DR104" i="53"/>
  <c r="DQ104" i="53"/>
  <c r="DP104" i="53"/>
  <c r="DW103" i="53"/>
  <c r="DV103" i="53"/>
  <c r="DU103" i="53"/>
  <c r="DV102" i="53"/>
  <c r="DW102" i="53" s="1"/>
  <c r="DR102" i="53"/>
  <c r="DQ102" i="53"/>
  <c r="DP102" i="53"/>
  <c r="DS101" i="53"/>
  <c r="DR101" i="53"/>
  <c r="DQ101" i="53"/>
  <c r="DP101" i="53"/>
  <c r="DS100" i="53"/>
  <c r="DR100" i="53"/>
  <c r="DQ100" i="53"/>
  <c r="DP100" i="53"/>
  <c r="DS99" i="53"/>
  <c r="DR99" i="53"/>
  <c r="DQ99" i="53"/>
  <c r="DP99" i="53"/>
  <c r="DS98" i="53"/>
  <c r="DR98" i="53"/>
  <c r="DQ98" i="53"/>
  <c r="DP98" i="53"/>
  <c r="DV97" i="53"/>
  <c r="DW97" i="53" s="1"/>
  <c r="DU97" i="53"/>
  <c r="DW96" i="53"/>
  <c r="DV96" i="53"/>
  <c r="DR96" i="53"/>
  <c r="DQ96" i="53"/>
  <c r="DP96" i="53"/>
  <c r="DS95" i="53"/>
  <c r="DR95" i="53"/>
  <c r="DQ95" i="53"/>
  <c r="DP95" i="53"/>
  <c r="DS94" i="53"/>
  <c r="DR94" i="53"/>
  <c r="DQ94" i="53"/>
  <c r="DP94" i="53"/>
  <c r="DS93" i="53"/>
  <c r="DR93" i="53"/>
  <c r="DQ93" i="53"/>
  <c r="DP93" i="53"/>
  <c r="DS92" i="53"/>
  <c r="DR92" i="53"/>
  <c r="DQ92" i="53"/>
  <c r="DP92" i="53"/>
  <c r="DS91" i="53"/>
  <c r="DR91" i="53"/>
  <c r="DQ91" i="53"/>
  <c r="DP91" i="53"/>
  <c r="DS90" i="53"/>
  <c r="DR90" i="53"/>
  <c r="DQ90" i="53"/>
  <c r="DP90" i="53"/>
  <c r="DS89" i="53"/>
  <c r="DR89" i="53"/>
  <c r="DQ89" i="53"/>
  <c r="DP89" i="53"/>
  <c r="DS88" i="53"/>
  <c r="DR88" i="53"/>
  <c r="DQ88" i="53"/>
  <c r="DP88" i="53"/>
  <c r="DS87" i="53"/>
  <c r="DR87" i="53"/>
  <c r="DQ87" i="53"/>
  <c r="DP87" i="53"/>
  <c r="DU86" i="53"/>
  <c r="DV85" i="53"/>
  <c r="DW85" i="53" s="1"/>
  <c r="DR85" i="53"/>
  <c r="DQ85" i="53"/>
  <c r="DP85" i="53"/>
  <c r="DS84" i="53"/>
  <c r="DR84" i="53"/>
  <c r="DQ84" i="53"/>
  <c r="DP84" i="53"/>
  <c r="DS83" i="53"/>
  <c r="DR83" i="53"/>
  <c r="DQ83" i="53"/>
  <c r="DP83" i="53"/>
  <c r="DS82" i="53"/>
  <c r="DR82" i="53"/>
  <c r="DQ82" i="53"/>
  <c r="DP82" i="53"/>
  <c r="DS81" i="53"/>
  <c r="DR81" i="53"/>
  <c r="DQ81" i="53"/>
  <c r="DP81" i="53"/>
  <c r="DV80" i="53"/>
  <c r="DW80" i="53" s="1"/>
  <c r="DU80" i="53"/>
  <c r="DW79" i="53"/>
  <c r="DV79" i="53"/>
  <c r="DR79" i="53"/>
  <c r="DQ79" i="53"/>
  <c r="DP79" i="53"/>
  <c r="DS78" i="53"/>
  <c r="DR78" i="53"/>
  <c r="DQ78" i="53"/>
  <c r="DP78" i="53"/>
  <c r="DS77" i="53"/>
  <c r="DR77" i="53"/>
  <c r="DQ77" i="53"/>
  <c r="DP77" i="53"/>
  <c r="DS76" i="53"/>
  <c r="DR76" i="53"/>
  <c r="DQ76" i="53"/>
  <c r="DP76" i="53"/>
  <c r="DS75" i="53"/>
  <c r="DR75" i="53"/>
  <c r="DQ75" i="53"/>
  <c r="DP75" i="53"/>
  <c r="DS74" i="53"/>
  <c r="DR74" i="53"/>
  <c r="DQ74" i="53"/>
  <c r="DP74" i="53"/>
  <c r="DS73" i="53"/>
  <c r="DR73" i="53"/>
  <c r="DQ73" i="53"/>
  <c r="DP73" i="53"/>
  <c r="DS72" i="53"/>
  <c r="DR72" i="53"/>
  <c r="DQ72" i="53"/>
  <c r="DP72" i="53"/>
  <c r="DS71" i="53"/>
  <c r="DR71" i="53"/>
  <c r="DQ71" i="53"/>
  <c r="DP71" i="53"/>
  <c r="DW70" i="53"/>
  <c r="DV70" i="53"/>
  <c r="DU70" i="53"/>
  <c r="DV69" i="53"/>
  <c r="DW69" i="53" s="1"/>
  <c r="DR69" i="53"/>
  <c r="DQ69" i="53"/>
  <c r="DP69" i="53"/>
  <c r="DS68" i="53"/>
  <c r="DR68" i="53"/>
  <c r="DQ68" i="53"/>
  <c r="DP68" i="53"/>
  <c r="DS67" i="53"/>
  <c r="DR67" i="53"/>
  <c r="DQ67" i="53"/>
  <c r="DP67" i="53"/>
  <c r="DV66" i="53"/>
  <c r="DW66" i="53" s="1"/>
  <c r="DU66" i="53"/>
  <c r="DW65" i="53"/>
  <c r="DV65" i="53"/>
  <c r="DR65" i="53"/>
  <c r="DQ65" i="53"/>
  <c r="DP65" i="53"/>
  <c r="DS64" i="53"/>
  <c r="DR64" i="53"/>
  <c r="DQ64" i="53"/>
  <c r="DP64" i="53"/>
  <c r="DW63" i="53"/>
  <c r="DV63" i="53"/>
  <c r="DU63" i="53"/>
  <c r="DV62" i="53"/>
  <c r="DW62" i="53" s="1"/>
  <c r="DR62" i="53"/>
  <c r="DQ62" i="53"/>
  <c r="DP62" i="53"/>
  <c r="DR61" i="53"/>
  <c r="DQ61" i="53"/>
  <c r="DP61" i="53"/>
  <c r="DS60" i="53"/>
  <c r="DR60" i="53"/>
  <c r="DQ60" i="53"/>
  <c r="DP60" i="53"/>
  <c r="DS59" i="53"/>
  <c r="DR59" i="53"/>
  <c r="DQ59" i="53"/>
  <c r="DP59" i="53"/>
  <c r="DS58" i="53"/>
  <c r="DR58" i="53"/>
  <c r="DQ58" i="53"/>
  <c r="DP58" i="53"/>
  <c r="DS57" i="53"/>
  <c r="DR57" i="53"/>
  <c r="DQ57" i="53"/>
  <c r="DP57" i="53"/>
  <c r="DS56" i="53"/>
  <c r="DR56" i="53"/>
  <c r="DQ56" i="53"/>
  <c r="DP56" i="53"/>
  <c r="DS55" i="53"/>
  <c r="DR55" i="53"/>
  <c r="DQ55" i="53"/>
  <c r="DP55" i="53"/>
  <c r="DS54" i="53"/>
  <c r="DR54" i="53"/>
  <c r="DQ54" i="53"/>
  <c r="DP54" i="53"/>
  <c r="DS53" i="53"/>
  <c r="DR53" i="53"/>
  <c r="DQ53" i="53"/>
  <c r="DP53" i="53"/>
  <c r="DS52" i="53"/>
  <c r="DR52" i="53"/>
  <c r="DQ52" i="53"/>
  <c r="DP52" i="53"/>
  <c r="DS51" i="53"/>
  <c r="DR51" i="53"/>
  <c r="DQ51" i="53"/>
  <c r="DP51" i="53"/>
  <c r="DS50" i="53"/>
  <c r="DR50" i="53"/>
  <c r="DQ50" i="53"/>
  <c r="DP50" i="53"/>
  <c r="DW49" i="53"/>
  <c r="DV49" i="53"/>
  <c r="DR49" i="53"/>
  <c r="DQ49" i="53"/>
  <c r="DP49" i="53"/>
  <c r="DS48" i="53"/>
  <c r="DR48" i="53"/>
  <c r="DQ48" i="53"/>
  <c r="DP48" i="53"/>
  <c r="DS47" i="53"/>
  <c r="DR47" i="53"/>
  <c r="DQ47" i="53"/>
  <c r="DP47" i="53"/>
  <c r="DS46" i="53"/>
  <c r="DR46" i="53"/>
  <c r="DQ46" i="53"/>
  <c r="DP46" i="53"/>
  <c r="DS45" i="53"/>
  <c r="DR45" i="53"/>
  <c r="DQ45" i="53"/>
  <c r="DP45" i="53"/>
  <c r="DS44" i="53"/>
  <c r="DR44" i="53"/>
  <c r="DQ44" i="53"/>
  <c r="DP44" i="53"/>
  <c r="DW43" i="53"/>
  <c r="DV43" i="53"/>
  <c r="DR43" i="53"/>
  <c r="DQ43" i="53"/>
  <c r="DP43" i="53"/>
  <c r="DS42" i="53"/>
  <c r="DR42" i="53"/>
  <c r="DQ42" i="53"/>
  <c r="DP42" i="53"/>
  <c r="DS41" i="53"/>
  <c r="DR41" i="53"/>
  <c r="DQ41" i="53"/>
  <c r="DP41" i="53"/>
  <c r="DS40" i="53"/>
  <c r="DR40" i="53"/>
  <c r="DQ40" i="53"/>
  <c r="DP40" i="53"/>
  <c r="DS39" i="53"/>
  <c r="DR39" i="53"/>
  <c r="DQ39" i="53"/>
  <c r="DP39" i="53"/>
  <c r="DS38" i="53"/>
  <c r="DR38" i="53"/>
  <c r="DQ38" i="53"/>
  <c r="DP38" i="53"/>
  <c r="DS37" i="53"/>
  <c r="DR37" i="53"/>
  <c r="DQ37" i="53"/>
  <c r="DP37" i="53"/>
  <c r="DS36" i="53"/>
  <c r="DR36" i="53"/>
  <c r="DQ36" i="53"/>
  <c r="DP36" i="53"/>
  <c r="DS35" i="53"/>
  <c r="DR35" i="53"/>
  <c r="DQ35" i="53"/>
  <c r="DP35" i="53"/>
  <c r="DW34" i="53"/>
  <c r="DV34" i="53"/>
  <c r="DR34" i="53"/>
  <c r="DQ34" i="53"/>
  <c r="DP34" i="53"/>
  <c r="DS33" i="53"/>
  <c r="DR33" i="53"/>
  <c r="DQ33" i="53"/>
  <c r="DP33" i="53"/>
  <c r="DS32" i="53"/>
  <c r="DR32" i="53"/>
  <c r="DQ32" i="53"/>
  <c r="DP32" i="53"/>
  <c r="DS31" i="53"/>
  <c r="DR31" i="53"/>
  <c r="DQ31" i="53"/>
  <c r="DP31" i="53"/>
  <c r="DS30" i="53"/>
  <c r="DR30" i="53"/>
  <c r="DQ30" i="53"/>
  <c r="DP30" i="53"/>
  <c r="DW29" i="53"/>
  <c r="DV29" i="53"/>
  <c r="DR29" i="53"/>
  <c r="DQ29" i="53"/>
  <c r="DU29" i="53" s="1"/>
  <c r="DP29" i="53"/>
  <c r="DS28" i="53"/>
  <c r="DR28" i="53"/>
  <c r="DQ28" i="53"/>
  <c r="DP28" i="53"/>
  <c r="DS27" i="53"/>
  <c r="DR27" i="53"/>
  <c r="DQ27" i="53"/>
  <c r="DP27" i="53"/>
  <c r="DS26" i="53"/>
  <c r="DR26" i="53"/>
  <c r="DQ26" i="53"/>
  <c r="DP26" i="53"/>
  <c r="DS25" i="53"/>
  <c r="DR25" i="53"/>
  <c r="DQ25" i="53"/>
  <c r="DP25" i="53"/>
  <c r="DW24" i="53"/>
  <c r="DV24" i="53"/>
  <c r="DR24" i="53"/>
  <c r="DQ24" i="53"/>
  <c r="DP24" i="53"/>
  <c r="DS23" i="53"/>
  <c r="DR23" i="53"/>
  <c r="DQ23" i="53"/>
  <c r="DP23" i="53"/>
  <c r="DS22" i="53"/>
  <c r="DR22" i="53"/>
  <c r="DQ22" i="53"/>
  <c r="DP22" i="53"/>
  <c r="DS21" i="53"/>
  <c r="DR21" i="53"/>
  <c r="DQ21" i="53"/>
  <c r="DP21" i="53"/>
  <c r="DS20" i="53"/>
  <c r="DR20" i="53"/>
  <c r="DQ20" i="53"/>
  <c r="DP20" i="53"/>
  <c r="DS19" i="53"/>
  <c r="DR19" i="53"/>
  <c r="DQ19" i="53"/>
  <c r="DP19" i="53"/>
  <c r="DS18" i="53"/>
  <c r="DR18" i="53"/>
  <c r="DQ18" i="53"/>
  <c r="DP18" i="53"/>
  <c r="DS17" i="53"/>
  <c r="DR17" i="53"/>
  <c r="DQ17" i="53"/>
  <c r="DP17" i="53"/>
  <c r="DS16" i="53"/>
  <c r="DR16" i="53"/>
  <c r="DQ16" i="53"/>
  <c r="DP16" i="53"/>
  <c r="DS15" i="53"/>
  <c r="DR15" i="53"/>
  <c r="DQ15" i="53"/>
  <c r="DP15" i="53"/>
  <c r="DS14" i="53"/>
  <c r="DR14" i="53"/>
  <c r="DQ14" i="53"/>
  <c r="DP14" i="53"/>
  <c r="CV195" i="53"/>
  <c r="CZ197" i="53" s="1"/>
  <c r="DB188" i="53"/>
  <c r="DA188" i="53"/>
  <c r="CZ188" i="53"/>
  <c r="CY188" i="53"/>
  <c r="DB187" i="53"/>
  <c r="DA187" i="53"/>
  <c r="CZ187" i="53"/>
  <c r="CY187" i="53"/>
  <c r="DE186" i="53"/>
  <c r="DF186" i="53" s="1"/>
  <c r="DA186" i="53"/>
  <c r="CZ186" i="53"/>
  <c r="DD186" i="53" s="1"/>
  <c r="CY186" i="53"/>
  <c r="DB185" i="53"/>
  <c r="DA185" i="53"/>
  <c r="CZ185" i="53"/>
  <c r="CY185" i="53"/>
  <c r="DB184" i="53"/>
  <c r="DA184" i="53"/>
  <c r="CZ184" i="53"/>
  <c r="CY184" i="53"/>
  <c r="DB183" i="53"/>
  <c r="DA183" i="53"/>
  <c r="CZ183" i="53"/>
  <c r="CY183" i="53"/>
  <c r="DB182" i="53"/>
  <c r="DA182" i="53"/>
  <c r="CZ182" i="53"/>
  <c r="CY182" i="53"/>
  <c r="DB181" i="53"/>
  <c r="DA181" i="53"/>
  <c r="CZ181" i="53"/>
  <c r="CY181" i="53"/>
  <c r="DB180" i="53"/>
  <c r="DA180" i="53"/>
  <c r="CZ180" i="53"/>
  <c r="CY180" i="53"/>
  <c r="DB179" i="53"/>
  <c r="DA179" i="53"/>
  <c r="CZ179" i="53"/>
  <c r="CY179" i="53"/>
  <c r="DB178" i="53"/>
  <c r="DA178" i="53"/>
  <c r="CZ178" i="53"/>
  <c r="CY178" i="53"/>
  <c r="DB177" i="53"/>
  <c r="DA177" i="53"/>
  <c r="CZ177" i="53"/>
  <c r="CY177" i="53"/>
  <c r="DB176" i="53"/>
  <c r="DA176" i="53"/>
  <c r="CZ176" i="53"/>
  <c r="CY176" i="53"/>
  <c r="DF175" i="53"/>
  <c r="DE175" i="53"/>
  <c r="DA175" i="53"/>
  <c r="CZ175" i="53"/>
  <c r="CY175" i="53"/>
  <c r="DA174" i="53"/>
  <c r="CZ174" i="53"/>
  <c r="CY174" i="53"/>
  <c r="DB173" i="53"/>
  <c r="DA173" i="53"/>
  <c r="CZ173" i="53"/>
  <c r="CY173" i="53"/>
  <c r="DB172" i="53"/>
  <c r="DA172" i="53"/>
  <c r="CZ172" i="53"/>
  <c r="CY172" i="53"/>
  <c r="DB171" i="53"/>
  <c r="DA171" i="53"/>
  <c r="CZ171" i="53"/>
  <c r="CY171" i="53"/>
  <c r="DE170" i="53"/>
  <c r="DF170" i="53" s="1"/>
  <c r="DA170" i="53"/>
  <c r="CZ170" i="53"/>
  <c r="CY170" i="53"/>
  <c r="DB169" i="53"/>
  <c r="DA169" i="53"/>
  <c r="CZ169" i="53"/>
  <c r="CY169" i="53"/>
  <c r="DB168" i="53"/>
  <c r="DA168" i="53"/>
  <c r="CZ168" i="53"/>
  <c r="CY168" i="53"/>
  <c r="DE167" i="53"/>
  <c r="DF167" i="53" s="1"/>
  <c r="DA167" i="53"/>
  <c r="CZ167" i="53"/>
  <c r="CY167" i="53"/>
  <c r="DB166" i="53"/>
  <c r="DA166" i="53"/>
  <c r="CZ166" i="53"/>
  <c r="CY166" i="53"/>
  <c r="DB165" i="53"/>
  <c r="DA165" i="53"/>
  <c r="CZ165" i="53"/>
  <c r="CY165" i="53"/>
  <c r="DB164" i="53"/>
  <c r="DA164" i="53"/>
  <c r="CZ164" i="53"/>
  <c r="CY164" i="53"/>
  <c r="DB163" i="53"/>
  <c r="DA163" i="53"/>
  <c r="CZ163" i="53"/>
  <c r="CY163" i="53"/>
  <c r="DE162" i="53"/>
  <c r="DF162" i="53" s="1"/>
  <c r="DA162" i="53"/>
  <c r="CZ162" i="53"/>
  <c r="CY162" i="53"/>
  <c r="DA161" i="53"/>
  <c r="CZ161" i="53"/>
  <c r="CY161" i="53"/>
  <c r="DB160" i="53"/>
  <c r="DA160" i="53"/>
  <c r="CZ160" i="53"/>
  <c r="CY160" i="53"/>
  <c r="DE159" i="53"/>
  <c r="DF159" i="53" s="1"/>
  <c r="DA159" i="53"/>
  <c r="CZ159" i="53"/>
  <c r="CY159" i="53"/>
  <c r="DB158" i="53"/>
  <c r="DA158" i="53"/>
  <c r="CZ158" i="53"/>
  <c r="CY158" i="53"/>
  <c r="DF157" i="53"/>
  <c r="DE157" i="53"/>
  <c r="DA157" i="53"/>
  <c r="CZ157" i="53"/>
  <c r="CY157" i="53"/>
  <c r="DB156" i="53"/>
  <c r="DA156" i="53"/>
  <c r="CZ156" i="53"/>
  <c r="CY156" i="53"/>
  <c r="DE155" i="53"/>
  <c r="DF155" i="53" s="1"/>
  <c r="DA155" i="53"/>
  <c r="CZ155" i="53"/>
  <c r="CY155" i="53"/>
  <c r="DB154" i="53"/>
  <c r="DA154" i="53"/>
  <c r="CZ154" i="53"/>
  <c r="CY154" i="53"/>
  <c r="DF153" i="53"/>
  <c r="DE153" i="53"/>
  <c r="DA153" i="53"/>
  <c r="CZ153" i="53"/>
  <c r="CY153" i="53"/>
  <c r="DB152" i="53"/>
  <c r="DA152" i="53"/>
  <c r="CZ152" i="53"/>
  <c r="CY152" i="53"/>
  <c r="DB151" i="53"/>
  <c r="DA151" i="53"/>
  <c r="CZ151" i="53"/>
  <c r="CY151" i="53"/>
  <c r="DE150" i="53"/>
  <c r="DF150" i="53" s="1"/>
  <c r="DA150" i="53"/>
  <c r="CZ150" i="53"/>
  <c r="CY150" i="53"/>
  <c r="DB149" i="53"/>
  <c r="DA149" i="53"/>
  <c r="CZ149" i="53"/>
  <c r="CY149" i="53"/>
  <c r="DF148" i="53"/>
  <c r="DE148" i="53"/>
  <c r="DA148" i="53"/>
  <c r="CZ148" i="53"/>
  <c r="CY148" i="53"/>
  <c r="DB147" i="53"/>
  <c r="DA147" i="53"/>
  <c r="CZ147" i="53"/>
  <c r="CY147" i="53"/>
  <c r="DE146" i="53"/>
  <c r="DF146" i="53" s="1"/>
  <c r="DA146" i="53"/>
  <c r="CZ146" i="53"/>
  <c r="CY146" i="53"/>
  <c r="DB145" i="53"/>
  <c r="DA145" i="53"/>
  <c r="CZ145" i="53"/>
  <c r="CY145" i="53"/>
  <c r="DF144" i="53"/>
  <c r="DE144" i="53"/>
  <c r="DA144" i="53"/>
  <c r="CZ144" i="53"/>
  <c r="CY144" i="53"/>
  <c r="DB143" i="53"/>
  <c r="DA143" i="53"/>
  <c r="CZ143" i="53"/>
  <c r="CY143" i="53"/>
  <c r="DE142" i="53"/>
  <c r="DF142" i="53" s="1"/>
  <c r="DA142" i="53"/>
  <c r="CZ142" i="53"/>
  <c r="CY142" i="53"/>
  <c r="DB141" i="53"/>
  <c r="DA141" i="53"/>
  <c r="CZ141" i="53"/>
  <c r="CY141" i="53"/>
  <c r="DB140" i="53"/>
  <c r="DA140" i="53"/>
  <c r="CZ140" i="53"/>
  <c r="CY140" i="53"/>
  <c r="DF139" i="53"/>
  <c r="DE139" i="53"/>
  <c r="DA139" i="53"/>
  <c r="CZ139" i="53"/>
  <c r="CY139" i="53"/>
  <c r="DB138" i="53"/>
  <c r="DA138" i="53"/>
  <c r="CZ138" i="53"/>
  <c r="CY138" i="53"/>
  <c r="DB137" i="53"/>
  <c r="DA137" i="53"/>
  <c r="CZ137" i="53"/>
  <c r="CY137" i="53"/>
  <c r="DB136" i="53"/>
  <c r="DA136" i="53"/>
  <c r="CZ136" i="53"/>
  <c r="CY136" i="53"/>
  <c r="DB135" i="53"/>
  <c r="DA135" i="53"/>
  <c r="CZ135" i="53"/>
  <c r="CY135" i="53"/>
  <c r="DB134" i="53"/>
  <c r="DA134" i="53"/>
  <c r="CZ134" i="53"/>
  <c r="CY134" i="53"/>
  <c r="DB133" i="53"/>
  <c r="DA133" i="53"/>
  <c r="CZ133" i="53"/>
  <c r="CY133" i="53"/>
  <c r="DB132" i="53"/>
  <c r="DA132" i="53"/>
  <c r="CZ132" i="53"/>
  <c r="CY132" i="53"/>
  <c r="DB131" i="53"/>
  <c r="DA131" i="53"/>
  <c r="CZ131" i="53"/>
  <c r="CY131" i="53"/>
  <c r="DB130" i="53"/>
  <c r="DA130" i="53"/>
  <c r="CZ130" i="53"/>
  <c r="CY130" i="53"/>
  <c r="DB129" i="53"/>
  <c r="DA129" i="53"/>
  <c r="CZ129" i="53"/>
  <c r="CY129" i="53"/>
  <c r="DB128" i="53"/>
  <c r="DA128" i="53"/>
  <c r="CZ128" i="53"/>
  <c r="CY128" i="53"/>
  <c r="DB127" i="53"/>
  <c r="DA127" i="53"/>
  <c r="CZ127" i="53"/>
  <c r="CY127" i="53"/>
  <c r="DB126" i="53"/>
  <c r="DA126" i="53"/>
  <c r="CZ126" i="53"/>
  <c r="CY126" i="53"/>
  <c r="DB125" i="53"/>
  <c r="DA125" i="53"/>
  <c r="CZ125" i="53"/>
  <c r="CY125" i="53"/>
  <c r="DB124" i="53"/>
  <c r="DA124" i="53"/>
  <c r="CZ124" i="53"/>
  <c r="CY124" i="53"/>
  <c r="DE123" i="53"/>
  <c r="DF123" i="53" s="1"/>
  <c r="DA123" i="53"/>
  <c r="CZ123" i="53"/>
  <c r="CY123" i="53"/>
  <c r="DB122" i="53"/>
  <c r="DA122" i="53"/>
  <c r="CZ122" i="53"/>
  <c r="CY122" i="53"/>
  <c r="DB121" i="53"/>
  <c r="DA121" i="53"/>
  <c r="CZ121" i="53"/>
  <c r="CY121" i="53"/>
  <c r="DB120" i="53"/>
  <c r="DA120" i="53"/>
  <c r="CZ120" i="53"/>
  <c r="CY120" i="53"/>
  <c r="DB119" i="53"/>
  <c r="DA119" i="53"/>
  <c r="CZ119" i="53"/>
  <c r="CY119" i="53"/>
  <c r="DB118" i="53"/>
  <c r="DA118" i="53"/>
  <c r="CZ118" i="53"/>
  <c r="CY118" i="53"/>
  <c r="DF117" i="53"/>
  <c r="DE117" i="53"/>
  <c r="DA117" i="53"/>
  <c r="CZ117" i="53"/>
  <c r="CY117" i="53"/>
  <c r="DA116" i="53"/>
  <c r="CZ116" i="53"/>
  <c r="CY116" i="53"/>
  <c r="DB115" i="53"/>
  <c r="DA115" i="53"/>
  <c r="CZ115" i="53"/>
  <c r="CY115" i="53"/>
  <c r="DF114" i="53"/>
  <c r="DE114" i="53"/>
  <c r="DA114" i="53"/>
  <c r="CZ114" i="53"/>
  <c r="CY114" i="53"/>
  <c r="DB113" i="53"/>
  <c r="DA113" i="53"/>
  <c r="CZ113" i="53"/>
  <c r="CY113" i="53"/>
  <c r="DB112" i="53"/>
  <c r="DA112" i="53"/>
  <c r="CZ112" i="53"/>
  <c r="CY112" i="53"/>
  <c r="DB111" i="53"/>
  <c r="DA111" i="53"/>
  <c r="CZ111" i="53"/>
  <c r="CY111" i="53"/>
  <c r="DB110" i="53"/>
  <c r="DA110" i="53"/>
  <c r="CZ110" i="53"/>
  <c r="CY110" i="53"/>
  <c r="DB109" i="53"/>
  <c r="DA109" i="53"/>
  <c r="CZ109" i="53"/>
  <c r="CY109" i="53"/>
  <c r="DE108" i="53"/>
  <c r="DF108" i="53" s="1"/>
  <c r="DA108" i="53"/>
  <c r="CZ108" i="53"/>
  <c r="CY108" i="53"/>
  <c r="DB107" i="53"/>
  <c r="DA107" i="53"/>
  <c r="CZ107" i="53"/>
  <c r="CY107" i="53"/>
  <c r="DB106" i="53"/>
  <c r="DA106" i="53"/>
  <c r="CZ106" i="53"/>
  <c r="CY106" i="53"/>
  <c r="DB105" i="53"/>
  <c r="DA105" i="53"/>
  <c r="CZ105" i="53"/>
  <c r="CY105" i="53"/>
  <c r="DB104" i="53"/>
  <c r="DA104" i="53"/>
  <c r="CZ104" i="53"/>
  <c r="CY104" i="53"/>
  <c r="DF103" i="53"/>
  <c r="DE103" i="53"/>
  <c r="DD103" i="53"/>
  <c r="DF102" i="53"/>
  <c r="DE102" i="53"/>
  <c r="DA102" i="53"/>
  <c r="CZ102" i="53"/>
  <c r="CY102" i="53"/>
  <c r="DB101" i="53"/>
  <c r="DA101" i="53"/>
  <c r="CZ101" i="53"/>
  <c r="CY101" i="53"/>
  <c r="DB100" i="53"/>
  <c r="DA100" i="53"/>
  <c r="CZ100" i="53"/>
  <c r="CY100" i="53"/>
  <c r="DB99" i="53"/>
  <c r="DA99" i="53"/>
  <c r="CZ99" i="53"/>
  <c r="CY99" i="53"/>
  <c r="DB98" i="53"/>
  <c r="DA98" i="53"/>
  <c r="CZ98" i="53"/>
  <c r="CY98" i="53"/>
  <c r="DE97" i="53"/>
  <c r="DF97" i="53" s="1"/>
  <c r="DD97" i="53"/>
  <c r="DF96" i="53"/>
  <c r="DE96" i="53"/>
  <c r="DA96" i="53"/>
  <c r="CZ96" i="53"/>
  <c r="CY96" i="53"/>
  <c r="DB95" i="53"/>
  <c r="DA95" i="53"/>
  <c r="CZ95" i="53"/>
  <c r="CY95" i="53"/>
  <c r="DB94" i="53"/>
  <c r="DA94" i="53"/>
  <c r="CZ94" i="53"/>
  <c r="CY94" i="53"/>
  <c r="DB93" i="53"/>
  <c r="DA93" i="53"/>
  <c r="CZ93" i="53"/>
  <c r="CY93" i="53"/>
  <c r="DB92" i="53"/>
  <c r="DA92" i="53"/>
  <c r="CZ92" i="53"/>
  <c r="CY92" i="53"/>
  <c r="DB91" i="53"/>
  <c r="DA91" i="53"/>
  <c r="CZ91" i="53"/>
  <c r="CY91" i="53"/>
  <c r="DB90" i="53"/>
  <c r="DA90" i="53"/>
  <c r="CZ90" i="53"/>
  <c r="CY90" i="53"/>
  <c r="DB89" i="53"/>
  <c r="DA89" i="53"/>
  <c r="CZ89" i="53"/>
  <c r="CY89" i="53"/>
  <c r="DB88" i="53"/>
  <c r="DA88" i="53"/>
  <c r="CZ88" i="53"/>
  <c r="CY88" i="53"/>
  <c r="DB87" i="53"/>
  <c r="DA87" i="53"/>
  <c r="CZ87" i="53"/>
  <c r="CY87" i="53"/>
  <c r="DD86" i="53"/>
  <c r="DE85" i="53"/>
  <c r="DF85" i="53" s="1"/>
  <c r="DA85" i="53"/>
  <c r="CZ85" i="53"/>
  <c r="CY85" i="53"/>
  <c r="DB84" i="53"/>
  <c r="DA84" i="53"/>
  <c r="CZ84" i="53"/>
  <c r="CY84" i="53"/>
  <c r="DB83" i="53"/>
  <c r="DA83" i="53"/>
  <c r="CZ83" i="53"/>
  <c r="CY83" i="53"/>
  <c r="DB82" i="53"/>
  <c r="DA82" i="53"/>
  <c r="CZ82" i="53"/>
  <c r="CY82" i="53"/>
  <c r="DB81" i="53"/>
  <c r="DA81" i="53"/>
  <c r="CZ81" i="53"/>
  <c r="CY81" i="53"/>
  <c r="DF80" i="53"/>
  <c r="DE80" i="53"/>
  <c r="DD80" i="53"/>
  <c r="DE79" i="53"/>
  <c r="DF79" i="53" s="1"/>
  <c r="DA79" i="53"/>
  <c r="CZ79" i="53"/>
  <c r="CY79" i="53"/>
  <c r="DB78" i="53"/>
  <c r="DA78" i="53"/>
  <c r="CZ78" i="53"/>
  <c r="CY78" i="53"/>
  <c r="DB77" i="53"/>
  <c r="DA77" i="53"/>
  <c r="CZ77" i="53"/>
  <c r="CY77" i="53"/>
  <c r="DB76" i="53"/>
  <c r="DA76" i="53"/>
  <c r="CZ76" i="53"/>
  <c r="CY76" i="53"/>
  <c r="DB75" i="53"/>
  <c r="DA75" i="53"/>
  <c r="CZ75" i="53"/>
  <c r="CY75" i="53"/>
  <c r="DB74" i="53"/>
  <c r="DA74" i="53"/>
  <c r="CZ74" i="53"/>
  <c r="CY74" i="53"/>
  <c r="DB73" i="53"/>
  <c r="DA73" i="53"/>
  <c r="CZ73" i="53"/>
  <c r="CY73" i="53"/>
  <c r="DB72" i="53"/>
  <c r="DA72" i="53"/>
  <c r="CZ72" i="53"/>
  <c r="CY72" i="53"/>
  <c r="DB71" i="53"/>
  <c r="DA71" i="53"/>
  <c r="CZ71" i="53"/>
  <c r="CY71" i="53"/>
  <c r="DF70" i="53"/>
  <c r="DE70" i="53"/>
  <c r="DD70" i="53"/>
  <c r="DF69" i="53"/>
  <c r="DE69" i="53"/>
  <c r="DA69" i="53"/>
  <c r="CZ69" i="53"/>
  <c r="CY69" i="53"/>
  <c r="DB68" i="53"/>
  <c r="DA68" i="53"/>
  <c r="CZ68" i="53"/>
  <c r="CY68" i="53"/>
  <c r="DB67" i="53"/>
  <c r="DA67" i="53"/>
  <c r="CZ67" i="53"/>
  <c r="CY67" i="53"/>
  <c r="DE66" i="53"/>
  <c r="DF66" i="53" s="1"/>
  <c r="DD66" i="53"/>
  <c r="DF65" i="53"/>
  <c r="DE65" i="53"/>
  <c r="DA65" i="53"/>
  <c r="CZ65" i="53"/>
  <c r="CY65" i="53"/>
  <c r="DB64" i="53"/>
  <c r="DA64" i="53"/>
  <c r="CZ64" i="53"/>
  <c r="CY64" i="53"/>
  <c r="DE63" i="53"/>
  <c r="DF63" i="53" s="1"/>
  <c r="DD63" i="53"/>
  <c r="DE62" i="53"/>
  <c r="DF62" i="53" s="1"/>
  <c r="DA62" i="53"/>
  <c r="CZ62" i="53"/>
  <c r="CY62" i="53"/>
  <c r="DA61" i="53"/>
  <c r="CZ61" i="53"/>
  <c r="CY61" i="53"/>
  <c r="DB60" i="53"/>
  <c r="DA60" i="53"/>
  <c r="CZ60" i="53"/>
  <c r="CY60" i="53"/>
  <c r="DB59" i="53"/>
  <c r="DA59" i="53"/>
  <c r="CZ59" i="53"/>
  <c r="CY59" i="53"/>
  <c r="DB58" i="53"/>
  <c r="DA58" i="53"/>
  <c r="CZ58" i="53"/>
  <c r="CY58" i="53"/>
  <c r="DB57" i="53"/>
  <c r="DA57" i="53"/>
  <c r="CZ57" i="53"/>
  <c r="CY57" i="53"/>
  <c r="DB56" i="53"/>
  <c r="DA56" i="53"/>
  <c r="CZ56" i="53"/>
  <c r="CY56" i="53"/>
  <c r="DB55" i="53"/>
  <c r="DA55" i="53"/>
  <c r="CZ55" i="53"/>
  <c r="CY55" i="53"/>
  <c r="DB54" i="53"/>
  <c r="DA54" i="53"/>
  <c r="CZ54" i="53"/>
  <c r="CY54" i="53"/>
  <c r="DB53" i="53"/>
  <c r="DA53" i="53"/>
  <c r="CZ53" i="53"/>
  <c r="CY53" i="53"/>
  <c r="DB52" i="53"/>
  <c r="DA52" i="53"/>
  <c r="CZ52" i="53"/>
  <c r="CY52" i="53"/>
  <c r="DB51" i="53"/>
  <c r="DA51" i="53"/>
  <c r="CZ51" i="53"/>
  <c r="CY51" i="53"/>
  <c r="DB50" i="53"/>
  <c r="DA50" i="53"/>
  <c r="CZ50" i="53"/>
  <c r="CY50" i="53"/>
  <c r="DE49" i="53"/>
  <c r="DF49" i="53" s="1"/>
  <c r="DA49" i="53"/>
  <c r="CZ49" i="53"/>
  <c r="CY49" i="53"/>
  <c r="DB48" i="53"/>
  <c r="DA48" i="53"/>
  <c r="CZ48" i="53"/>
  <c r="CY48" i="53"/>
  <c r="DB47" i="53"/>
  <c r="DA47" i="53"/>
  <c r="CZ47" i="53"/>
  <c r="CY47" i="53"/>
  <c r="DB46" i="53"/>
  <c r="DA46" i="53"/>
  <c r="CZ46" i="53"/>
  <c r="CY46" i="53"/>
  <c r="DB45" i="53"/>
  <c r="DA45" i="53"/>
  <c r="CZ45" i="53"/>
  <c r="CY45" i="53"/>
  <c r="DB44" i="53"/>
  <c r="DA44" i="53"/>
  <c r="CZ44" i="53"/>
  <c r="CY44" i="53"/>
  <c r="DF43" i="53"/>
  <c r="DE43" i="53"/>
  <c r="DA43" i="53"/>
  <c r="CZ43" i="53"/>
  <c r="CY43" i="53"/>
  <c r="DB42" i="53"/>
  <c r="DA42" i="53"/>
  <c r="CZ42" i="53"/>
  <c r="CY42" i="53"/>
  <c r="DB41" i="53"/>
  <c r="DA41" i="53"/>
  <c r="CZ41" i="53"/>
  <c r="CY41" i="53"/>
  <c r="DB40" i="53"/>
  <c r="DA40" i="53"/>
  <c r="CZ40" i="53"/>
  <c r="CY40" i="53"/>
  <c r="DB39" i="53"/>
  <c r="DA39" i="53"/>
  <c r="CZ39" i="53"/>
  <c r="CY39" i="53"/>
  <c r="DB38" i="53"/>
  <c r="DA38" i="53"/>
  <c r="CZ38" i="53"/>
  <c r="CY38" i="53"/>
  <c r="DB37" i="53"/>
  <c r="DA37" i="53"/>
  <c r="CZ37" i="53"/>
  <c r="CY37" i="53"/>
  <c r="DB36" i="53"/>
  <c r="DA36" i="53"/>
  <c r="CZ36" i="53"/>
  <c r="CY36" i="53"/>
  <c r="DB35" i="53"/>
  <c r="DA35" i="53"/>
  <c r="CZ35" i="53"/>
  <c r="CY35" i="53"/>
  <c r="DE34" i="53"/>
  <c r="DF34" i="53" s="1"/>
  <c r="DA34" i="53"/>
  <c r="CZ34" i="53"/>
  <c r="CY34" i="53"/>
  <c r="DB33" i="53"/>
  <c r="DA33" i="53"/>
  <c r="CZ33" i="53"/>
  <c r="CY33" i="53"/>
  <c r="DB32" i="53"/>
  <c r="DA32" i="53"/>
  <c r="CZ32" i="53"/>
  <c r="CY32" i="53"/>
  <c r="DB31" i="53"/>
  <c r="DA31" i="53"/>
  <c r="CZ31" i="53"/>
  <c r="CY31" i="53"/>
  <c r="DB30" i="53"/>
  <c r="DA30" i="53"/>
  <c r="CZ30" i="53"/>
  <c r="CY30" i="53"/>
  <c r="DF29" i="53"/>
  <c r="DE29" i="53"/>
  <c r="DA29" i="53"/>
  <c r="CZ29" i="53"/>
  <c r="CY29" i="53"/>
  <c r="DB28" i="53"/>
  <c r="DA28" i="53"/>
  <c r="CZ28" i="53"/>
  <c r="CY28" i="53"/>
  <c r="DB27" i="53"/>
  <c r="DA27" i="53"/>
  <c r="CZ27" i="53"/>
  <c r="CY27" i="53"/>
  <c r="DB26" i="53"/>
  <c r="DA26" i="53"/>
  <c r="CZ26" i="53"/>
  <c r="CY26" i="53"/>
  <c r="DB25" i="53"/>
  <c r="DA25" i="53"/>
  <c r="CZ25" i="53"/>
  <c r="CY25" i="53"/>
  <c r="DE24" i="53"/>
  <c r="DF24" i="53" s="1"/>
  <c r="DA24" i="53"/>
  <c r="CZ24" i="53"/>
  <c r="CY24" i="53"/>
  <c r="DB23" i="53"/>
  <c r="DA23" i="53"/>
  <c r="CZ23" i="53"/>
  <c r="CY23" i="53"/>
  <c r="DB22" i="53"/>
  <c r="DA22" i="53"/>
  <c r="CZ22" i="53"/>
  <c r="CY22" i="53"/>
  <c r="DB21" i="53"/>
  <c r="DA21" i="53"/>
  <c r="CZ21" i="53"/>
  <c r="CY21" i="53"/>
  <c r="DB20" i="53"/>
  <c r="DA20" i="53"/>
  <c r="CZ20" i="53"/>
  <c r="CY20" i="53"/>
  <c r="DB19" i="53"/>
  <c r="DA19" i="53"/>
  <c r="CZ19" i="53"/>
  <c r="CY19" i="53"/>
  <c r="DB18" i="53"/>
  <c r="DA18" i="53"/>
  <c r="CZ18" i="53"/>
  <c r="CY18" i="53"/>
  <c r="DB17" i="53"/>
  <c r="DA17" i="53"/>
  <c r="CZ17" i="53"/>
  <c r="CY17" i="53"/>
  <c r="DB16" i="53"/>
  <c r="DA16" i="53"/>
  <c r="CZ16" i="53"/>
  <c r="CY16" i="53"/>
  <c r="DB15" i="53"/>
  <c r="DA15" i="53"/>
  <c r="CZ15" i="53"/>
  <c r="CY15" i="53"/>
  <c r="DB14" i="53"/>
  <c r="DA14" i="53"/>
  <c r="CZ14" i="53"/>
  <c r="CY14" i="53"/>
  <c r="CE195" i="53"/>
  <c r="CI197" i="53" s="1"/>
  <c r="CK188" i="53"/>
  <c r="CJ188" i="53"/>
  <c r="CI188" i="53"/>
  <c r="CH188" i="53"/>
  <c r="CK187" i="53"/>
  <c r="CJ187" i="53"/>
  <c r="CI187" i="53"/>
  <c r="CH187" i="53"/>
  <c r="CN186" i="53"/>
  <c r="CO186" i="53" s="1"/>
  <c r="CJ186" i="53"/>
  <c r="CI186" i="53"/>
  <c r="CH186" i="53"/>
  <c r="CK185" i="53"/>
  <c r="CJ185" i="53"/>
  <c r="CI185" i="53"/>
  <c r="CH185" i="53"/>
  <c r="CK184" i="53"/>
  <c r="CJ184" i="53"/>
  <c r="CI184" i="53"/>
  <c r="CH184" i="53"/>
  <c r="CK183" i="53"/>
  <c r="CJ183" i="53"/>
  <c r="CI183" i="53"/>
  <c r="CH183" i="53"/>
  <c r="CK182" i="53"/>
  <c r="CJ182" i="53"/>
  <c r="CI182" i="53"/>
  <c r="CH182" i="53"/>
  <c r="CK181" i="53"/>
  <c r="CJ181" i="53"/>
  <c r="CI181" i="53"/>
  <c r="CK180" i="53"/>
  <c r="CJ180" i="53"/>
  <c r="CI180" i="53"/>
  <c r="CH180" i="53"/>
  <c r="CK179" i="53"/>
  <c r="CJ179" i="53"/>
  <c r="CI179" i="53"/>
  <c r="CH179" i="53"/>
  <c r="CK178" i="53"/>
  <c r="CJ178" i="53"/>
  <c r="CI178" i="53"/>
  <c r="CH178" i="53"/>
  <c r="CK177" i="53"/>
  <c r="CJ177" i="53"/>
  <c r="CI177" i="53"/>
  <c r="CH177" i="53"/>
  <c r="CK176" i="53"/>
  <c r="CJ176" i="53"/>
  <c r="CI176" i="53"/>
  <c r="CH176" i="53"/>
  <c r="CN175" i="53"/>
  <c r="CO175" i="53" s="1"/>
  <c r="CJ175" i="53"/>
  <c r="CI175" i="53"/>
  <c r="CH175" i="53"/>
  <c r="CJ174" i="53"/>
  <c r="CI174" i="53"/>
  <c r="CH174" i="53"/>
  <c r="CK173" i="53"/>
  <c r="CJ173" i="53"/>
  <c r="CI173" i="53"/>
  <c r="CH173" i="53"/>
  <c r="CK172" i="53"/>
  <c r="CJ172" i="53"/>
  <c r="CI172" i="53"/>
  <c r="CH172" i="53"/>
  <c r="CK171" i="53"/>
  <c r="CJ171" i="53"/>
  <c r="CI171" i="53"/>
  <c r="CH171" i="53"/>
  <c r="CN170" i="53"/>
  <c r="CO170" i="53" s="1"/>
  <c r="CJ170" i="53"/>
  <c r="CI170" i="53"/>
  <c r="CM170" i="53" s="1"/>
  <c r="CH170" i="53"/>
  <c r="CK169" i="53"/>
  <c r="CJ169" i="53"/>
  <c r="CI169" i="53"/>
  <c r="CH169" i="53"/>
  <c r="CK168" i="53"/>
  <c r="CJ168" i="53"/>
  <c r="CI168" i="53"/>
  <c r="CH168" i="53"/>
  <c r="CO167" i="53"/>
  <c r="CN167" i="53"/>
  <c r="CJ167" i="53"/>
  <c r="CI167" i="53"/>
  <c r="CH167" i="53"/>
  <c r="CK166" i="53"/>
  <c r="CJ166" i="53"/>
  <c r="CI166" i="53"/>
  <c r="CH166" i="53"/>
  <c r="CK165" i="53"/>
  <c r="CJ165" i="53"/>
  <c r="CI165" i="53"/>
  <c r="CH165" i="53"/>
  <c r="CK164" i="53"/>
  <c r="CJ164" i="53"/>
  <c r="CI164" i="53"/>
  <c r="CH164" i="53"/>
  <c r="CK163" i="53"/>
  <c r="CJ163" i="53"/>
  <c r="CI163" i="53"/>
  <c r="CH163" i="53"/>
  <c r="CN162" i="53"/>
  <c r="CO162" i="53" s="1"/>
  <c r="CJ162" i="53"/>
  <c r="CI162" i="53"/>
  <c r="CH162" i="53"/>
  <c r="CJ161" i="53"/>
  <c r="CI161" i="53"/>
  <c r="CH161" i="53"/>
  <c r="CK160" i="53"/>
  <c r="CJ160" i="53"/>
  <c r="CI160" i="53"/>
  <c r="CH160" i="53"/>
  <c r="CN159" i="53"/>
  <c r="CO159" i="53" s="1"/>
  <c r="CJ159" i="53"/>
  <c r="CI159" i="53"/>
  <c r="CH159" i="53"/>
  <c r="CK158" i="53"/>
  <c r="CJ158" i="53"/>
  <c r="CI158" i="53"/>
  <c r="CH158" i="53"/>
  <c r="CN157" i="53"/>
  <c r="CO157" i="53" s="1"/>
  <c r="CJ157" i="53"/>
  <c r="CI157" i="53"/>
  <c r="CH157" i="53"/>
  <c r="CK156" i="53"/>
  <c r="CJ156" i="53"/>
  <c r="CI156" i="53"/>
  <c r="CH156" i="53"/>
  <c r="CN155" i="53"/>
  <c r="CO155" i="53" s="1"/>
  <c r="CJ155" i="53"/>
  <c r="CI155" i="53"/>
  <c r="CH155" i="53"/>
  <c r="CK154" i="53"/>
  <c r="CJ154" i="53"/>
  <c r="CI154" i="53"/>
  <c r="CH154" i="53"/>
  <c r="CN153" i="53"/>
  <c r="CO153" i="53" s="1"/>
  <c r="CJ153" i="53"/>
  <c r="CI153" i="53"/>
  <c r="CH153" i="53"/>
  <c r="CK152" i="53"/>
  <c r="CJ152" i="53"/>
  <c r="CI152" i="53"/>
  <c r="CH152" i="53"/>
  <c r="CK151" i="53"/>
  <c r="CJ151" i="53"/>
  <c r="CI151" i="53"/>
  <c r="CH151" i="53"/>
  <c r="CN150" i="53"/>
  <c r="CO150" i="53" s="1"/>
  <c r="CJ150" i="53"/>
  <c r="CI150" i="53"/>
  <c r="CH150" i="53"/>
  <c r="CK149" i="53"/>
  <c r="CJ149" i="53"/>
  <c r="CI149" i="53"/>
  <c r="CH149" i="53"/>
  <c r="CN148" i="53"/>
  <c r="CO148" i="53" s="1"/>
  <c r="CJ148" i="53"/>
  <c r="CI148" i="53"/>
  <c r="CH148" i="53"/>
  <c r="CK147" i="53"/>
  <c r="CJ147" i="53"/>
  <c r="CI147" i="53"/>
  <c r="CN146" i="53"/>
  <c r="CO146" i="53" s="1"/>
  <c r="CJ146" i="53"/>
  <c r="CI146" i="53"/>
  <c r="CH146" i="53"/>
  <c r="CK145" i="53"/>
  <c r="CJ145" i="53"/>
  <c r="CI145" i="53"/>
  <c r="CH145" i="53"/>
  <c r="CN144" i="53"/>
  <c r="CO144" i="53" s="1"/>
  <c r="CJ144" i="53"/>
  <c r="CI144" i="53"/>
  <c r="CH144" i="53"/>
  <c r="CK143" i="53"/>
  <c r="CJ143" i="53"/>
  <c r="CI143" i="53"/>
  <c r="CH143" i="53"/>
  <c r="CN142" i="53"/>
  <c r="CO142" i="53" s="1"/>
  <c r="CJ142" i="53"/>
  <c r="CI142" i="53"/>
  <c r="CH142" i="53"/>
  <c r="CK141" i="53"/>
  <c r="CJ141" i="53"/>
  <c r="CI141" i="53"/>
  <c r="CH141" i="53"/>
  <c r="CK140" i="53"/>
  <c r="CJ140" i="53"/>
  <c r="CI140" i="53"/>
  <c r="CH140" i="53"/>
  <c r="CN139" i="53"/>
  <c r="CO139" i="53" s="1"/>
  <c r="CJ139" i="53"/>
  <c r="CI139" i="53"/>
  <c r="CH139" i="53"/>
  <c r="CK138" i="53"/>
  <c r="CJ138" i="53"/>
  <c r="CI138" i="53"/>
  <c r="CH138" i="53"/>
  <c r="CK137" i="53"/>
  <c r="CJ137" i="53"/>
  <c r="CI137" i="53"/>
  <c r="CH137" i="53"/>
  <c r="CK136" i="53"/>
  <c r="CJ136" i="53"/>
  <c r="CI136" i="53"/>
  <c r="CH136" i="53"/>
  <c r="CK135" i="53"/>
  <c r="CJ135" i="53"/>
  <c r="CI135" i="53"/>
  <c r="CH135" i="53"/>
  <c r="CK134" i="53"/>
  <c r="CJ134" i="53"/>
  <c r="CI134" i="53"/>
  <c r="CH134" i="53"/>
  <c r="CK133" i="53"/>
  <c r="CJ133" i="53"/>
  <c r="CI133" i="53"/>
  <c r="CH133" i="53"/>
  <c r="CK132" i="53"/>
  <c r="CJ132" i="53"/>
  <c r="CI132" i="53"/>
  <c r="CH132" i="53"/>
  <c r="CK131" i="53"/>
  <c r="CJ131" i="53"/>
  <c r="CI131" i="53"/>
  <c r="CH131" i="53"/>
  <c r="CK130" i="53"/>
  <c r="CJ130" i="53"/>
  <c r="CI130" i="53"/>
  <c r="CH130" i="53"/>
  <c r="CK129" i="53"/>
  <c r="CJ129" i="53"/>
  <c r="CI129" i="53"/>
  <c r="CH129" i="53"/>
  <c r="CK128" i="53"/>
  <c r="CJ128" i="53"/>
  <c r="CI128" i="53"/>
  <c r="CH128" i="53"/>
  <c r="CK127" i="53"/>
  <c r="CJ127" i="53"/>
  <c r="CI127" i="53"/>
  <c r="CH127" i="53"/>
  <c r="CK126" i="53"/>
  <c r="CJ126" i="53"/>
  <c r="CI126" i="53"/>
  <c r="CH126" i="53"/>
  <c r="CK125" i="53"/>
  <c r="CJ125" i="53"/>
  <c r="CI125" i="53"/>
  <c r="CH125" i="53"/>
  <c r="CK124" i="53"/>
  <c r="CJ124" i="53"/>
  <c r="CI124" i="53"/>
  <c r="CH124" i="53"/>
  <c r="CN123" i="53"/>
  <c r="CO123" i="53" s="1"/>
  <c r="CJ123" i="53"/>
  <c r="CI123" i="53"/>
  <c r="CH123" i="53"/>
  <c r="CK122" i="53"/>
  <c r="CJ122" i="53"/>
  <c r="CI122" i="53"/>
  <c r="CH122" i="53"/>
  <c r="CK121" i="53"/>
  <c r="CJ121" i="53"/>
  <c r="CI121" i="53"/>
  <c r="CH121" i="53"/>
  <c r="CK120" i="53"/>
  <c r="CJ120" i="53"/>
  <c r="CI120" i="53"/>
  <c r="CH120" i="53"/>
  <c r="CK119" i="53"/>
  <c r="CJ119" i="53"/>
  <c r="CI119" i="53"/>
  <c r="CH119" i="53"/>
  <c r="CK118" i="53"/>
  <c r="CJ118" i="53"/>
  <c r="CI118" i="53"/>
  <c r="CH118" i="53"/>
  <c r="CN117" i="53"/>
  <c r="CO117" i="53" s="1"/>
  <c r="CJ117" i="53"/>
  <c r="CI117" i="53"/>
  <c r="CH117" i="53"/>
  <c r="CJ116" i="53"/>
  <c r="CI116" i="53"/>
  <c r="CH116" i="53"/>
  <c r="CK115" i="53"/>
  <c r="CJ115" i="53"/>
  <c r="CI115" i="53"/>
  <c r="CH115" i="53"/>
  <c r="CO114" i="53"/>
  <c r="CN114" i="53"/>
  <c r="CJ114" i="53"/>
  <c r="CI114" i="53"/>
  <c r="CM114" i="53" s="1"/>
  <c r="CH114" i="53"/>
  <c r="CK113" i="53"/>
  <c r="CJ113" i="53"/>
  <c r="CI113" i="53"/>
  <c r="CH113" i="53"/>
  <c r="CK112" i="53"/>
  <c r="CJ112" i="53"/>
  <c r="CI112" i="53"/>
  <c r="CH112" i="53"/>
  <c r="CK111" i="53"/>
  <c r="CJ111" i="53"/>
  <c r="CI111" i="53"/>
  <c r="CH111" i="53"/>
  <c r="CK110" i="53"/>
  <c r="CJ110" i="53"/>
  <c r="CI110" i="53"/>
  <c r="CH110" i="53"/>
  <c r="CK109" i="53"/>
  <c r="CJ109" i="53"/>
  <c r="CI109" i="53"/>
  <c r="CH109" i="53"/>
  <c r="CO108" i="53"/>
  <c r="CN108" i="53"/>
  <c r="CJ108" i="53"/>
  <c r="CI108" i="53"/>
  <c r="CH108" i="53"/>
  <c r="CK107" i="53"/>
  <c r="CJ107" i="53"/>
  <c r="CI107" i="53"/>
  <c r="CH107" i="53"/>
  <c r="CK106" i="53"/>
  <c r="CJ106" i="53"/>
  <c r="CI106" i="53"/>
  <c r="CH106" i="53"/>
  <c r="CK105" i="53"/>
  <c r="CJ105" i="53"/>
  <c r="CI105" i="53"/>
  <c r="CH105" i="53"/>
  <c r="CK104" i="53"/>
  <c r="CJ104" i="53"/>
  <c r="CI104" i="53"/>
  <c r="CH104" i="53"/>
  <c r="CO103" i="53"/>
  <c r="CN103" i="53"/>
  <c r="CM103" i="53"/>
  <c r="CN102" i="53"/>
  <c r="CO102" i="53" s="1"/>
  <c r="CJ102" i="53"/>
  <c r="CI102" i="53"/>
  <c r="CH102" i="53"/>
  <c r="CK101" i="53"/>
  <c r="CJ101" i="53"/>
  <c r="CI101" i="53"/>
  <c r="CH101" i="53"/>
  <c r="CK100" i="53"/>
  <c r="CJ100" i="53"/>
  <c r="CI100" i="53"/>
  <c r="CH100" i="53"/>
  <c r="CK99" i="53"/>
  <c r="CJ99" i="53"/>
  <c r="CI99" i="53"/>
  <c r="CH99" i="53"/>
  <c r="CK98" i="53"/>
  <c r="CJ98" i="53"/>
  <c r="CI98" i="53"/>
  <c r="CH98" i="53"/>
  <c r="CN97" i="53"/>
  <c r="CO97" i="53" s="1"/>
  <c r="CM97" i="53"/>
  <c r="CO96" i="53"/>
  <c r="CN96" i="53"/>
  <c r="CJ96" i="53"/>
  <c r="CI96" i="53"/>
  <c r="CH96" i="53"/>
  <c r="CK95" i="53"/>
  <c r="CJ95" i="53"/>
  <c r="CI95" i="53"/>
  <c r="CH95" i="53"/>
  <c r="CK94" i="53"/>
  <c r="CJ94" i="53"/>
  <c r="CI94" i="53"/>
  <c r="CH94" i="53"/>
  <c r="CK93" i="53"/>
  <c r="CJ93" i="53"/>
  <c r="CI93" i="53"/>
  <c r="CH93" i="53"/>
  <c r="CK92" i="53"/>
  <c r="CJ92" i="53"/>
  <c r="CI92" i="53"/>
  <c r="CH92" i="53"/>
  <c r="CK91" i="53"/>
  <c r="CJ91" i="53"/>
  <c r="CI91" i="53"/>
  <c r="CH91" i="53"/>
  <c r="CK90" i="53"/>
  <c r="CJ90" i="53"/>
  <c r="CI90" i="53"/>
  <c r="CH90" i="53"/>
  <c r="CK89" i="53"/>
  <c r="CJ89" i="53"/>
  <c r="CI89" i="53"/>
  <c r="CH89" i="53"/>
  <c r="CK88" i="53"/>
  <c r="CJ88" i="53"/>
  <c r="CI88" i="53"/>
  <c r="CH88" i="53"/>
  <c r="CK87" i="53"/>
  <c r="CJ87" i="53"/>
  <c r="CI87" i="53"/>
  <c r="CH87" i="53"/>
  <c r="CM86" i="53"/>
  <c r="CN85" i="53"/>
  <c r="CO85" i="53" s="1"/>
  <c r="CJ85" i="53"/>
  <c r="CI85" i="53"/>
  <c r="CH85" i="53"/>
  <c r="CK84" i="53"/>
  <c r="CJ84" i="53"/>
  <c r="CI84" i="53"/>
  <c r="CH84" i="53"/>
  <c r="CK83" i="53"/>
  <c r="CJ83" i="53"/>
  <c r="CI83" i="53"/>
  <c r="CH83" i="53"/>
  <c r="CK82" i="53"/>
  <c r="CJ82" i="53"/>
  <c r="CI82" i="53"/>
  <c r="CH82" i="53"/>
  <c r="CK81" i="53"/>
  <c r="CJ81" i="53"/>
  <c r="CI81" i="53"/>
  <c r="CH81" i="53"/>
  <c r="CN80" i="53"/>
  <c r="CO80" i="53" s="1"/>
  <c r="CM80" i="53"/>
  <c r="CO79" i="53"/>
  <c r="CN79" i="53"/>
  <c r="CJ79" i="53"/>
  <c r="CI79" i="53"/>
  <c r="CH79" i="53"/>
  <c r="CK78" i="53"/>
  <c r="CJ78" i="53"/>
  <c r="CI78" i="53"/>
  <c r="CH78" i="53"/>
  <c r="CK77" i="53"/>
  <c r="CJ77" i="53"/>
  <c r="CI77" i="53"/>
  <c r="CH77" i="53"/>
  <c r="CK76" i="53"/>
  <c r="CJ76" i="53"/>
  <c r="CI76" i="53"/>
  <c r="CH76" i="53"/>
  <c r="CK75" i="53"/>
  <c r="CJ75" i="53"/>
  <c r="CI75" i="53"/>
  <c r="CH75" i="53"/>
  <c r="CK74" i="53"/>
  <c r="CJ74" i="53"/>
  <c r="CI74" i="53"/>
  <c r="CH74" i="53"/>
  <c r="CK73" i="53"/>
  <c r="CJ73" i="53"/>
  <c r="CI73" i="53"/>
  <c r="CH73" i="53"/>
  <c r="CK72" i="53"/>
  <c r="CJ72" i="53"/>
  <c r="CI72" i="53"/>
  <c r="CH72" i="53"/>
  <c r="CK71" i="53"/>
  <c r="CJ71" i="53"/>
  <c r="CI71" i="53"/>
  <c r="CH71" i="53"/>
  <c r="CO70" i="53"/>
  <c r="CN70" i="53"/>
  <c r="CM70" i="53"/>
  <c r="CN69" i="53"/>
  <c r="CO69" i="53" s="1"/>
  <c r="CJ69" i="53"/>
  <c r="CI69" i="53"/>
  <c r="CH69" i="53"/>
  <c r="CK68" i="53"/>
  <c r="CJ68" i="53"/>
  <c r="CI68" i="53"/>
  <c r="CH68" i="53"/>
  <c r="CK67" i="53"/>
  <c r="CJ67" i="53"/>
  <c r="CI67" i="53"/>
  <c r="CH67" i="53"/>
  <c r="CN66" i="53"/>
  <c r="CO66" i="53" s="1"/>
  <c r="CM66" i="53"/>
  <c r="CO65" i="53"/>
  <c r="CN65" i="53"/>
  <c r="CJ65" i="53"/>
  <c r="CI65" i="53"/>
  <c r="CH65" i="53"/>
  <c r="CK64" i="53"/>
  <c r="CJ64" i="53"/>
  <c r="CI64" i="53"/>
  <c r="CH64" i="53"/>
  <c r="CO63" i="53"/>
  <c r="CN63" i="53"/>
  <c r="CM63" i="53"/>
  <c r="CN62" i="53"/>
  <c r="CO62" i="53" s="1"/>
  <c r="CJ62" i="53"/>
  <c r="CI62" i="53"/>
  <c r="CH62" i="53"/>
  <c r="CJ61" i="53"/>
  <c r="CI61" i="53"/>
  <c r="CH61" i="53"/>
  <c r="CK60" i="53"/>
  <c r="CJ60" i="53"/>
  <c r="CI60" i="53"/>
  <c r="CH60" i="53"/>
  <c r="CK59" i="53"/>
  <c r="CJ59" i="53"/>
  <c r="CI59" i="53"/>
  <c r="CH59" i="53"/>
  <c r="CK58" i="53"/>
  <c r="CJ58" i="53"/>
  <c r="CI58" i="53"/>
  <c r="CH58" i="53"/>
  <c r="CK57" i="53"/>
  <c r="CJ57" i="53"/>
  <c r="CI57" i="53"/>
  <c r="CH57" i="53"/>
  <c r="CK56" i="53"/>
  <c r="CJ56" i="53"/>
  <c r="CI56" i="53"/>
  <c r="CH56" i="53"/>
  <c r="CK55" i="53"/>
  <c r="CJ55" i="53"/>
  <c r="CI55" i="53"/>
  <c r="CH55" i="53"/>
  <c r="CK54" i="53"/>
  <c r="CJ54" i="53"/>
  <c r="CI54" i="53"/>
  <c r="CH54" i="53"/>
  <c r="CK53" i="53"/>
  <c r="CJ53" i="53"/>
  <c r="CI53" i="53"/>
  <c r="CH53" i="53"/>
  <c r="CK52" i="53"/>
  <c r="CJ52" i="53"/>
  <c r="CI52" i="53"/>
  <c r="CH52" i="53"/>
  <c r="CK51" i="53"/>
  <c r="CJ51" i="53"/>
  <c r="CI51" i="53"/>
  <c r="CH51" i="53"/>
  <c r="CK50" i="53"/>
  <c r="CJ50" i="53"/>
  <c r="CI50" i="53"/>
  <c r="CH50" i="53"/>
  <c r="CO49" i="53"/>
  <c r="CN49" i="53"/>
  <c r="CJ49" i="53"/>
  <c r="CI49" i="53"/>
  <c r="CH49" i="53"/>
  <c r="CK48" i="53"/>
  <c r="CJ48" i="53"/>
  <c r="CI48" i="53"/>
  <c r="CH48" i="53"/>
  <c r="CK47" i="53"/>
  <c r="CJ47" i="53"/>
  <c r="CI47" i="53"/>
  <c r="CH47" i="53"/>
  <c r="CK46" i="53"/>
  <c r="CJ46" i="53"/>
  <c r="CI46" i="53"/>
  <c r="CH46" i="53"/>
  <c r="CK45" i="53"/>
  <c r="CJ45" i="53"/>
  <c r="CI45" i="53"/>
  <c r="CH45" i="53"/>
  <c r="CK44" i="53"/>
  <c r="CJ44" i="53"/>
  <c r="CI44" i="53"/>
  <c r="CH44" i="53"/>
  <c r="CO43" i="53"/>
  <c r="CN43" i="53"/>
  <c r="CJ43" i="53"/>
  <c r="CI43" i="53"/>
  <c r="CM43" i="53" s="1"/>
  <c r="CH43" i="53"/>
  <c r="CK42" i="53"/>
  <c r="CJ42" i="53"/>
  <c r="CI42" i="53"/>
  <c r="CH42" i="53"/>
  <c r="CK41" i="53"/>
  <c r="CJ41" i="53"/>
  <c r="CI41" i="53"/>
  <c r="CH41" i="53"/>
  <c r="CK40" i="53"/>
  <c r="CJ40" i="53"/>
  <c r="CI40" i="53"/>
  <c r="CH40" i="53"/>
  <c r="CK39" i="53"/>
  <c r="CJ39" i="53"/>
  <c r="CI39" i="53"/>
  <c r="CH39" i="53"/>
  <c r="CK38" i="53"/>
  <c r="CJ38" i="53"/>
  <c r="CI38" i="53"/>
  <c r="CH38" i="53"/>
  <c r="CK37" i="53"/>
  <c r="CJ37" i="53"/>
  <c r="CI37" i="53"/>
  <c r="CH37" i="53"/>
  <c r="CK36" i="53"/>
  <c r="CJ36" i="53"/>
  <c r="CI36" i="53"/>
  <c r="CH36" i="53"/>
  <c r="CK35" i="53"/>
  <c r="CJ35" i="53"/>
  <c r="CI35" i="53"/>
  <c r="CH35" i="53"/>
  <c r="CO34" i="53"/>
  <c r="CN34" i="53"/>
  <c r="CJ34" i="53"/>
  <c r="CI34" i="53"/>
  <c r="CH34" i="53"/>
  <c r="CK33" i="53"/>
  <c r="CJ33" i="53"/>
  <c r="CI33" i="53"/>
  <c r="CH33" i="53"/>
  <c r="CK32" i="53"/>
  <c r="CJ32" i="53"/>
  <c r="CI32" i="53"/>
  <c r="CH32" i="53"/>
  <c r="CK31" i="53"/>
  <c r="CJ31" i="53"/>
  <c r="CI31" i="53"/>
  <c r="CH31" i="53"/>
  <c r="CK30" i="53"/>
  <c r="CJ30" i="53"/>
  <c r="CI30" i="53"/>
  <c r="CH30" i="53"/>
  <c r="CO29" i="53"/>
  <c r="CN29" i="53"/>
  <c r="CJ29" i="53"/>
  <c r="CI29" i="53"/>
  <c r="CH29" i="53"/>
  <c r="CK28" i="53"/>
  <c r="CJ28" i="53"/>
  <c r="CI28" i="53"/>
  <c r="CH28" i="53"/>
  <c r="CK27" i="53"/>
  <c r="CJ27" i="53"/>
  <c r="CI27" i="53"/>
  <c r="CH27" i="53"/>
  <c r="CK26" i="53"/>
  <c r="CJ26" i="53"/>
  <c r="CI26" i="53"/>
  <c r="CH26" i="53"/>
  <c r="CK25" i="53"/>
  <c r="CJ25" i="53"/>
  <c r="CI25" i="53"/>
  <c r="CH25" i="53"/>
  <c r="CO24" i="53"/>
  <c r="CN24" i="53"/>
  <c r="CJ24" i="53"/>
  <c r="CI24" i="53"/>
  <c r="CH24" i="53"/>
  <c r="CK23" i="53"/>
  <c r="CJ23" i="53"/>
  <c r="CI23" i="53"/>
  <c r="CH23" i="53"/>
  <c r="CK22" i="53"/>
  <c r="CJ22" i="53"/>
  <c r="CI22" i="53"/>
  <c r="CH22" i="53"/>
  <c r="CK21" i="53"/>
  <c r="CJ21" i="53"/>
  <c r="CI21" i="53"/>
  <c r="CH21" i="53"/>
  <c r="CK20" i="53"/>
  <c r="CJ20" i="53"/>
  <c r="CI20" i="53"/>
  <c r="CH20" i="53"/>
  <c r="CK19" i="53"/>
  <c r="CJ19" i="53"/>
  <c r="CI19" i="53"/>
  <c r="CH19" i="53"/>
  <c r="CK18" i="53"/>
  <c r="CJ18" i="53"/>
  <c r="CI18" i="53"/>
  <c r="CH18" i="53"/>
  <c r="CK17" i="53"/>
  <c r="CJ17" i="53"/>
  <c r="CI17" i="53"/>
  <c r="CH17" i="53"/>
  <c r="CK16" i="53"/>
  <c r="CJ16" i="53"/>
  <c r="CI16" i="53"/>
  <c r="CH16" i="53"/>
  <c r="CK15" i="53"/>
  <c r="CJ15" i="53"/>
  <c r="CI15" i="53"/>
  <c r="CH15" i="53"/>
  <c r="CK14" i="53"/>
  <c r="CJ14" i="53"/>
  <c r="CI14" i="53"/>
  <c r="CH14" i="53"/>
  <c r="BN195" i="53"/>
  <c r="BR197" i="53" s="1"/>
  <c r="BT188" i="53"/>
  <c r="BS188" i="53"/>
  <c r="BR188" i="53"/>
  <c r="BQ188" i="53"/>
  <c r="BT187" i="53"/>
  <c r="BS187" i="53"/>
  <c r="BR187" i="53"/>
  <c r="BQ187" i="53"/>
  <c r="BW186" i="53"/>
  <c r="BX186" i="53" s="1"/>
  <c r="BS186" i="53"/>
  <c r="BR186" i="53"/>
  <c r="BQ186" i="53"/>
  <c r="BT185" i="53"/>
  <c r="BS185" i="53"/>
  <c r="BR185" i="53"/>
  <c r="BQ185" i="53"/>
  <c r="BT184" i="53"/>
  <c r="BS184" i="53"/>
  <c r="BR184" i="53"/>
  <c r="BQ184" i="53"/>
  <c r="BT183" i="53"/>
  <c r="BS183" i="53"/>
  <c r="BR183" i="53"/>
  <c r="BQ183" i="53"/>
  <c r="BT182" i="53"/>
  <c r="BS182" i="53"/>
  <c r="BR182" i="53"/>
  <c r="BQ182" i="53"/>
  <c r="BT181" i="53"/>
  <c r="BS181" i="53"/>
  <c r="BR181" i="53"/>
  <c r="BQ181" i="53"/>
  <c r="BT180" i="53"/>
  <c r="BS180" i="53"/>
  <c r="BR180" i="53"/>
  <c r="BQ180" i="53"/>
  <c r="BT179" i="53"/>
  <c r="BS179" i="53"/>
  <c r="BR179" i="53"/>
  <c r="BQ179" i="53"/>
  <c r="BT178" i="53"/>
  <c r="BS178" i="53"/>
  <c r="BR178" i="53"/>
  <c r="BQ178" i="53"/>
  <c r="BT177" i="53"/>
  <c r="BS177" i="53"/>
  <c r="BR177" i="53"/>
  <c r="BQ177" i="53"/>
  <c r="BT176" i="53"/>
  <c r="BS176" i="53"/>
  <c r="BR176" i="53"/>
  <c r="BQ176" i="53"/>
  <c r="BW175" i="53"/>
  <c r="BX175" i="53" s="1"/>
  <c r="BS175" i="53"/>
  <c r="BR175" i="53"/>
  <c r="BQ175" i="53"/>
  <c r="BS174" i="53"/>
  <c r="BR174" i="53"/>
  <c r="BQ174" i="53"/>
  <c r="BT173" i="53"/>
  <c r="BS173" i="53"/>
  <c r="BR173" i="53"/>
  <c r="BQ173" i="53"/>
  <c r="BT172" i="53"/>
  <c r="BS172" i="53"/>
  <c r="BR172" i="53"/>
  <c r="BQ172" i="53"/>
  <c r="BT171" i="53"/>
  <c r="BS171" i="53"/>
  <c r="BR171" i="53"/>
  <c r="BQ171" i="53"/>
  <c r="BW170" i="53"/>
  <c r="BX170" i="53" s="1"/>
  <c r="BS170" i="53"/>
  <c r="BR170" i="53"/>
  <c r="BQ170" i="53"/>
  <c r="BT169" i="53"/>
  <c r="BS169" i="53"/>
  <c r="BR169" i="53"/>
  <c r="BQ169" i="53"/>
  <c r="BT168" i="53"/>
  <c r="BS168" i="53"/>
  <c r="BR168" i="53"/>
  <c r="BQ168" i="53"/>
  <c r="BW167" i="53"/>
  <c r="BX167" i="53" s="1"/>
  <c r="BS167" i="53"/>
  <c r="BR167" i="53"/>
  <c r="BV167" i="53" s="1"/>
  <c r="BQ167" i="53"/>
  <c r="BT166" i="53"/>
  <c r="BS166" i="53"/>
  <c r="BR166" i="53"/>
  <c r="BQ166" i="53"/>
  <c r="BT165" i="53"/>
  <c r="BS165" i="53"/>
  <c r="BR165" i="53"/>
  <c r="BQ165" i="53"/>
  <c r="BT164" i="53"/>
  <c r="BS164" i="53"/>
  <c r="BR164" i="53"/>
  <c r="BQ164" i="53"/>
  <c r="BT163" i="53"/>
  <c r="BS163" i="53"/>
  <c r="BR163" i="53"/>
  <c r="BQ163" i="53"/>
  <c r="BW162" i="53"/>
  <c r="BX162" i="53" s="1"/>
  <c r="BS162" i="53"/>
  <c r="BR162" i="53"/>
  <c r="BQ162" i="53"/>
  <c r="BS161" i="53"/>
  <c r="BR161" i="53"/>
  <c r="BQ161" i="53"/>
  <c r="BT160" i="53"/>
  <c r="BS160" i="53"/>
  <c r="BR160" i="53"/>
  <c r="BQ160" i="53"/>
  <c r="BW159" i="53"/>
  <c r="BX159" i="53" s="1"/>
  <c r="BS159" i="53"/>
  <c r="BR159" i="53"/>
  <c r="BQ159" i="53"/>
  <c r="BT158" i="53"/>
  <c r="BS158" i="53"/>
  <c r="BR158" i="53"/>
  <c r="BQ158" i="53"/>
  <c r="BW157" i="53"/>
  <c r="BX157" i="53" s="1"/>
  <c r="BS157" i="53"/>
  <c r="BR157" i="53"/>
  <c r="BQ157" i="53"/>
  <c r="BT156" i="53"/>
  <c r="BS156" i="53"/>
  <c r="BR156" i="53"/>
  <c r="BQ156" i="53"/>
  <c r="BW155" i="53"/>
  <c r="BX155" i="53" s="1"/>
  <c r="BS155" i="53"/>
  <c r="BR155" i="53"/>
  <c r="BQ155" i="53"/>
  <c r="BT154" i="53"/>
  <c r="BS154" i="53"/>
  <c r="BR154" i="53"/>
  <c r="BQ154" i="53"/>
  <c r="BW153" i="53"/>
  <c r="BX153" i="53" s="1"/>
  <c r="BS153" i="53"/>
  <c r="BR153" i="53"/>
  <c r="BQ153" i="53"/>
  <c r="BT152" i="53"/>
  <c r="BS152" i="53"/>
  <c r="BR152" i="53"/>
  <c r="BQ152" i="53"/>
  <c r="BT151" i="53"/>
  <c r="BS151" i="53"/>
  <c r="BR151" i="53"/>
  <c r="BQ151" i="53"/>
  <c r="BW150" i="53"/>
  <c r="BX150" i="53" s="1"/>
  <c r="BS150" i="53"/>
  <c r="BR150" i="53"/>
  <c r="BQ150" i="53"/>
  <c r="BT149" i="53"/>
  <c r="BS149" i="53"/>
  <c r="BR149" i="53"/>
  <c r="BQ149" i="53"/>
  <c r="BW148" i="53"/>
  <c r="BX148" i="53" s="1"/>
  <c r="BS148" i="53"/>
  <c r="BR148" i="53"/>
  <c r="BQ148" i="53"/>
  <c r="BT147" i="53"/>
  <c r="BS147" i="53"/>
  <c r="BR147" i="53"/>
  <c r="BQ147" i="53"/>
  <c r="BW146" i="53"/>
  <c r="BX146" i="53" s="1"/>
  <c r="BS146" i="53"/>
  <c r="BR146" i="53"/>
  <c r="BQ146" i="53"/>
  <c r="BT145" i="53"/>
  <c r="BS145" i="53"/>
  <c r="BR145" i="53"/>
  <c r="BQ145" i="53"/>
  <c r="BW144" i="53"/>
  <c r="BX144" i="53" s="1"/>
  <c r="BS144" i="53"/>
  <c r="BR144" i="53"/>
  <c r="BQ144" i="53"/>
  <c r="BT143" i="53"/>
  <c r="BS143" i="53"/>
  <c r="BR143" i="53"/>
  <c r="BQ143" i="53"/>
  <c r="BW142" i="53"/>
  <c r="BX142" i="53" s="1"/>
  <c r="BS142" i="53"/>
  <c r="BR142" i="53"/>
  <c r="BQ142" i="53"/>
  <c r="BT141" i="53"/>
  <c r="BS141" i="53"/>
  <c r="BR141" i="53"/>
  <c r="BQ141" i="53"/>
  <c r="BT140" i="53"/>
  <c r="BS140" i="53"/>
  <c r="BR140" i="53"/>
  <c r="BQ140" i="53"/>
  <c r="BW139" i="53"/>
  <c r="BX139" i="53" s="1"/>
  <c r="BS139" i="53"/>
  <c r="BR139" i="53"/>
  <c r="BQ139" i="53"/>
  <c r="BT138" i="53"/>
  <c r="BS138" i="53"/>
  <c r="BR138" i="53"/>
  <c r="BQ138" i="53"/>
  <c r="BT137" i="53"/>
  <c r="BS137" i="53"/>
  <c r="BR137" i="53"/>
  <c r="BQ137" i="53"/>
  <c r="BT136" i="53"/>
  <c r="BS136" i="53"/>
  <c r="BR136" i="53"/>
  <c r="BQ136" i="53"/>
  <c r="BT135" i="53"/>
  <c r="BS135" i="53"/>
  <c r="BR135" i="53"/>
  <c r="BQ135" i="53"/>
  <c r="BT134" i="53"/>
  <c r="BS134" i="53"/>
  <c r="BR134" i="53"/>
  <c r="BQ134" i="53"/>
  <c r="BT133" i="53"/>
  <c r="BS133" i="53"/>
  <c r="BR133" i="53"/>
  <c r="BQ133" i="53"/>
  <c r="BT132" i="53"/>
  <c r="BS132" i="53"/>
  <c r="BR132" i="53"/>
  <c r="BQ132" i="53"/>
  <c r="BT131" i="53"/>
  <c r="BS131" i="53"/>
  <c r="BR131" i="53"/>
  <c r="BQ131" i="53"/>
  <c r="BT130" i="53"/>
  <c r="BS130" i="53"/>
  <c r="BR130" i="53"/>
  <c r="BQ130" i="53"/>
  <c r="BT129" i="53"/>
  <c r="BS129" i="53"/>
  <c r="BR129" i="53"/>
  <c r="BQ129" i="53"/>
  <c r="BT128" i="53"/>
  <c r="BS128" i="53"/>
  <c r="BR128" i="53"/>
  <c r="BQ128" i="53"/>
  <c r="BT127" i="53"/>
  <c r="BS127" i="53"/>
  <c r="BR127" i="53"/>
  <c r="BQ127" i="53"/>
  <c r="BT126" i="53"/>
  <c r="BS126" i="53"/>
  <c r="BR126" i="53"/>
  <c r="BQ126" i="53"/>
  <c r="BT125" i="53"/>
  <c r="BS125" i="53"/>
  <c r="BR125" i="53"/>
  <c r="BQ125" i="53"/>
  <c r="BT124" i="53"/>
  <c r="BS124" i="53"/>
  <c r="BR124" i="53"/>
  <c r="BQ124" i="53"/>
  <c r="BW123" i="53"/>
  <c r="BX123" i="53" s="1"/>
  <c r="BS123" i="53"/>
  <c r="BR123" i="53"/>
  <c r="BQ123" i="53"/>
  <c r="BT122" i="53"/>
  <c r="BS122" i="53"/>
  <c r="BR122" i="53"/>
  <c r="BQ122" i="53"/>
  <c r="BT121" i="53"/>
  <c r="BS121" i="53"/>
  <c r="BR121" i="53"/>
  <c r="BQ121" i="53"/>
  <c r="BT120" i="53"/>
  <c r="BS120" i="53"/>
  <c r="BR120" i="53"/>
  <c r="BQ120" i="53"/>
  <c r="BT119" i="53"/>
  <c r="BS119" i="53"/>
  <c r="BR119" i="53"/>
  <c r="BQ119" i="53"/>
  <c r="BT118" i="53"/>
  <c r="BS118" i="53"/>
  <c r="BR118" i="53"/>
  <c r="BQ118" i="53"/>
  <c r="BW117" i="53"/>
  <c r="BX117" i="53" s="1"/>
  <c r="BS117" i="53"/>
  <c r="BR117" i="53"/>
  <c r="BQ117" i="53"/>
  <c r="BS116" i="53"/>
  <c r="BR116" i="53"/>
  <c r="BQ116" i="53"/>
  <c r="BT115" i="53"/>
  <c r="BS115" i="53"/>
  <c r="BR115" i="53"/>
  <c r="BQ115" i="53"/>
  <c r="BX114" i="53"/>
  <c r="BW114" i="53"/>
  <c r="BS114" i="53"/>
  <c r="BR114" i="53"/>
  <c r="BQ114" i="53"/>
  <c r="BT113" i="53"/>
  <c r="BS113" i="53"/>
  <c r="BR113" i="53"/>
  <c r="BQ113" i="53"/>
  <c r="BT112" i="53"/>
  <c r="BS112" i="53"/>
  <c r="BR112" i="53"/>
  <c r="BQ112" i="53"/>
  <c r="BT111" i="53"/>
  <c r="BS111" i="53"/>
  <c r="BR111" i="53"/>
  <c r="BQ111" i="53"/>
  <c r="BT110" i="53"/>
  <c r="BS110" i="53"/>
  <c r="BR110" i="53"/>
  <c r="BQ110" i="53"/>
  <c r="BT109" i="53"/>
  <c r="BS109" i="53"/>
  <c r="BR109" i="53"/>
  <c r="BQ109" i="53"/>
  <c r="BX108" i="53"/>
  <c r="BW108" i="53"/>
  <c r="BS108" i="53"/>
  <c r="BR108" i="53"/>
  <c r="BQ108" i="53"/>
  <c r="BT107" i="53"/>
  <c r="BS107" i="53"/>
  <c r="BR107" i="53"/>
  <c r="BQ107" i="53"/>
  <c r="BT106" i="53"/>
  <c r="BS106" i="53"/>
  <c r="BR106" i="53"/>
  <c r="BQ106" i="53"/>
  <c r="BT105" i="53"/>
  <c r="BS105" i="53"/>
  <c r="BR105" i="53"/>
  <c r="BQ105" i="53"/>
  <c r="BT104" i="53"/>
  <c r="BS104" i="53"/>
  <c r="BR104" i="53"/>
  <c r="BQ104" i="53"/>
  <c r="BX103" i="53"/>
  <c r="BW103" i="53"/>
  <c r="BV103" i="53"/>
  <c r="BW102" i="53"/>
  <c r="BX102" i="53" s="1"/>
  <c r="BS102" i="53"/>
  <c r="BR102" i="53"/>
  <c r="BQ102" i="53"/>
  <c r="BT101" i="53"/>
  <c r="BS101" i="53"/>
  <c r="BR101" i="53"/>
  <c r="BQ101" i="53"/>
  <c r="BT100" i="53"/>
  <c r="BS100" i="53"/>
  <c r="BR100" i="53"/>
  <c r="BQ100" i="53"/>
  <c r="BT99" i="53"/>
  <c r="BS99" i="53"/>
  <c r="BR99" i="53"/>
  <c r="BQ99" i="53"/>
  <c r="BT98" i="53"/>
  <c r="BS98" i="53"/>
  <c r="BR98" i="53"/>
  <c r="BQ98" i="53"/>
  <c r="BW97" i="53"/>
  <c r="BX97" i="53" s="1"/>
  <c r="BV97" i="53"/>
  <c r="BX96" i="53"/>
  <c r="BW96" i="53"/>
  <c r="BS96" i="53"/>
  <c r="BR96" i="53"/>
  <c r="BQ96" i="53"/>
  <c r="BT95" i="53"/>
  <c r="BS95" i="53"/>
  <c r="BR95" i="53"/>
  <c r="BQ95" i="53"/>
  <c r="BT94" i="53"/>
  <c r="BS94" i="53"/>
  <c r="BR94" i="53"/>
  <c r="BQ94" i="53"/>
  <c r="BT93" i="53"/>
  <c r="BS93" i="53"/>
  <c r="BR93" i="53"/>
  <c r="BQ93" i="53"/>
  <c r="BT92" i="53"/>
  <c r="BS92" i="53"/>
  <c r="BR92" i="53"/>
  <c r="BQ92" i="53"/>
  <c r="BT91" i="53"/>
  <c r="BS91" i="53"/>
  <c r="BR91" i="53"/>
  <c r="BQ91" i="53"/>
  <c r="BT90" i="53"/>
  <c r="BS90" i="53"/>
  <c r="BR90" i="53"/>
  <c r="BQ90" i="53"/>
  <c r="BT89" i="53"/>
  <c r="BS89" i="53"/>
  <c r="BR89" i="53"/>
  <c r="BQ89" i="53"/>
  <c r="BT88" i="53"/>
  <c r="BS88" i="53"/>
  <c r="BR88" i="53"/>
  <c r="BQ88" i="53"/>
  <c r="BT87" i="53"/>
  <c r="BS87" i="53"/>
  <c r="BR87" i="53"/>
  <c r="BQ87" i="53"/>
  <c r="BV86" i="53"/>
  <c r="BW85" i="53"/>
  <c r="BX85" i="53" s="1"/>
  <c r="BS85" i="53"/>
  <c r="BR85" i="53"/>
  <c r="BQ85" i="53"/>
  <c r="BT84" i="53"/>
  <c r="BS84" i="53"/>
  <c r="BR84" i="53"/>
  <c r="BQ84" i="53"/>
  <c r="BT83" i="53"/>
  <c r="BS83" i="53"/>
  <c r="BR83" i="53"/>
  <c r="BQ83" i="53"/>
  <c r="BT82" i="53"/>
  <c r="BS82" i="53"/>
  <c r="BR82" i="53"/>
  <c r="BQ82" i="53"/>
  <c r="BT81" i="53"/>
  <c r="BS81" i="53"/>
  <c r="BR81" i="53"/>
  <c r="BQ81" i="53"/>
  <c r="BW80" i="53"/>
  <c r="BX80" i="53" s="1"/>
  <c r="BV80" i="53"/>
  <c r="BX79" i="53"/>
  <c r="BW79" i="53"/>
  <c r="BS79" i="53"/>
  <c r="BR79" i="53"/>
  <c r="BQ79" i="53"/>
  <c r="BT78" i="53"/>
  <c r="BS78" i="53"/>
  <c r="BR78" i="53"/>
  <c r="BQ78" i="53"/>
  <c r="BT77" i="53"/>
  <c r="BS77" i="53"/>
  <c r="BR77" i="53"/>
  <c r="BQ77" i="53"/>
  <c r="BT76" i="53"/>
  <c r="BS76" i="53"/>
  <c r="BR76" i="53"/>
  <c r="BQ76" i="53"/>
  <c r="BT75" i="53"/>
  <c r="BS75" i="53"/>
  <c r="BR75" i="53"/>
  <c r="BQ75" i="53"/>
  <c r="BT74" i="53"/>
  <c r="BS74" i="53"/>
  <c r="BR74" i="53"/>
  <c r="BQ74" i="53"/>
  <c r="BT73" i="53"/>
  <c r="BS73" i="53"/>
  <c r="BR73" i="53"/>
  <c r="BQ73" i="53"/>
  <c r="BT72" i="53"/>
  <c r="BS72" i="53"/>
  <c r="BR72" i="53"/>
  <c r="BQ72" i="53"/>
  <c r="BT71" i="53"/>
  <c r="BS71" i="53"/>
  <c r="BR71" i="53"/>
  <c r="BQ71" i="53"/>
  <c r="BX70" i="53"/>
  <c r="BW70" i="53"/>
  <c r="BV70" i="53"/>
  <c r="BW69" i="53"/>
  <c r="BX69" i="53" s="1"/>
  <c r="BS69" i="53"/>
  <c r="BR69" i="53"/>
  <c r="BQ69" i="53"/>
  <c r="BT68" i="53"/>
  <c r="BS68" i="53"/>
  <c r="BR68" i="53"/>
  <c r="BQ68" i="53"/>
  <c r="BT67" i="53"/>
  <c r="BS67" i="53"/>
  <c r="BR67" i="53"/>
  <c r="BQ67" i="53"/>
  <c r="BW66" i="53"/>
  <c r="BX66" i="53" s="1"/>
  <c r="BV66" i="53"/>
  <c r="BX65" i="53"/>
  <c r="BW65" i="53"/>
  <c r="BS65" i="53"/>
  <c r="BR65" i="53"/>
  <c r="BQ65" i="53"/>
  <c r="BT64" i="53"/>
  <c r="BS64" i="53"/>
  <c r="BR64" i="53"/>
  <c r="BQ64" i="53"/>
  <c r="BX63" i="53"/>
  <c r="BW63" i="53"/>
  <c r="BV63" i="53"/>
  <c r="BW62" i="53"/>
  <c r="BX62" i="53" s="1"/>
  <c r="BS62" i="53"/>
  <c r="BR62" i="53"/>
  <c r="BQ62" i="53"/>
  <c r="BS61" i="53"/>
  <c r="BR61" i="53"/>
  <c r="BQ61" i="53"/>
  <c r="BT60" i="53"/>
  <c r="BS60" i="53"/>
  <c r="BR60" i="53"/>
  <c r="BQ60" i="53"/>
  <c r="BT59" i="53"/>
  <c r="BS59" i="53"/>
  <c r="BR59" i="53"/>
  <c r="BQ59" i="53"/>
  <c r="BT58" i="53"/>
  <c r="BS58" i="53"/>
  <c r="BR58" i="53"/>
  <c r="BQ58" i="53"/>
  <c r="BT57" i="53"/>
  <c r="BS57" i="53"/>
  <c r="BR57" i="53"/>
  <c r="BQ57" i="53"/>
  <c r="BT56" i="53"/>
  <c r="BS56" i="53"/>
  <c r="BR56" i="53"/>
  <c r="BQ56" i="53"/>
  <c r="BT55" i="53"/>
  <c r="BS55" i="53"/>
  <c r="BR55" i="53"/>
  <c r="BQ55" i="53"/>
  <c r="BT54" i="53"/>
  <c r="BS54" i="53"/>
  <c r="BR54" i="53"/>
  <c r="BQ54" i="53"/>
  <c r="BT53" i="53"/>
  <c r="BS53" i="53"/>
  <c r="BR53" i="53"/>
  <c r="BQ53" i="53"/>
  <c r="BT52" i="53"/>
  <c r="BS52" i="53"/>
  <c r="BR52" i="53"/>
  <c r="BQ52" i="53"/>
  <c r="BT51" i="53"/>
  <c r="BS51" i="53"/>
  <c r="BR51" i="53"/>
  <c r="BQ51" i="53"/>
  <c r="BT50" i="53"/>
  <c r="BS50" i="53"/>
  <c r="BR50" i="53"/>
  <c r="BQ50" i="53"/>
  <c r="BX49" i="53"/>
  <c r="BW49" i="53"/>
  <c r="BS49" i="53"/>
  <c r="BR49" i="53"/>
  <c r="BQ49" i="53"/>
  <c r="BT48" i="53"/>
  <c r="BS48" i="53"/>
  <c r="BR48" i="53"/>
  <c r="BQ48" i="53"/>
  <c r="BT47" i="53"/>
  <c r="BS47" i="53"/>
  <c r="BR47" i="53"/>
  <c r="BQ47" i="53"/>
  <c r="BT46" i="53"/>
  <c r="BS46" i="53"/>
  <c r="BR46" i="53"/>
  <c r="BQ46" i="53"/>
  <c r="BT45" i="53"/>
  <c r="BS45" i="53"/>
  <c r="BR45" i="53"/>
  <c r="BQ45" i="53"/>
  <c r="BT44" i="53"/>
  <c r="BS44" i="53"/>
  <c r="BR44" i="53"/>
  <c r="BQ44" i="53"/>
  <c r="BX43" i="53"/>
  <c r="BW43" i="53"/>
  <c r="BS43" i="53"/>
  <c r="BR43" i="53"/>
  <c r="BQ43" i="53"/>
  <c r="BT42" i="53"/>
  <c r="BS42" i="53"/>
  <c r="BR42" i="53"/>
  <c r="BQ42" i="53"/>
  <c r="BT41" i="53"/>
  <c r="BS41" i="53"/>
  <c r="BR41" i="53"/>
  <c r="BQ41" i="53"/>
  <c r="BT40" i="53"/>
  <c r="BS40" i="53"/>
  <c r="BR40" i="53"/>
  <c r="BQ40" i="53"/>
  <c r="BT39" i="53"/>
  <c r="BS39" i="53"/>
  <c r="BR39" i="53"/>
  <c r="BQ39" i="53"/>
  <c r="BT38" i="53"/>
  <c r="BS38" i="53"/>
  <c r="BR38" i="53"/>
  <c r="BQ38" i="53"/>
  <c r="BT37" i="53"/>
  <c r="BS37" i="53"/>
  <c r="BR37" i="53"/>
  <c r="BQ37" i="53"/>
  <c r="BT36" i="53"/>
  <c r="BS36" i="53"/>
  <c r="BR36" i="53"/>
  <c r="BQ36" i="53"/>
  <c r="BT35" i="53"/>
  <c r="BS35" i="53"/>
  <c r="BR35" i="53"/>
  <c r="BQ35" i="53"/>
  <c r="BX34" i="53"/>
  <c r="BW34" i="53"/>
  <c r="BS34" i="53"/>
  <c r="BR34" i="53"/>
  <c r="BQ34" i="53"/>
  <c r="BT33" i="53"/>
  <c r="BS33" i="53"/>
  <c r="BR33" i="53"/>
  <c r="BQ33" i="53"/>
  <c r="BT32" i="53"/>
  <c r="BS32" i="53"/>
  <c r="BR32" i="53"/>
  <c r="BQ32" i="53"/>
  <c r="BT31" i="53"/>
  <c r="BS31" i="53"/>
  <c r="BR31" i="53"/>
  <c r="BQ31" i="53"/>
  <c r="BT30" i="53"/>
  <c r="BS30" i="53"/>
  <c r="BR30" i="53"/>
  <c r="BQ30" i="53"/>
  <c r="BX29" i="53"/>
  <c r="BW29" i="53"/>
  <c r="BS29" i="53"/>
  <c r="BR29" i="53"/>
  <c r="BQ29" i="53"/>
  <c r="BT28" i="53"/>
  <c r="BS28" i="53"/>
  <c r="BR28" i="53"/>
  <c r="BQ28" i="53"/>
  <c r="BT27" i="53"/>
  <c r="BS27" i="53"/>
  <c r="BR27" i="53"/>
  <c r="BQ27" i="53"/>
  <c r="BT26" i="53"/>
  <c r="BS26" i="53"/>
  <c r="BR26" i="53"/>
  <c r="BQ26" i="53"/>
  <c r="BT25" i="53"/>
  <c r="BS25" i="53"/>
  <c r="BR25" i="53"/>
  <c r="BQ25" i="53"/>
  <c r="BX24" i="53"/>
  <c r="BW24" i="53"/>
  <c r="BS24" i="53"/>
  <c r="BR24" i="53"/>
  <c r="BQ24" i="53"/>
  <c r="BT23" i="53"/>
  <c r="BS23" i="53"/>
  <c r="BR23" i="53"/>
  <c r="BQ23" i="53"/>
  <c r="BT22" i="53"/>
  <c r="BS22" i="53"/>
  <c r="BR22" i="53"/>
  <c r="BQ22" i="53"/>
  <c r="BT21" i="53"/>
  <c r="BS21" i="53"/>
  <c r="BR21" i="53"/>
  <c r="BQ21" i="53"/>
  <c r="BT20" i="53"/>
  <c r="BS20" i="53"/>
  <c r="BR20" i="53"/>
  <c r="BQ20" i="53"/>
  <c r="BT19" i="53"/>
  <c r="BS19" i="53"/>
  <c r="BR19" i="53"/>
  <c r="BQ19" i="53"/>
  <c r="BT18" i="53"/>
  <c r="BS18" i="53"/>
  <c r="BR18" i="53"/>
  <c r="BQ18" i="53"/>
  <c r="BT17" i="53"/>
  <c r="BS17" i="53"/>
  <c r="BR17" i="53"/>
  <c r="BQ17" i="53"/>
  <c r="BT16" i="53"/>
  <c r="BS16" i="53"/>
  <c r="BR16" i="53"/>
  <c r="BQ16" i="53"/>
  <c r="BT15" i="53"/>
  <c r="BS15" i="53"/>
  <c r="BR15" i="53"/>
  <c r="BQ15" i="53"/>
  <c r="BT14" i="53"/>
  <c r="BS14" i="53"/>
  <c r="BR14" i="53"/>
  <c r="BQ14" i="53"/>
  <c r="AW195" i="53"/>
  <c r="BA197" i="53" s="1"/>
  <c r="BC188" i="53"/>
  <c r="BB188" i="53"/>
  <c r="BA188" i="53"/>
  <c r="AZ188" i="53"/>
  <c r="BC187" i="53"/>
  <c r="BB187" i="53"/>
  <c r="BA187" i="53"/>
  <c r="AZ187" i="53"/>
  <c r="BF186" i="53"/>
  <c r="BG186" i="53" s="1"/>
  <c r="BB186" i="53"/>
  <c r="BA186" i="53"/>
  <c r="AZ186" i="53"/>
  <c r="BC185" i="53"/>
  <c r="BB185" i="53"/>
  <c r="BA185" i="53"/>
  <c r="AZ185" i="53"/>
  <c r="BC184" i="53"/>
  <c r="BB184" i="53"/>
  <c r="BA184" i="53"/>
  <c r="AZ184" i="53"/>
  <c r="BC183" i="53"/>
  <c r="BB183" i="53"/>
  <c r="BA183" i="53"/>
  <c r="AZ183" i="53"/>
  <c r="BC182" i="53"/>
  <c r="BB182" i="53"/>
  <c r="BA182" i="53"/>
  <c r="AZ182" i="53"/>
  <c r="BC181" i="53"/>
  <c r="BB181" i="53"/>
  <c r="BA181" i="53"/>
  <c r="AZ181" i="53"/>
  <c r="BC180" i="53"/>
  <c r="BB180" i="53"/>
  <c r="BA180" i="53"/>
  <c r="AZ180" i="53"/>
  <c r="BC179" i="53"/>
  <c r="BB179" i="53"/>
  <c r="BA179" i="53"/>
  <c r="AZ179" i="53"/>
  <c r="BC178" i="53"/>
  <c r="BB178" i="53"/>
  <c r="BA178" i="53"/>
  <c r="AZ178" i="53"/>
  <c r="BC177" i="53"/>
  <c r="BB177" i="53"/>
  <c r="BA177" i="53"/>
  <c r="AZ177" i="53"/>
  <c r="BC176" i="53"/>
  <c r="BB176" i="53"/>
  <c r="BA176" i="53"/>
  <c r="AZ176" i="53"/>
  <c r="BF175" i="53"/>
  <c r="BG175" i="53" s="1"/>
  <c r="BB175" i="53"/>
  <c r="BA175" i="53"/>
  <c r="AZ175" i="53"/>
  <c r="BB174" i="53"/>
  <c r="BA174" i="53"/>
  <c r="AZ174" i="53"/>
  <c r="BC173" i="53"/>
  <c r="BB173" i="53"/>
  <c r="BA173" i="53"/>
  <c r="AZ173" i="53"/>
  <c r="BC172" i="53"/>
  <c r="BB172" i="53"/>
  <c r="BA172" i="53"/>
  <c r="AZ172" i="53"/>
  <c r="BC171" i="53"/>
  <c r="BB171" i="53"/>
  <c r="BA171" i="53"/>
  <c r="AZ171" i="53"/>
  <c r="BF170" i="53"/>
  <c r="BG170" i="53" s="1"/>
  <c r="BB170" i="53"/>
  <c r="BA170" i="53"/>
  <c r="AZ170" i="53"/>
  <c r="BC169" i="53"/>
  <c r="BB169" i="53"/>
  <c r="BA169" i="53"/>
  <c r="AZ169" i="53"/>
  <c r="BC168" i="53"/>
  <c r="BB168" i="53"/>
  <c r="BA168" i="53"/>
  <c r="AZ168" i="53"/>
  <c r="BG167" i="53"/>
  <c r="BF167" i="53"/>
  <c r="BB167" i="53"/>
  <c r="BA167" i="53"/>
  <c r="AZ167" i="53"/>
  <c r="BC166" i="53"/>
  <c r="BB166" i="53"/>
  <c r="BA166" i="53"/>
  <c r="AZ166" i="53"/>
  <c r="BC165" i="53"/>
  <c r="BB165" i="53"/>
  <c r="BA165" i="53"/>
  <c r="AZ165" i="53"/>
  <c r="BC164" i="53"/>
  <c r="BB164" i="53"/>
  <c r="BA164" i="53"/>
  <c r="AZ164" i="53"/>
  <c r="BC163" i="53"/>
  <c r="BB163" i="53"/>
  <c r="BA163" i="53"/>
  <c r="AZ163" i="53"/>
  <c r="BF162" i="53"/>
  <c r="BG162" i="53" s="1"/>
  <c r="BB162" i="53"/>
  <c r="BA162" i="53"/>
  <c r="AZ162" i="53"/>
  <c r="BB161" i="53"/>
  <c r="BA161" i="53"/>
  <c r="AZ161" i="53"/>
  <c r="BC160" i="53"/>
  <c r="BB160" i="53"/>
  <c r="BA160" i="53"/>
  <c r="AZ160" i="53"/>
  <c r="BF159" i="53"/>
  <c r="BG159" i="53" s="1"/>
  <c r="BB159" i="53"/>
  <c r="BA159" i="53"/>
  <c r="AZ159" i="53"/>
  <c r="BC158" i="53"/>
  <c r="BB158" i="53"/>
  <c r="BA158" i="53"/>
  <c r="AZ158" i="53"/>
  <c r="BF157" i="53"/>
  <c r="BG157" i="53" s="1"/>
  <c r="BB157" i="53"/>
  <c r="BA157" i="53"/>
  <c r="AZ157" i="53"/>
  <c r="BC156" i="53"/>
  <c r="BB156" i="53"/>
  <c r="BA156" i="53"/>
  <c r="AZ156" i="53"/>
  <c r="BF155" i="53"/>
  <c r="BG155" i="53" s="1"/>
  <c r="BB155" i="53"/>
  <c r="BA155" i="53"/>
  <c r="AZ155" i="53"/>
  <c r="BC154" i="53"/>
  <c r="BB154" i="53"/>
  <c r="BA154" i="53"/>
  <c r="AZ154" i="53"/>
  <c r="BF153" i="53"/>
  <c r="BG153" i="53" s="1"/>
  <c r="BB153" i="53"/>
  <c r="BA153" i="53"/>
  <c r="AZ153" i="53"/>
  <c r="BC152" i="53"/>
  <c r="BB152" i="53"/>
  <c r="BA152" i="53"/>
  <c r="AZ152" i="53"/>
  <c r="BC151" i="53"/>
  <c r="BB151" i="53"/>
  <c r="BA151" i="53"/>
  <c r="AZ151" i="53"/>
  <c r="BF150" i="53"/>
  <c r="BG150" i="53" s="1"/>
  <c r="BB150" i="53"/>
  <c r="BA150" i="53"/>
  <c r="AZ150" i="53"/>
  <c r="BC149" i="53"/>
  <c r="BB149" i="53"/>
  <c r="BA149" i="53"/>
  <c r="AZ149" i="53"/>
  <c r="BF148" i="53"/>
  <c r="BG148" i="53" s="1"/>
  <c r="BB148" i="53"/>
  <c r="BA148" i="53"/>
  <c r="AZ148" i="53"/>
  <c r="BC147" i="53"/>
  <c r="BB147" i="53"/>
  <c r="BA147" i="53"/>
  <c r="AZ147" i="53"/>
  <c r="BF146" i="53"/>
  <c r="BG146" i="53" s="1"/>
  <c r="BB146" i="53"/>
  <c r="BA146" i="53"/>
  <c r="AZ146" i="53"/>
  <c r="BC145" i="53"/>
  <c r="BB145" i="53"/>
  <c r="BA145" i="53"/>
  <c r="AZ145" i="53"/>
  <c r="BF144" i="53"/>
  <c r="BG144" i="53" s="1"/>
  <c r="BB144" i="53"/>
  <c r="BA144" i="53"/>
  <c r="AZ144" i="53"/>
  <c r="BC143" i="53"/>
  <c r="BB143" i="53"/>
  <c r="BA143" i="53"/>
  <c r="AZ143" i="53"/>
  <c r="BF142" i="53"/>
  <c r="BG142" i="53" s="1"/>
  <c r="BB142" i="53"/>
  <c r="BA142" i="53"/>
  <c r="AZ142" i="53"/>
  <c r="BC141" i="53"/>
  <c r="BB141" i="53"/>
  <c r="BA141" i="53"/>
  <c r="AZ141" i="53"/>
  <c r="BC140" i="53"/>
  <c r="BB140" i="53"/>
  <c r="BA140" i="53"/>
  <c r="AZ140" i="53"/>
  <c r="BF139" i="53"/>
  <c r="BG139" i="53" s="1"/>
  <c r="BB139" i="53"/>
  <c r="BA139" i="53"/>
  <c r="AZ139" i="53"/>
  <c r="BC138" i="53"/>
  <c r="BB138" i="53"/>
  <c r="BA138" i="53"/>
  <c r="AZ138" i="53"/>
  <c r="BC137" i="53"/>
  <c r="BB137" i="53"/>
  <c r="BA137" i="53"/>
  <c r="AZ137" i="53"/>
  <c r="BC136" i="53"/>
  <c r="BB136" i="53"/>
  <c r="BA136" i="53"/>
  <c r="AZ136" i="53"/>
  <c r="BC135" i="53"/>
  <c r="BB135" i="53"/>
  <c r="BA135" i="53"/>
  <c r="AZ135" i="53"/>
  <c r="BC134" i="53"/>
  <c r="BB134" i="53"/>
  <c r="BA134" i="53"/>
  <c r="AZ134" i="53"/>
  <c r="BC133" i="53"/>
  <c r="BB133" i="53"/>
  <c r="BA133" i="53"/>
  <c r="AZ133" i="53"/>
  <c r="BC132" i="53"/>
  <c r="BB132" i="53"/>
  <c r="BA132" i="53"/>
  <c r="AZ132" i="53"/>
  <c r="BC131" i="53"/>
  <c r="BB131" i="53"/>
  <c r="BA131" i="53"/>
  <c r="AZ131" i="53"/>
  <c r="BC130" i="53"/>
  <c r="BB130" i="53"/>
  <c r="BA130" i="53"/>
  <c r="AZ130" i="53"/>
  <c r="BC129" i="53"/>
  <c r="BB129" i="53"/>
  <c r="BA129" i="53"/>
  <c r="AZ129" i="53"/>
  <c r="BC128" i="53"/>
  <c r="BB128" i="53"/>
  <c r="BA128" i="53"/>
  <c r="AZ128" i="53"/>
  <c r="BC127" i="53"/>
  <c r="BB127" i="53"/>
  <c r="BA127" i="53"/>
  <c r="AZ127" i="53"/>
  <c r="BC126" i="53"/>
  <c r="BB126" i="53"/>
  <c r="BA126" i="53"/>
  <c r="AZ126" i="53"/>
  <c r="BC125" i="53"/>
  <c r="BB125" i="53"/>
  <c r="BA125" i="53"/>
  <c r="AZ125" i="53"/>
  <c r="BC124" i="53"/>
  <c r="BB124" i="53"/>
  <c r="BA124" i="53"/>
  <c r="AZ124" i="53"/>
  <c r="BF123" i="53"/>
  <c r="BG123" i="53" s="1"/>
  <c r="BB123" i="53"/>
  <c r="BA123" i="53"/>
  <c r="AZ123" i="53"/>
  <c r="BC122" i="53"/>
  <c r="BB122" i="53"/>
  <c r="BA122" i="53"/>
  <c r="AZ122" i="53"/>
  <c r="BC121" i="53"/>
  <c r="BB121" i="53"/>
  <c r="BA121" i="53"/>
  <c r="AZ121" i="53"/>
  <c r="BC120" i="53"/>
  <c r="BB120" i="53"/>
  <c r="BA120" i="53"/>
  <c r="AZ120" i="53"/>
  <c r="BC119" i="53"/>
  <c r="BB119" i="53"/>
  <c r="BA119" i="53"/>
  <c r="AZ119" i="53"/>
  <c r="BC118" i="53"/>
  <c r="BB118" i="53"/>
  <c r="BA118" i="53"/>
  <c r="AZ118" i="53"/>
  <c r="BF117" i="53"/>
  <c r="BG117" i="53" s="1"/>
  <c r="BB117" i="53"/>
  <c r="BA117" i="53"/>
  <c r="AZ117" i="53"/>
  <c r="BB116" i="53"/>
  <c r="BA116" i="53"/>
  <c r="AZ116" i="53"/>
  <c r="BC115" i="53"/>
  <c r="BB115" i="53"/>
  <c r="BA115" i="53"/>
  <c r="AZ115" i="53"/>
  <c r="BG114" i="53"/>
  <c r="BF114" i="53"/>
  <c r="BB114" i="53"/>
  <c r="BA114" i="53"/>
  <c r="AZ114" i="53"/>
  <c r="BC113" i="53"/>
  <c r="BB113" i="53"/>
  <c r="BA113" i="53"/>
  <c r="AZ113" i="53"/>
  <c r="BC112" i="53"/>
  <c r="BB112" i="53"/>
  <c r="BA112" i="53"/>
  <c r="AZ112" i="53"/>
  <c r="BC111" i="53"/>
  <c r="BB111" i="53"/>
  <c r="BA111" i="53"/>
  <c r="AZ111" i="53"/>
  <c r="BC110" i="53"/>
  <c r="BB110" i="53"/>
  <c r="BA110" i="53"/>
  <c r="AZ110" i="53"/>
  <c r="BC109" i="53"/>
  <c r="BB109" i="53"/>
  <c r="BA109" i="53"/>
  <c r="AZ109" i="53"/>
  <c r="BG108" i="53"/>
  <c r="BF108" i="53"/>
  <c r="BB108" i="53"/>
  <c r="BA108" i="53"/>
  <c r="AZ108" i="53"/>
  <c r="BC107" i="53"/>
  <c r="BB107" i="53"/>
  <c r="BA107" i="53"/>
  <c r="AZ107" i="53"/>
  <c r="BC106" i="53"/>
  <c r="BB106" i="53"/>
  <c r="BA106" i="53"/>
  <c r="AZ106" i="53"/>
  <c r="BC105" i="53"/>
  <c r="BB105" i="53"/>
  <c r="BA105" i="53"/>
  <c r="AZ105" i="53"/>
  <c r="BC104" i="53"/>
  <c r="BB104" i="53"/>
  <c r="BA104" i="53"/>
  <c r="AZ104" i="53"/>
  <c r="BG103" i="53"/>
  <c r="BF103" i="53"/>
  <c r="BE103" i="53"/>
  <c r="BF102" i="53"/>
  <c r="BG102" i="53" s="1"/>
  <c r="BB102" i="53"/>
  <c r="BA102" i="53"/>
  <c r="AZ102" i="53"/>
  <c r="BC101" i="53"/>
  <c r="BB101" i="53"/>
  <c r="BA101" i="53"/>
  <c r="AZ101" i="53"/>
  <c r="BC100" i="53"/>
  <c r="BB100" i="53"/>
  <c r="BA100" i="53"/>
  <c r="AZ100" i="53"/>
  <c r="BC99" i="53"/>
  <c r="BB99" i="53"/>
  <c r="BA99" i="53"/>
  <c r="AZ99" i="53"/>
  <c r="BC98" i="53"/>
  <c r="BB98" i="53"/>
  <c r="BA98" i="53"/>
  <c r="AZ98" i="53"/>
  <c r="BF97" i="53"/>
  <c r="BG97" i="53" s="1"/>
  <c r="BE97" i="53"/>
  <c r="BG96" i="53"/>
  <c r="BF96" i="53"/>
  <c r="BB96" i="53"/>
  <c r="BA96" i="53"/>
  <c r="AZ96" i="53"/>
  <c r="BC95" i="53"/>
  <c r="BB95" i="53"/>
  <c r="BA95" i="53"/>
  <c r="AZ95" i="53"/>
  <c r="BC94" i="53"/>
  <c r="BB94" i="53"/>
  <c r="BA94" i="53"/>
  <c r="AZ94" i="53"/>
  <c r="BC93" i="53"/>
  <c r="BB93" i="53"/>
  <c r="BA93" i="53"/>
  <c r="AZ93" i="53"/>
  <c r="BC92" i="53"/>
  <c r="BB92" i="53"/>
  <c r="BA92" i="53"/>
  <c r="AZ92" i="53"/>
  <c r="BC91" i="53"/>
  <c r="BB91" i="53"/>
  <c r="BA91" i="53"/>
  <c r="AZ91" i="53"/>
  <c r="BC90" i="53"/>
  <c r="BB90" i="53"/>
  <c r="BA90" i="53"/>
  <c r="AZ90" i="53"/>
  <c r="BC89" i="53"/>
  <c r="BB89" i="53"/>
  <c r="BA89" i="53"/>
  <c r="AZ89" i="53"/>
  <c r="BC88" i="53"/>
  <c r="BB88" i="53"/>
  <c r="BA88" i="53"/>
  <c r="AZ88" i="53"/>
  <c r="BC87" i="53"/>
  <c r="BB87" i="53"/>
  <c r="BA87" i="53"/>
  <c r="AZ87" i="53"/>
  <c r="BE86" i="53"/>
  <c r="BF85" i="53"/>
  <c r="BG85" i="53" s="1"/>
  <c r="BB85" i="53"/>
  <c r="BA85" i="53"/>
  <c r="AZ85" i="53"/>
  <c r="BC84" i="53"/>
  <c r="BB84" i="53"/>
  <c r="BA84" i="53"/>
  <c r="AZ84" i="53"/>
  <c r="BC83" i="53"/>
  <c r="BB83" i="53"/>
  <c r="BA83" i="53"/>
  <c r="AZ83" i="53"/>
  <c r="BC82" i="53"/>
  <c r="BB82" i="53"/>
  <c r="BA82" i="53"/>
  <c r="AZ82" i="53"/>
  <c r="BC81" i="53"/>
  <c r="BB81" i="53"/>
  <c r="BA81" i="53"/>
  <c r="AZ81" i="53"/>
  <c r="BF80" i="53"/>
  <c r="BG80" i="53" s="1"/>
  <c r="BE80" i="53"/>
  <c r="BG79" i="53"/>
  <c r="BF79" i="53"/>
  <c r="BB79" i="53"/>
  <c r="BA79" i="53"/>
  <c r="AZ79" i="53"/>
  <c r="BC78" i="53"/>
  <c r="BB78" i="53"/>
  <c r="BA78" i="53"/>
  <c r="AZ78" i="53"/>
  <c r="BC77" i="53"/>
  <c r="BB77" i="53"/>
  <c r="BA77" i="53"/>
  <c r="AZ77" i="53"/>
  <c r="BC76" i="53"/>
  <c r="BB76" i="53"/>
  <c r="BA76" i="53"/>
  <c r="AZ76" i="53"/>
  <c r="BC75" i="53"/>
  <c r="BB75" i="53"/>
  <c r="BA75" i="53"/>
  <c r="AZ75" i="53"/>
  <c r="BC74" i="53"/>
  <c r="BB74" i="53"/>
  <c r="BA74" i="53"/>
  <c r="AZ74" i="53"/>
  <c r="BC73" i="53"/>
  <c r="BB73" i="53"/>
  <c r="BA73" i="53"/>
  <c r="AZ73" i="53"/>
  <c r="BC72" i="53"/>
  <c r="BB72" i="53"/>
  <c r="BA72" i="53"/>
  <c r="AZ72" i="53"/>
  <c r="BC71" i="53"/>
  <c r="BB71" i="53"/>
  <c r="BA71" i="53"/>
  <c r="AZ71" i="53"/>
  <c r="BG70" i="53"/>
  <c r="BF70" i="53"/>
  <c r="BE70" i="53"/>
  <c r="BF69" i="53"/>
  <c r="BG69" i="53" s="1"/>
  <c r="BB69" i="53"/>
  <c r="BA69" i="53"/>
  <c r="AZ69" i="53"/>
  <c r="BC68" i="53"/>
  <c r="BB68" i="53"/>
  <c r="BA68" i="53"/>
  <c r="AZ68" i="53"/>
  <c r="BC67" i="53"/>
  <c r="BB67" i="53"/>
  <c r="BA67" i="53"/>
  <c r="AZ67" i="53"/>
  <c r="BF66" i="53"/>
  <c r="BG66" i="53" s="1"/>
  <c r="BE66" i="53"/>
  <c r="BG65" i="53"/>
  <c r="BF65" i="53"/>
  <c r="BB65" i="53"/>
  <c r="BA65" i="53"/>
  <c r="AZ65" i="53"/>
  <c r="BC64" i="53"/>
  <c r="BB64" i="53"/>
  <c r="BA64" i="53"/>
  <c r="AZ64" i="53"/>
  <c r="BG63" i="53"/>
  <c r="BF63" i="53"/>
  <c r="BE63" i="53"/>
  <c r="BF62" i="53"/>
  <c r="BG62" i="53" s="1"/>
  <c r="BB62" i="53"/>
  <c r="BA62" i="53"/>
  <c r="AZ62" i="53"/>
  <c r="BB61" i="53"/>
  <c r="BA61" i="53"/>
  <c r="AZ61" i="53"/>
  <c r="BC60" i="53"/>
  <c r="BB60" i="53"/>
  <c r="BA60" i="53"/>
  <c r="AZ60" i="53"/>
  <c r="BC59" i="53"/>
  <c r="BB59" i="53"/>
  <c r="BA59" i="53"/>
  <c r="AZ59" i="53"/>
  <c r="BC58" i="53"/>
  <c r="BB58" i="53"/>
  <c r="BA58" i="53"/>
  <c r="AZ58" i="53"/>
  <c r="BC57" i="53"/>
  <c r="BB57" i="53"/>
  <c r="BA57" i="53"/>
  <c r="AZ57" i="53"/>
  <c r="BC56" i="53"/>
  <c r="BB56" i="53"/>
  <c r="BA56" i="53"/>
  <c r="AZ56" i="53"/>
  <c r="BC55" i="53"/>
  <c r="BB55" i="53"/>
  <c r="BA55" i="53"/>
  <c r="AZ55" i="53"/>
  <c r="BC54" i="53"/>
  <c r="BB54" i="53"/>
  <c r="BA54" i="53"/>
  <c r="AZ54" i="53"/>
  <c r="BC53" i="53"/>
  <c r="BB53" i="53"/>
  <c r="BA53" i="53"/>
  <c r="AZ53" i="53"/>
  <c r="BC52" i="53"/>
  <c r="BB52" i="53"/>
  <c r="BA52" i="53"/>
  <c r="AZ52" i="53"/>
  <c r="BC51" i="53"/>
  <c r="BB51" i="53"/>
  <c r="BA51" i="53"/>
  <c r="AZ51" i="53"/>
  <c r="BC50" i="53"/>
  <c r="BB50" i="53"/>
  <c r="BA50" i="53"/>
  <c r="AZ50" i="53"/>
  <c r="BG49" i="53"/>
  <c r="BF49" i="53"/>
  <c r="BB49" i="53"/>
  <c r="BA49" i="53"/>
  <c r="AZ49" i="53"/>
  <c r="BC48" i="53"/>
  <c r="BB48" i="53"/>
  <c r="BA48" i="53"/>
  <c r="AZ48" i="53"/>
  <c r="BC47" i="53"/>
  <c r="BB47" i="53"/>
  <c r="BA47" i="53"/>
  <c r="AZ47" i="53"/>
  <c r="BC46" i="53"/>
  <c r="BB46" i="53"/>
  <c r="BA46" i="53"/>
  <c r="AZ46" i="53"/>
  <c r="BC45" i="53"/>
  <c r="BB45" i="53"/>
  <c r="BA45" i="53"/>
  <c r="AZ45" i="53"/>
  <c r="BC44" i="53"/>
  <c r="BB44" i="53"/>
  <c r="BA44" i="53"/>
  <c r="AZ44" i="53"/>
  <c r="BG43" i="53"/>
  <c r="BF43" i="53"/>
  <c r="BB43" i="53"/>
  <c r="BA43" i="53"/>
  <c r="AZ43" i="53"/>
  <c r="BC42" i="53"/>
  <c r="BB42" i="53"/>
  <c r="BA42" i="53"/>
  <c r="AZ42" i="53"/>
  <c r="BC41" i="53"/>
  <c r="BB41" i="53"/>
  <c r="BA41" i="53"/>
  <c r="AZ41" i="53"/>
  <c r="BC40" i="53"/>
  <c r="BB40" i="53"/>
  <c r="BA40" i="53"/>
  <c r="AZ40" i="53"/>
  <c r="BC39" i="53"/>
  <c r="BB39" i="53"/>
  <c r="BA39" i="53"/>
  <c r="AZ39" i="53"/>
  <c r="BC38" i="53"/>
  <c r="BB38" i="53"/>
  <c r="BA38" i="53"/>
  <c r="AZ38" i="53"/>
  <c r="BC37" i="53"/>
  <c r="BB37" i="53"/>
  <c r="BA37" i="53"/>
  <c r="AZ37" i="53"/>
  <c r="BC36" i="53"/>
  <c r="BB36" i="53"/>
  <c r="BA36" i="53"/>
  <c r="AZ36" i="53"/>
  <c r="BC35" i="53"/>
  <c r="BB35" i="53"/>
  <c r="BA35" i="53"/>
  <c r="AZ35" i="53"/>
  <c r="BG34" i="53"/>
  <c r="BF34" i="53"/>
  <c r="BB34" i="53"/>
  <c r="BA34" i="53"/>
  <c r="AZ34" i="53"/>
  <c r="BC33" i="53"/>
  <c r="BB33" i="53"/>
  <c r="BA33" i="53"/>
  <c r="AZ33" i="53"/>
  <c r="BC32" i="53"/>
  <c r="BB32" i="53"/>
  <c r="BA32" i="53"/>
  <c r="AZ32" i="53"/>
  <c r="BC31" i="53"/>
  <c r="BB31" i="53"/>
  <c r="BA31" i="53"/>
  <c r="AZ31" i="53"/>
  <c r="BC30" i="53"/>
  <c r="BB30" i="53"/>
  <c r="BA30" i="53"/>
  <c r="AZ30" i="53"/>
  <c r="BG29" i="53"/>
  <c r="BF29" i="53"/>
  <c r="BB29" i="53"/>
  <c r="BA29" i="53"/>
  <c r="AZ29" i="53"/>
  <c r="BC28" i="53"/>
  <c r="BB28" i="53"/>
  <c r="BA28" i="53"/>
  <c r="AZ28" i="53"/>
  <c r="BC27" i="53"/>
  <c r="BB27" i="53"/>
  <c r="BA27" i="53"/>
  <c r="AZ27" i="53"/>
  <c r="BC26" i="53"/>
  <c r="BB26" i="53"/>
  <c r="BA26" i="53"/>
  <c r="AZ26" i="53"/>
  <c r="BC25" i="53"/>
  <c r="BB25" i="53"/>
  <c r="BA25" i="53"/>
  <c r="AZ25" i="53"/>
  <c r="BG24" i="53"/>
  <c r="BF24" i="53"/>
  <c r="BB24" i="53"/>
  <c r="BA24" i="53"/>
  <c r="AZ24" i="53"/>
  <c r="BC23" i="53"/>
  <c r="BB23" i="53"/>
  <c r="BA23" i="53"/>
  <c r="AZ23" i="53"/>
  <c r="BC22" i="53"/>
  <c r="BB22" i="53"/>
  <c r="BA22" i="53"/>
  <c r="AZ22" i="53"/>
  <c r="BC21" i="53"/>
  <c r="BB21" i="53"/>
  <c r="BA21" i="53"/>
  <c r="AZ21" i="53"/>
  <c r="BC20" i="53"/>
  <c r="BB20" i="53"/>
  <c r="BA20" i="53"/>
  <c r="AZ20" i="53"/>
  <c r="BC19" i="53"/>
  <c r="BB19" i="53"/>
  <c r="BA19" i="53"/>
  <c r="AZ19" i="53"/>
  <c r="BC18" i="53"/>
  <c r="BB18" i="53"/>
  <c r="BA18" i="53"/>
  <c r="AZ18" i="53"/>
  <c r="BC17" i="53"/>
  <c r="BB17" i="53"/>
  <c r="BA17" i="53"/>
  <c r="AZ17" i="53"/>
  <c r="BC16" i="53"/>
  <c r="BB16" i="53"/>
  <c r="BA16" i="53"/>
  <c r="AZ16" i="53"/>
  <c r="BC15" i="53"/>
  <c r="BB15" i="53"/>
  <c r="BA15" i="53"/>
  <c r="AZ15" i="53"/>
  <c r="BC14" i="53"/>
  <c r="BB14" i="53"/>
  <c r="BA14" i="53"/>
  <c r="AZ14" i="53"/>
  <c r="AL188" i="53"/>
  <c r="AK188" i="53"/>
  <c r="AJ188" i="53"/>
  <c r="AI188" i="53"/>
  <c r="AL187" i="53"/>
  <c r="AK187" i="53"/>
  <c r="AJ187" i="53"/>
  <c r="AI187" i="53"/>
  <c r="AO186" i="53"/>
  <c r="AP186" i="53" s="1"/>
  <c r="AK186" i="53"/>
  <c r="AJ186" i="53"/>
  <c r="AI186" i="53"/>
  <c r="AL185" i="53"/>
  <c r="AK185" i="53"/>
  <c r="AJ185" i="53"/>
  <c r="AI185" i="53"/>
  <c r="AL184" i="53"/>
  <c r="AK184" i="53"/>
  <c r="AJ184" i="53"/>
  <c r="AI184" i="53"/>
  <c r="AL183" i="53"/>
  <c r="AK183" i="53"/>
  <c r="AJ183" i="53"/>
  <c r="AI183" i="53"/>
  <c r="AL182" i="53"/>
  <c r="AK182" i="53"/>
  <c r="AJ182" i="53"/>
  <c r="AI182" i="53"/>
  <c r="AL181" i="53"/>
  <c r="AK181" i="53"/>
  <c r="AJ181" i="53"/>
  <c r="AI181" i="53"/>
  <c r="AL180" i="53"/>
  <c r="AK180" i="53"/>
  <c r="AJ180" i="53"/>
  <c r="AI180" i="53"/>
  <c r="AL179" i="53"/>
  <c r="AK179" i="53"/>
  <c r="AJ179" i="53"/>
  <c r="AI179" i="53"/>
  <c r="AL178" i="53"/>
  <c r="AK178" i="53"/>
  <c r="AJ178" i="53"/>
  <c r="AI178" i="53"/>
  <c r="AL177" i="53"/>
  <c r="AK177" i="53"/>
  <c r="AJ177" i="53"/>
  <c r="AI177" i="53"/>
  <c r="AL176" i="53"/>
  <c r="AK176" i="53"/>
  <c r="AJ176" i="53"/>
  <c r="AI176" i="53"/>
  <c r="AO175" i="53"/>
  <c r="AP175" i="53" s="1"/>
  <c r="AK175" i="53"/>
  <c r="AJ175" i="53"/>
  <c r="AI175" i="53"/>
  <c r="AK174" i="53"/>
  <c r="AJ174" i="53"/>
  <c r="AI174" i="53"/>
  <c r="AL173" i="53"/>
  <c r="AK173" i="53"/>
  <c r="AJ173" i="53"/>
  <c r="AI173" i="53"/>
  <c r="AL172" i="53"/>
  <c r="AK172" i="53"/>
  <c r="AJ172" i="53"/>
  <c r="AI172" i="53"/>
  <c r="AL171" i="53"/>
  <c r="AK171" i="53"/>
  <c r="AJ171" i="53"/>
  <c r="AI171" i="53"/>
  <c r="AO170" i="53"/>
  <c r="AP170" i="53" s="1"/>
  <c r="AK170" i="53"/>
  <c r="AJ170" i="53"/>
  <c r="AI170" i="53"/>
  <c r="AL169" i="53"/>
  <c r="AK169" i="53"/>
  <c r="AJ169" i="53"/>
  <c r="AI169" i="53"/>
  <c r="AL168" i="53"/>
  <c r="AK168" i="53"/>
  <c r="AJ168" i="53"/>
  <c r="AI168" i="53"/>
  <c r="AO167" i="53"/>
  <c r="AP167" i="53" s="1"/>
  <c r="AK167" i="53"/>
  <c r="AJ167" i="53"/>
  <c r="AI167" i="53"/>
  <c r="AL166" i="53"/>
  <c r="AK166" i="53"/>
  <c r="AJ166" i="53"/>
  <c r="AI166" i="53"/>
  <c r="AL165" i="53"/>
  <c r="AK165" i="53"/>
  <c r="AJ165" i="53"/>
  <c r="AI165" i="53"/>
  <c r="AL164" i="53"/>
  <c r="AK164" i="53"/>
  <c r="AJ164" i="53"/>
  <c r="AI164" i="53"/>
  <c r="AL163" i="53"/>
  <c r="AK163" i="53"/>
  <c r="AJ163" i="53"/>
  <c r="AI163" i="53"/>
  <c r="AO162" i="53"/>
  <c r="AP162" i="53" s="1"/>
  <c r="AK162" i="53"/>
  <c r="AJ162" i="53"/>
  <c r="AI162" i="53"/>
  <c r="AK161" i="53"/>
  <c r="AJ161" i="53"/>
  <c r="AI161" i="53"/>
  <c r="AL160" i="53"/>
  <c r="AK160" i="53"/>
  <c r="AJ160" i="53"/>
  <c r="AI160" i="53"/>
  <c r="AO159" i="53"/>
  <c r="AP159" i="53" s="1"/>
  <c r="AK159" i="53"/>
  <c r="AJ159" i="53"/>
  <c r="AI159" i="53"/>
  <c r="AL158" i="53"/>
  <c r="AK158" i="53"/>
  <c r="AJ158" i="53"/>
  <c r="AI158" i="53"/>
  <c r="AO157" i="53"/>
  <c r="AP157" i="53" s="1"/>
  <c r="AK157" i="53"/>
  <c r="AJ157" i="53"/>
  <c r="AI157" i="53"/>
  <c r="AL156" i="53"/>
  <c r="AK156" i="53"/>
  <c r="AJ156" i="53"/>
  <c r="AI156" i="53"/>
  <c r="AO155" i="53"/>
  <c r="AP155" i="53" s="1"/>
  <c r="AK155" i="53"/>
  <c r="AJ155" i="53"/>
  <c r="AI155" i="53"/>
  <c r="AL154" i="53"/>
  <c r="AK154" i="53"/>
  <c r="AJ154" i="53"/>
  <c r="AI154" i="53"/>
  <c r="AO153" i="53"/>
  <c r="AP153" i="53" s="1"/>
  <c r="AK153" i="53"/>
  <c r="AJ153" i="53"/>
  <c r="AI153" i="53"/>
  <c r="AL152" i="53"/>
  <c r="AK152" i="53"/>
  <c r="AJ152" i="53"/>
  <c r="AI152" i="53"/>
  <c r="AL151" i="53"/>
  <c r="AK151" i="53"/>
  <c r="AJ151" i="53"/>
  <c r="AI151" i="53"/>
  <c r="AO150" i="53"/>
  <c r="AP150" i="53" s="1"/>
  <c r="AK150" i="53"/>
  <c r="AJ150" i="53"/>
  <c r="AI150" i="53"/>
  <c r="AL149" i="53"/>
  <c r="AK149" i="53"/>
  <c r="AJ149" i="53"/>
  <c r="AI149" i="53"/>
  <c r="AO148" i="53"/>
  <c r="AP148" i="53" s="1"/>
  <c r="AK148" i="53"/>
  <c r="AJ148" i="53"/>
  <c r="AI148" i="53"/>
  <c r="AL147" i="53"/>
  <c r="AK147" i="53"/>
  <c r="AJ147" i="53"/>
  <c r="AI147" i="53"/>
  <c r="AO146" i="53"/>
  <c r="AP146" i="53" s="1"/>
  <c r="AK146" i="53"/>
  <c r="AJ146" i="53"/>
  <c r="AI146" i="53"/>
  <c r="AL145" i="53"/>
  <c r="AK145" i="53"/>
  <c r="AJ145" i="53"/>
  <c r="AI145" i="53"/>
  <c r="AO144" i="53"/>
  <c r="AP144" i="53" s="1"/>
  <c r="AK144" i="53"/>
  <c r="AJ144" i="53"/>
  <c r="AI144" i="53"/>
  <c r="AL143" i="53"/>
  <c r="AK143" i="53"/>
  <c r="AJ143" i="53"/>
  <c r="AI143" i="53"/>
  <c r="AO142" i="53"/>
  <c r="AP142" i="53" s="1"/>
  <c r="AK142" i="53"/>
  <c r="AJ142" i="53"/>
  <c r="AI142" i="53"/>
  <c r="AL141" i="53"/>
  <c r="AK141" i="53"/>
  <c r="AJ141" i="53"/>
  <c r="AI141" i="53"/>
  <c r="AL140" i="53"/>
  <c r="AK140" i="53"/>
  <c r="AJ140" i="53"/>
  <c r="AI140" i="53"/>
  <c r="AO139" i="53"/>
  <c r="AP139" i="53" s="1"/>
  <c r="AK139" i="53"/>
  <c r="AJ139" i="53"/>
  <c r="AI139" i="53"/>
  <c r="AL138" i="53"/>
  <c r="AK138" i="53"/>
  <c r="AJ138" i="53"/>
  <c r="AI138" i="53"/>
  <c r="AL137" i="53"/>
  <c r="AK137" i="53"/>
  <c r="AJ137" i="53"/>
  <c r="AI137" i="53"/>
  <c r="AL136" i="53"/>
  <c r="AK136" i="53"/>
  <c r="AJ136" i="53"/>
  <c r="AI136" i="53"/>
  <c r="AL135" i="53"/>
  <c r="AK135" i="53"/>
  <c r="AJ135" i="53"/>
  <c r="AI135" i="53"/>
  <c r="AL134" i="53"/>
  <c r="AK134" i="53"/>
  <c r="AJ134" i="53"/>
  <c r="AI134" i="53"/>
  <c r="AL133" i="53"/>
  <c r="AK133" i="53"/>
  <c r="AJ133" i="53"/>
  <c r="AI133" i="53"/>
  <c r="AL132" i="53"/>
  <c r="AK132" i="53"/>
  <c r="AJ132" i="53"/>
  <c r="AI132" i="53"/>
  <c r="AL131" i="53"/>
  <c r="AK131" i="53"/>
  <c r="AJ131" i="53"/>
  <c r="AI131" i="53"/>
  <c r="AL130" i="53"/>
  <c r="AK130" i="53"/>
  <c r="AJ130" i="53"/>
  <c r="AI130" i="53"/>
  <c r="AL129" i="53"/>
  <c r="AK129" i="53"/>
  <c r="AJ129" i="53"/>
  <c r="AI129" i="53"/>
  <c r="AL128" i="53"/>
  <c r="AK128" i="53"/>
  <c r="AJ128" i="53"/>
  <c r="AI128" i="53"/>
  <c r="AL127" i="53"/>
  <c r="AK127" i="53"/>
  <c r="AJ127" i="53"/>
  <c r="AI127" i="53"/>
  <c r="AL126" i="53"/>
  <c r="AK126" i="53"/>
  <c r="AJ126" i="53"/>
  <c r="AI126" i="53"/>
  <c r="AL125" i="53"/>
  <c r="AK125" i="53"/>
  <c r="AJ125" i="53"/>
  <c r="AI125" i="53"/>
  <c r="AL124" i="53"/>
  <c r="AK124" i="53"/>
  <c r="AJ124" i="53"/>
  <c r="AI124" i="53"/>
  <c r="AO123" i="53"/>
  <c r="AP123" i="53" s="1"/>
  <c r="AK123" i="53"/>
  <c r="AJ123" i="53"/>
  <c r="AI123" i="53"/>
  <c r="AL122" i="53"/>
  <c r="AK122" i="53"/>
  <c r="AJ122" i="53"/>
  <c r="AI122" i="53"/>
  <c r="AL121" i="53"/>
  <c r="AK121" i="53"/>
  <c r="AJ121" i="53"/>
  <c r="AI121" i="53"/>
  <c r="AL120" i="53"/>
  <c r="AK120" i="53"/>
  <c r="AJ120" i="53"/>
  <c r="AI120" i="53"/>
  <c r="AL119" i="53"/>
  <c r="AK119" i="53"/>
  <c r="AJ119" i="53"/>
  <c r="AI119" i="53"/>
  <c r="AL118" i="53"/>
  <c r="AK118" i="53"/>
  <c r="AJ118" i="53"/>
  <c r="AI118" i="53"/>
  <c r="AO117" i="53"/>
  <c r="AP117" i="53" s="1"/>
  <c r="AK117" i="53"/>
  <c r="AJ117" i="53"/>
  <c r="AI117" i="53"/>
  <c r="AK116" i="53"/>
  <c r="AJ116" i="53"/>
  <c r="AI116" i="53"/>
  <c r="AL115" i="53"/>
  <c r="AK115" i="53"/>
  <c r="AJ115" i="53"/>
  <c r="AI115" i="53"/>
  <c r="AP114" i="53"/>
  <c r="AO114" i="53"/>
  <c r="AK114" i="53"/>
  <c r="AJ114" i="53"/>
  <c r="AI114" i="53"/>
  <c r="AL113" i="53"/>
  <c r="AK113" i="53"/>
  <c r="AJ113" i="53"/>
  <c r="AI113" i="53"/>
  <c r="AL112" i="53"/>
  <c r="AK112" i="53"/>
  <c r="AJ112" i="53"/>
  <c r="AI112" i="53"/>
  <c r="AL111" i="53"/>
  <c r="AK111" i="53"/>
  <c r="AJ111" i="53"/>
  <c r="AI111" i="53"/>
  <c r="AL110" i="53"/>
  <c r="AK110" i="53"/>
  <c r="AJ110" i="53"/>
  <c r="AI110" i="53"/>
  <c r="AL109" i="53"/>
  <c r="AK109" i="53"/>
  <c r="AJ109" i="53"/>
  <c r="AI109" i="53"/>
  <c r="AP108" i="53"/>
  <c r="AO108" i="53"/>
  <c r="AK108" i="53"/>
  <c r="AJ108" i="53"/>
  <c r="AN108" i="53" s="1"/>
  <c r="AI108" i="53"/>
  <c r="AL107" i="53"/>
  <c r="AK107" i="53"/>
  <c r="AJ107" i="53"/>
  <c r="AI107" i="53"/>
  <c r="AL106" i="53"/>
  <c r="AK106" i="53"/>
  <c r="AJ106" i="53"/>
  <c r="AI106" i="53"/>
  <c r="AL105" i="53"/>
  <c r="AK105" i="53"/>
  <c r="AJ105" i="53"/>
  <c r="AI105" i="53"/>
  <c r="AL104" i="53"/>
  <c r="AK104" i="53"/>
  <c r="AJ104" i="53"/>
  <c r="AI104" i="53"/>
  <c r="AP103" i="53"/>
  <c r="AO103" i="53"/>
  <c r="AN103" i="53"/>
  <c r="AO102" i="53"/>
  <c r="AP102" i="53" s="1"/>
  <c r="AK102" i="53"/>
  <c r="AJ102" i="53"/>
  <c r="AI102" i="53"/>
  <c r="AL101" i="53"/>
  <c r="AK101" i="53"/>
  <c r="AJ101" i="53"/>
  <c r="AI101" i="53"/>
  <c r="AL100" i="53"/>
  <c r="AK100" i="53"/>
  <c r="AJ100" i="53"/>
  <c r="AI100" i="53"/>
  <c r="AL99" i="53"/>
  <c r="AK99" i="53"/>
  <c r="AJ99" i="53"/>
  <c r="AI99" i="53"/>
  <c r="AL98" i="53"/>
  <c r="AK98" i="53"/>
  <c r="AJ98" i="53"/>
  <c r="AI98" i="53"/>
  <c r="AO97" i="53"/>
  <c r="AP97" i="53" s="1"/>
  <c r="AN97" i="53"/>
  <c r="AP96" i="53"/>
  <c r="AO96" i="53"/>
  <c r="AK96" i="53"/>
  <c r="AJ96" i="53"/>
  <c r="AI96" i="53"/>
  <c r="AL95" i="53"/>
  <c r="AK95" i="53"/>
  <c r="AJ95" i="53"/>
  <c r="AI95" i="53"/>
  <c r="AL94" i="53"/>
  <c r="AK94" i="53"/>
  <c r="AJ94" i="53"/>
  <c r="AI94" i="53"/>
  <c r="AL93" i="53"/>
  <c r="AK93" i="53"/>
  <c r="AJ93" i="53"/>
  <c r="AI93" i="53"/>
  <c r="AL92" i="53"/>
  <c r="AK92" i="53"/>
  <c r="AJ92" i="53"/>
  <c r="AI92" i="53"/>
  <c r="AL91" i="53"/>
  <c r="AK91" i="53"/>
  <c r="AJ91" i="53"/>
  <c r="AI91" i="53"/>
  <c r="AL90" i="53"/>
  <c r="AK90" i="53"/>
  <c r="AJ90" i="53"/>
  <c r="AI90" i="53"/>
  <c r="AL89" i="53"/>
  <c r="AK89" i="53"/>
  <c r="AJ89" i="53"/>
  <c r="AI89" i="53"/>
  <c r="AL88" i="53"/>
  <c r="AK88" i="53"/>
  <c r="AJ88" i="53"/>
  <c r="AI88" i="53"/>
  <c r="AL87" i="53"/>
  <c r="AK87" i="53"/>
  <c r="AJ87" i="53"/>
  <c r="AI87" i="53"/>
  <c r="AN86" i="53"/>
  <c r="AO85" i="53"/>
  <c r="AP85" i="53" s="1"/>
  <c r="AK85" i="53"/>
  <c r="AJ85" i="53"/>
  <c r="AI85" i="53"/>
  <c r="AL84" i="53"/>
  <c r="AK84" i="53"/>
  <c r="AJ84" i="53"/>
  <c r="AI84" i="53"/>
  <c r="AL83" i="53"/>
  <c r="AK83" i="53"/>
  <c r="AJ83" i="53"/>
  <c r="AI83" i="53"/>
  <c r="AL82" i="53"/>
  <c r="AK82" i="53"/>
  <c r="AJ82" i="53"/>
  <c r="AI82" i="53"/>
  <c r="AL81" i="53"/>
  <c r="AK81" i="53"/>
  <c r="AJ81" i="53"/>
  <c r="AI81" i="53"/>
  <c r="AO80" i="53"/>
  <c r="AP80" i="53" s="1"/>
  <c r="AN80" i="53"/>
  <c r="AP79" i="53"/>
  <c r="AO79" i="53"/>
  <c r="AK79" i="53"/>
  <c r="AJ79" i="53"/>
  <c r="AI79" i="53"/>
  <c r="AL78" i="53"/>
  <c r="AK78" i="53"/>
  <c r="AJ78" i="53"/>
  <c r="AI78" i="53"/>
  <c r="AL77" i="53"/>
  <c r="AK77" i="53"/>
  <c r="AJ77" i="53"/>
  <c r="AI77" i="53"/>
  <c r="AL76" i="53"/>
  <c r="AK76" i="53"/>
  <c r="AJ76" i="53"/>
  <c r="AI76" i="53"/>
  <c r="AL75" i="53"/>
  <c r="AK75" i="53"/>
  <c r="AJ75" i="53"/>
  <c r="AI75" i="53"/>
  <c r="AL74" i="53"/>
  <c r="AK74" i="53"/>
  <c r="AJ74" i="53"/>
  <c r="AI74" i="53"/>
  <c r="AL73" i="53"/>
  <c r="AK73" i="53"/>
  <c r="AJ73" i="53"/>
  <c r="AI73" i="53"/>
  <c r="AL72" i="53"/>
  <c r="AK72" i="53"/>
  <c r="AJ72" i="53"/>
  <c r="AI72" i="53"/>
  <c r="AL71" i="53"/>
  <c r="AK71" i="53"/>
  <c r="AJ71" i="53"/>
  <c r="AI71" i="53"/>
  <c r="AP70" i="53"/>
  <c r="AO70" i="53"/>
  <c r="AN70" i="53"/>
  <c r="AO69" i="53"/>
  <c r="AP69" i="53" s="1"/>
  <c r="AK69" i="53"/>
  <c r="AJ69" i="53"/>
  <c r="AI69" i="53"/>
  <c r="AL68" i="53"/>
  <c r="AK68" i="53"/>
  <c r="AJ68" i="53"/>
  <c r="AI68" i="53"/>
  <c r="AL67" i="53"/>
  <c r="AK67" i="53"/>
  <c r="AJ67" i="53"/>
  <c r="AI67" i="53"/>
  <c r="AO66" i="53"/>
  <c r="AP66" i="53" s="1"/>
  <c r="AN66" i="53"/>
  <c r="AP65" i="53"/>
  <c r="AO65" i="53"/>
  <c r="AK65" i="53"/>
  <c r="AJ65" i="53"/>
  <c r="AI65" i="53"/>
  <c r="AL64" i="53"/>
  <c r="AK64" i="53"/>
  <c r="AJ64" i="53"/>
  <c r="AI64" i="53"/>
  <c r="AP63" i="53"/>
  <c r="AO63" i="53"/>
  <c r="AN63" i="53"/>
  <c r="AO62" i="53"/>
  <c r="AP62" i="53" s="1"/>
  <c r="AK62" i="53"/>
  <c r="AJ62" i="53"/>
  <c r="AI62" i="53"/>
  <c r="AK61" i="53"/>
  <c r="AJ61" i="53"/>
  <c r="AI61" i="53"/>
  <c r="AL60" i="53"/>
  <c r="AK60" i="53"/>
  <c r="AJ60" i="53"/>
  <c r="AI60" i="53"/>
  <c r="AL59" i="53"/>
  <c r="AK59" i="53"/>
  <c r="AJ59" i="53"/>
  <c r="AI59" i="53"/>
  <c r="AL58" i="53"/>
  <c r="AK58" i="53"/>
  <c r="AJ58" i="53"/>
  <c r="AI58" i="53"/>
  <c r="AL57" i="53"/>
  <c r="AK57" i="53"/>
  <c r="AJ57" i="53"/>
  <c r="AI57" i="53"/>
  <c r="AL56" i="53"/>
  <c r="AK56" i="53"/>
  <c r="AJ56" i="53"/>
  <c r="AI56" i="53"/>
  <c r="AL55" i="53"/>
  <c r="AK55" i="53"/>
  <c r="AJ55" i="53"/>
  <c r="AI55" i="53"/>
  <c r="AL54" i="53"/>
  <c r="AK54" i="53"/>
  <c r="AJ54" i="53"/>
  <c r="AI54" i="53"/>
  <c r="AL53" i="53"/>
  <c r="AK53" i="53"/>
  <c r="AJ53" i="53"/>
  <c r="AI53" i="53"/>
  <c r="AL52" i="53"/>
  <c r="AK52" i="53"/>
  <c r="AJ52" i="53"/>
  <c r="AI52" i="53"/>
  <c r="AL51" i="53"/>
  <c r="AK51" i="53"/>
  <c r="AJ51" i="53"/>
  <c r="AI51" i="53"/>
  <c r="AL50" i="53"/>
  <c r="AK50" i="53"/>
  <c r="AJ50" i="53"/>
  <c r="AI50" i="53"/>
  <c r="AP49" i="53"/>
  <c r="AO49" i="53"/>
  <c r="AK49" i="53"/>
  <c r="AJ49" i="53"/>
  <c r="AI49" i="53"/>
  <c r="AL48" i="53"/>
  <c r="AK48" i="53"/>
  <c r="AJ48" i="53"/>
  <c r="AI48" i="53"/>
  <c r="AL47" i="53"/>
  <c r="AK47" i="53"/>
  <c r="AJ47" i="53"/>
  <c r="AI47" i="53"/>
  <c r="AL46" i="53"/>
  <c r="AK46" i="53"/>
  <c r="AJ46" i="53"/>
  <c r="AI46" i="53"/>
  <c r="AL45" i="53"/>
  <c r="AK45" i="53"/>
  <c r="AJ45" i="53"/>
  <c r="AI45" i="53"/>
  <c r="AL44" i="53"/>
  <c r="AK44" i="53"/>
  <c r="AJ44" i="53"/>
  <c r="AI44" i="53"/>
  <c r="AP43" i="53"/>
  <c r="AO43" i="53"/>
  <c r="AK43" i="53"/>
  <c r="AJ43" i="53"/>
  <c r="AI43" i="53"/>
  <c r="AL42" i="53"/>
  <c r="AK42" i="53"/>
  <c r="AJ42" i="53"/>
  <c r="AI42" i="53"/>
  <c r="AL41" i="53"/>
  <c r="AK41" i="53"/>
  <c r="AJ41" i="53"/>
  <c r="AI41" i="53"/>
  <c r="AL40" i="53"/>
  <c r="AK40" i="53"/>
  <c r="AJ40" i="53"/>
  <c r="AI40" i="53"/>
  <c r="AL39" i="53"/>
  <c r="AK39" i="53"/>
  <c r="AJ39" i="53"/>
  <c r="AI39" i="53"/>
  <c r="AL38" i="53"/>
  <c r="AK38" i="53"/>
  <c r="AJ38" i="53"/>
  <c r="AI38" i="53"/>
  <c r="AL37" i="53"/>
  <c r="AK37" i="53"/>
  <c r="AJ37" i="53"/>
  <c r="AI37" i="53"/>
  <c r="AL36" i="53"/>
  <c r="AK36" i="53"/>
  <c r="AJ36" i="53"/>
  <c r="AI36" i="53"/>
  <c r="AL35" i="53"/>
  <c r="AK35" i="53"/>
  <c r="AJ35" i="53"/>
  <c r="AI35" i="53"/>
  <c r="AP34" i="53"/>
  <c r="AO34" i="53"/>
  <c r="AK34" i="53"/>
  <c r="AJ34" i="53"/>
  <c r="AI34" i="53"/>
  <c r="AL33" i="53"/>
  <c r="AK33" i="53"/>
  <c r="AJ33" i="53"/>
  <c r="AI33" i="53"/>
  <c r="AL32" i="53"/>
  <c r="AK32" i="53"/>
  <c r="AJ32" i="53"/>
  <c r="AI32" i="53"/>
  <c r="AL31" i="53"/>
  <c r="AK31" i="53"/>
  <c r="AJ31" i="53"/>
  <c r="AI31" i="53"/>
  <c r="AL30" i="53"/>
  <c r="AK30" i="53"/>
  <c r="AJ30" i="53"/>
  <c r="AI30" i="53"/>
  <c r="AP29" i="53"/>
  <c r="AO29" i="53"/>
  <c r="AK29" i="53"/>
  <c r="AJ29" i="53"/>
  <c r="AI29" i="53"/>
  <c r="AL28" i="53"/>
  <c r="AK28" i="53"/>
  <c r="AJ28" i="53"/>
  <c r="AI28" i="53"/>
  <c r="AL27" i="53"/>
  <c r="AK27" i="53"/>
  <c r="AJ27" i="53"/>
  <c r="AI27" i="53"/>
  <c r="AL26" i="53"/>
  <c r="AK26" i="53"/>
  <c r="AJ26" i="53"/>
  <c r="AI26" i="53"/>
  <c r="AL25" i="53"/>
  <c r="AK25" i="53"/>
  <c r="AJ25" i="53"/>
  <c r="AI25" i="53"/>
  <c r="AP24" i="53"/>
  <c r="AO24" i="53"/>
  <c r="AK24" i="53"/>
  <c r="AJ24" i="53"/>
  <c r="AI24" i="53"/>
  <c r="AL23" i="53"/>
  <c r="AK23" i="53"/>
  <c r="AJ23" i="53"/>
  <c r="AI23" i="53"/>
  <c r="AL22" i="53"/>
  <c r="AK22" i="53"/>
  <c r="AJ22" i="53"/>
  <c r="AI22" i="53"/>
  <c r="AL21" i="53"/>
  <c r="AK21" i="53"/>
  <c r="AJ21" i="53"/>
  <c r="AI21" i="53"/>
  <c r="AL20" i="53"/>
  <c r="AK20" i="53"/>
  <c r="AJ20" i="53"/>
  <c r="AI20" i="53"/>
  <c r="AL19" i="53"/>
  <c r="AK19" i="53"/>
  <c r="AJ19" i="53"/>
  <c r="AI19" i="53"/>
  <c r="AL18" i="53"/>
  <c r="AK18" i="53"/>
  <c r="AJ18" i="53"/>
  <c r="AI18" i="53"/>
  <c r="AL17" i="53"/>
  <c r="AK17" i="53"/>
  <c r="AJ17" i="53"/>
  <c r="AI17" i="53"/>
  <c r="AL16" i="53"/>
  <c r="AK16" i="53"/>
  <c r="AJ16" i="53"/>
  <c r="AI16" i="53"/>
  <c r="AL15" i="53"/>
  <c r="AK15" i="53"/>
  <c r="AJ15" i="53"/>
  <c r="AI15" i="53"/>
  <c r="AL14" i="53"/>
  <c r="AK14" i="53"/>
  <c r="AJ14" i="53"/>
  <c r="AI14" i="53"/>
  <c r="C215" i="53"/>
  <c r="C214" i="53"/>
  <c r="C213" i="53"/>
  <c r="C212" i="53"/>
  <c r="C211" i="53"/>
  <c r="C210" i="53"/>
  <c r="C209" i="53"/>
  <c r="C208" i="53"/>
  <c r="C207" i="53"/>
  <c r="C206" i="53"/>
  <c r="C205" i="53"/>
  <c r="C204" i="53"/>
  <c r="C203" i="53"/>
  <c r="C202" i="53"/>
  <c r="C201" i="53"/>
  <c r="O195" i="53"/>
  <c r="S197" i="53" s="1"/>
  <c r="CM108" i="53" l="1"/>
  <c r="DD142" i="53"/>
  <c r="BV34" i="53"/>
  <c r="BE79" i="53"/>
  <c r="HT16" i="53"/>
  <c r="HU16" i="53" s="1"/>
  <c r="HT184" i="53"/>
  <c r="HU184" i="53" s="1"/>
  <c r="HR184" i="53"/>
  <c r="HS184" i="53" s="1"/>
  <c r="HT180" i="53"/>
  <c r="HU180" i="53" s="1"/>
  <c r="HR180" i="53"/>
  <c r="HS180" i="53" s="1"/>
  <c r="HL174" i="53"/>
  <c r="HT176" i="53"/>
  <c r="HU176" i="53" s="1"/>
  <c r="HR176" i="53"/>
  <c r="HS176" i="53" s="1"/>
  <c r="HR169" i="53"/>
  <c r="HS169" i="53" s="1"/>
  <c r="HT169" i="53"/>
  <c r="HU169" i="53" s="1"/>
  <c r="HT164" i="53"/>
  <c r="HU164" i="53" s="1"/>
  <c r="HR164" i="53"/>
  <c r="HS164" i="53" s="1"/>
  <c r="HT156" i="53"/>
  <c r="HU156" i="53" s="1"/>
  <c r="HR156" i="53"/>
  <c r="HS156" i="53" s="1"/>
  <c r="HT149" i="53"/>
  <c r="HU149" i="53" s="1"/>
  <c r="HR149" i="53"/>
  <c r="HS149" i="53" s="1"/>
  <c r="HT141" i="53"/>
  <c r="HU141" i="53" s="1"/>
  <c r="HR141" i="53"/>
  <c r="HS141" i="53" s="1"/>
  <c r="HT136" i="53"/>
  <c r="HU136" i="53" s="1"/>
  <c r="HR136" i="53"/>
  <c r="HS136" i="53" s="1"/>
  <c r="HT132" i="53"/>
  <c r="HU132" i="53" s="1"/>
  <c r="HR132" i="53"/>
  <c r="HT128" i="53"/>
  <c r="HU128" i="53" s="1"/>
  <c r="HR128" i="53"/>
  <c r="HS128" i="53" s="1"/>
  <c r="HT124" i="53"/>
  <c r="HU124" i="53" s="1"/>
  <c r="HR124" i="53"/>
  <c r="HS124" i="53" s="1"/>
  <c r="HT119" i="53"/>
  <c r="HU119" i="53" s="1"/>
  <c r="HR119" i="53"/>
  <c r="HS119" i="53" s="1"/>
  <c r="HT112" i="53"/>
  <c r="HU112" i="53" s="1"/>
  <c r="HR112" i="53"/>
  <c r="HS112" i="53" s="1"/>
  <c r="HR107" i="53"/>
  <c r="HS107" i="53" s="1"/>
  <c r="HT107" i="53"/>
  <c r="HU107" i="53" s="1"/>
  <c r="HT101" i="53"/>
  <c r="HU101" i="53" s="1"/>
  <c r="HR101" i="53"/>
  <c r="HS101" i="53" s="1"/>
  <c r="HT95" i="53"/>
  <c r="HU95" i="53" s="1"/>
  <c r="HR95" i="53"/>
  <c r="HS95" i="53" s="1"/>
  <c r="HT91" i="53"/>
  <c r="HU91" i="53" s="1"/>
  <c r="HR91" i="53"/>
  <c r="HS91" i="53" s="1"/>
  <c r="HT87" i="53"/>
  <c r="HU87" i="53" s="1"/>
  <c r="HR87" i="53"/>
  <c r="HS87" i="53" s="1"/>
  <c r="HT82" i="53"/>
  <c r="HU82" i="53" s="1"/>
  <c r="HR82" i="53"/>
  <c r="HS82" i="53" s="1"/>
  <c r="HT76" i="53"/>
  <c r="HU76" i="53" s="1"/>
  <c r="HR76" i="53"/>
  <c r="HS76" i="53" s="1"/>
  <c r="HT72" i="53"/>
  <c r="HU72" i="53" s="1"/>
  <c r="HR72" i="53"/>
  <c r="HS72" i="53" s="1"/>
  <c r="HL61" i="53"/>
  <c r="HT64" i="53"/>
  <c r="HU64" i="53" s="1"/>
  <c r="HR64" i="53"/>
  <c r="HS64" i="53" s="1"/>
  <c r="HT57" i="53"/>
  <c r="HU57" i="53" s="1"/>
  <c r="HR57" i="53"/>
  <c r="HS57" i="53" s="1"/>
  <c r="HT53" i="53"/>
  <c r="HU53" i="53" s="1"/>
  <c r="HR53" i="53"/>
  <c r="HS53" i="53" s="1"/>
  <c r="HT48" i="53"/>
  <c r="HU48" i="53" s="1"/>
  <c r="HR48" i="53"/>
  <c r="HS48" i="53" s="1"/>
  <c r="HT44" i="53"/>
  <c r="HU44" i="53" s="1"/>
  <c r="HR44" i="53"/>
  <c r="HS44" i="53" s="1"/>
  <c r="HT39" i="53"/>
  <c r="HU39" i="53" s="1"/>
  <c r="HR39" i="53"/>
  <c r="HS39" i="53" s="1"/>
  <c r="HT35" i="53"/>
  <c r="HU35" i="53" s="1"/>
  <c r="HR35" i="53"/>
  <c r="HS35" i="53" s="1"/>
  <c r="HR30" i="53"/>
  <c r="HS30" i="53" s="1"/>
  <c r="HT30" i="53"/>
  <c r="HU30" i="53" s="1"/>
  <c r="HT25" i="53"/>
  <c r="HU25" i="53" s="1"/>
  <c r="HR25" i="53"/>
  <c r="HS25" i="53" s="1"/>
  <c r="HT20" i="53"/>
  <c r="HU20" i="53" s="1"/>
  <c r="HR20" i="53"/>
  <c r="HS20" i="53" s="1"/>
  <c r="HR14" i="53"/>
  <c r="HS14" i="53" s="1"/>
  <c r="HT15" i="53"/>
  <c r="HU15" i="53" s="1"/>
  <c r="HR18" i="53"/>
  <c r="HS18" i="53" s="1"/>
  <c r="HR188" i="53"/>
  <c r="HS188" i="53" s="1"/>
  <c r="HT188" i="53"/>
  <c r="HU188" i="53" s="1"/>
  <c r="HR183" i="53"/>
  <c r="HS183" i="53" s="1"/>
  <c r="HT183" i="53"/>
  <c r="HU183" i="53" s="1"/>
  <c r="HR179" i="53"/>
  <c r="HS179" i="53" s="1"/>
  <c r="HT179" i="53"/>
  <c r="HU179" i="53" s="1"/>
  <c r="HT173" i="53"/>
  <c r="HU173" i="53" s="1"/>
  <c r="HR173" i="53"/>
  <c r="HS173" i="53" s="1"/>
  <c r="HT168" i="53"/>
  <c r="HU168" i="53" s="1"/>
  <c r="HR168" i="53"/>
  <c r="HS168" i="53" s="1"/>
  <c r="HL161" i="53"/>
  <c r="HT163" i="53"/>
  <c r="HU163" i="53" s="1"/>
  <c r="HR163" i="53"/>
  <c r="HS163" i="53" s="1"/>
  <c r="HR154" i="53"/>
  <c r="HS154" i="53" s="1"/>
  <c r="HT154" i="53"/>
  <c r="HU154" i="53" s="1"/>
  <c r="HR147" i="53"/>
  <c r="HS147" i="53" s="1"/>
  <c r="HT147" i="53"/>
  <c r="HU147" i="53" s="1"/>
  <c r="HR140" i="53"/>
  <c r="HS140" i="53" s="1"/>
  <c r="HT140" i="53"/>
  <c r="HU140" i="53" s="1"/>
  <c r="HR135" i="53"/>
  <c r="HS135" i="53" s="1"/>
  <c r="HT135" i="53"/>
  <c r="HU135" i="53" s="1"/>
  <c r="HR131" i="53"/>
  <c r="HS131" i="53" s="1"/>
  <c r="HT131" i="53"/>
  <c r="HU131" i="53" s="1"/>
  <c r="HR127" i="53"/>
  <c r="HS127" i="53" s="1"/>
  <c r="HT127" i="53"/>
  <c r="HU127" i="53" s="1"/>
  <c r="HR122" i="53"/>
  <c r="HS122" i="53" s="1"/>
  <c r="HT122" i="53"/>
  <c r="HU122" i="53" s="1"/>
  <c r="HL116" i="53"/>
  <c r="HR118" i="53"/>
  <c r="HS118" i="53" s="1"/>
  <c r="HT118" i="53"/>
  <c r="HU118" i="53" s="1"/>
  <c r="HT111" i="53"/>
  <c r="HU111" i="53" s="1"/>
  <c r="HR111" i="53"/>
  <c r="HS111" i="53" s="1"/>
  <c r="HT106" i="53"/>
  <c r="HU106" i="53" s="1"/>
  <c r="HR106" i="53"/>
  <c r="HS106" i="53" s="1"/>
  <c r="HR100" i="53"/>
  <c r="HS100" i="53" s="1"/>
  <c r="HT100" i="53"/>
  <c r="HU100" i="53" s="1"/>
  <c r="HT94" i="53"/>
  <c r="HU94" i="53" s="1"/>
  <c r="HR94" i="53"/>
  <c r="HS94" i="53" s="1"/>
  <c r="HT90" i="53"/>
  <c r="HU90" i="53" s="1"/>
  <c r="HR90" i="53"/>
  <c r="HS90" i="53" s="1"/>
  <c r="HT86" i="53"/>
  <c r="HU86" i="53" s="1"/>
  <c r="HT81" i="53"/>
  <c r="HU81" i="53" s="1"/>
  <c r="HR81" i="53"/>
  <c r="HS81" i="53" s="1"/>
  <c r="HR75" i="53"/>
  <c r="HS75" i="53" s="1"/>
  <c r="HT75" i="53"/>
  <c r="HU75" i="53" s="1"/>
  <c r="HR71" i="53"/>
  <c r="HS71" i="53" s="1"/>
  <c r="HT71" i="53"/>
  <c r="HU71" i="53" s="1"/>
  <c r="HR60" i="53"/>
  <c r="HS60" i="53" s="1"/>
  <c r="HT60" i="53"/>
  <c r="HU60" i="53" s="1"/>
  <c r="HR56" i="53"/>
  <c r="HS56" i="53" s="1"/>
  <c r="HT56" i="53"/>
  <c r="HU56" i="53" s="1"/>
  <c r="HR52" i="53"/>
  <c r="HS52" i="53" s="1"/>
  <c r="HT52" i="53"/>
  <c r="HU52" i="53" s="1"/>
  <c r="HT47" i="53"/>
  <c r="HU47" i="53" s="1"/>
  <c r="HR47" i="53"/>
  <c r="HS47" i="53" s="1"/>
  <c r="HT42" i="53"/>
  <c r="HU42" i="53" s="1"/>
  <c r="HR42" i="53"/>
  <c r="HS42" i="53" s="1"/>
  <c r="HT38" i="53"/>
  <c r="HU38" i="53" s="1"/>
  <c r="HR38" i="53"/>
  <c r="HS38" i="53" s="1"/>
  <c r="HT33" i="53"/>
  <c r="HU33" i="53" s="1"/>
  <c r="HR33" i="53"/>
  <c r="HS33" i="53" s="1"/>
  <c r="HR28" i="53"/>
  <c r="HS28" i="53" s="1"/>
  <c r="HT28" i="53"/>
  <c r="HU28" i="53" s="1"/>
  <c r="HT23" i="53"/>
  <c r="HU23" i="53" s="1"/>
  <c r="HR23" i="53"/>
  <c r="HS23" i="53" s="1"/>
  <c r="HT19" i="53"/>
  <c r="HU19" i="53" s="1"/>
  <c r="HT14" i="53"/>
  <c r="HU14" i="53" s="1"/>
  <c r="HR17" i="53"/>
  <c r="HS17" i="53" s="1"/>
  <c r="HT18" i="53"/>
  <c r="HU18" i="53" s="1"/>
  <c r="HT187" i="53"/>
  <c r="HU187" i="53" s="1"/>
  <c r="HR187" i="53"/>
  <c r="HS187" i="53" s="1"/>
  <c r="HT182" i="53"/>
  <c r="HU182" i="53" s="1"/>
  <c r="HR182" i="53"/>
  <c r="HS182" i="53" s="1"/>
  <c r="HT178" i="53"/>
  <c r="HU178" i="53" s="1"/>
  <c r="HR178" i="53"/>
  <c r="HS178" i="53" s="1"/>
  <c r="HR172" i="53"/>
  <c r="HS172" i="53" s="1"/>
  <c r="HT172" i="53"/>
  <c r="HU172" i="53" s="1"/>
  <c r="HT166" i="53"/>
  <c r="HU166" i="53" s="1"/>
  <c r="HR166" i="53"/>
  <c r="HS166" i="53" s="1"/>
  <c r="HT160" i="53"/>
  <c r="HU160" i="53" s="1"/>
  <c r="HR160" i="53"/>
  <c r="HS160" i="53" s="1"/>
  <c r="HT152" i="53"/>
  <c r="HU152" i="53" s="1"/>
  <c r="HR152" i="53"/>
  <c r="HS152" i="53" s="1"/>
  <c r="HT145" i="53"/>
  <c r="HU145" i="53" s="1"/>
  <c r="HR145" i="53"/>
  <c r="HS145" i="53" s="1"/>
  <c r="HT138" i="53"/>
  <c r="HU138" i="53" s="1"/>
  <c r="HR138" i="53"/>
  <c r="HS138" i="53" s="1"/>
  <c r="HT134" i="53"/>
  <c r="HU134" i="53" s="1"/>
  <c r="HR134" i="53"/>
  <c r="HS134" i="53" s="1"/>
  <c r="HT130" i="53"/>
  <c r="HU130" i="53" s="1"/>
  <c r="HR130" i="53"/>
  <c r="HS130" i="53" s="1"/>
  <c r="HT126" i="53"/>
  <c r="HU126" i="53" s="1"/>
  <c r="HR126" i="53"/>
  <c r="HS126" i="53" s="1"/>
  <c r="HT121" i="53"/>
  <c r="HU121" i="53" s="1"/>
  <c r="HR121" i="53"/>
  <c r="HS121" i="53" s="1"/>
  <c r="HR115" i="53"/>
  <c r="HS115" i="53" s="1"/>
  <c r="HT115" i="53"/>
  <c r="HU115" i="53" s="1"/>
  <c r="HT110" i="53"/>
  <c r="HU110" i="53" s="1"/>
  <c r="HR110" i="53"/>
  <c r="HS110" i="53" s="1"/>
  <c r="HT105" i="53"/>
  <c r="HU105" i="53" s="1"/>
  <c r="HR105" i="53"/>
  <c r="HS105" i="53" s="1"/>
  <c r="HT99" i="53"/>
  <c r="HU99" i="53" s="1"/>
  <c r="HR99" i="53"/>
  <c r="HS99" i="53" s="1"/>
  <c r="HR93" i="53"/>
  <c r="HS93" i="53" s="1"/>
  <c r="HT93" i="53"/>
  <c r="HU93" i="53" s="1"/>
  <c r="HR89" i="53"/>
  <c r="HS89" i="53" s="1"/>
  <c r="HT89" i="53"/>
  <c r="HU89" i="53" s="1"/>
  <c r="HT84" i="53"/>
  <c r="HU84" i="53" s="1"/>
  <c r="HR84" i="53"/>
  <c r="HS84" i="53" s="1"/>
  <c r="HT78" i="53"/>
  <c r="HU78" i="53" s="1"/>
  <c r="HR78" i="53"/>
  <c r="HS78" i="53" s="1"/>
  <c r="HT74" i="53"/>
  <c r="HU74" i="53" s="1"/>
  <c r="HR74" i="53"/>
  <c r="HS74" i="53" s="1"/>
  <c r="HT68" i="53"/>
  <c r="HU68" i="53" s="1"/>
  <c r="HR68" i="53"/>
  <c r="HS68" i="53" s="1"/>
  <c r="HT59" i="53"/>
  <c r="HU59" i="53" s="1"/>
  <c r="HR59" i="53"/>
  <c r="HS59" i="53" s="1"/>
  <c r="HT55" i="53"/>
  <c r="HU55" i="53" s="1"/>
  <c r="HR55" i="53"/>
  <c r="HS55" i="53" s="1"/>
  <c r="HT51" i="53"/>
  <c r="HU51" i="53" s="1"/>
  <c r="HR51" i="53"/>
  <c r="HS51" i="53" s="1"/>
  <c r="HR46" i="53"/>
  <c r="HS46" i="53" s="1"/>
  <c r="HT46" i="53"/>
  <c r="HU46" i="53" s="1"/>
  <c r="HT41" i="53"/>
  <c r="HU41" i="53" s="1"/>
  <c r="HR41" i="53"/>
  <c r="HS41" i="53" s="1"/>
  <c r="HT37" i="53"/>
  <c r="HU37" i="53" s="1"/>
  <c r="HR37" i="53"/>
  <c r="HS37" i="53" s="1"/>
  <c r="HT32" i="53"/>
  <c r="HU32" i="53" s="1"/>
  <c r="HR32" i="53"/>
  <c r="HS32" i="53" s="1"/>
  <c r="HT27" i="53"/>
  <c r="HU27" i="53" s="1"/>
  <c r="HR27" i="53"/>
  <c r="HS27" i="53" s="1"/>
  <c r="HR22" i="53"/>
  <c r="HS22" i="53" s="1"/>
  <c r="HT22" i="53"/>
  <c r="HU22" i="53" s="1"/>
  <c r="HT17" i="53"/>
  <c r="HU17" i="53" s="1"/>
  <c r="HR185" i="53"/>
  <c r="HS185" i="53" s="1"/>
  <c r="HT185" i="53"/>
  <c r="HU185" i="53" s="1"/>
  <c r="HR181" i="53"/>
  <c r="HS181" i="53" s="1"/>
  <c r="HT181" i="53"/>
  <c r="HU181" i="53" s="1"/>
  <c r="HR177" i="53"/>
  <c r="HS177" i="53" s="1"/>
  <c r="HT177" i="53"/>
  <c r="HU177" i="53" s="1"/>
  <c r="HT171" i="53"/>
  <c r="HU171" i="53" s="1"/>
  <c r="HR171" i="53"/>
  <c r="HS171" i="53" s="1"/>
  <c r="HT165" i="53"/>
  <c r="HU165" i="53" s="1"/>
  <c r="HR165" i="53"/>
  <c r="HS165" i="53" s="1"/>
  <c r="HR158" i="53"/>
  <c r="HS158" i="53" s="1"/>
  <c r="HT158" i="53"/>
  <c r="HU158" i="53" s="1"/>
  <c r="HR151" i="53"/>
  <c r="HS151" i="53" s="1"/>
  <c r="HT151" i="53"/>
  <c r="HU151" i="53" s="1"/>
  <c r="HR143" i="53"/>
  <c r="HS143" i="53" s="1"/>
  <c r="HT143" i="53"/>
  <c r="HU143" i="53" s="1"/>
  <c r="HR137" i="53"/>
  <c r="HS137" i="53" s="1"/>
  <c r="HT137" i="53"/>
  <c r="HU137" i="53" s="1"/>
  <c r="HR133" i="53"/>
  <c r="HS133" i="53" s="1"/>
  <c r="HT133" i="53"/>
  <c r="HU133" i="53" s="1"/>
  <c r="HR129" i="53"/>
  <c r="HS129" i="53" s="1"/>
  <c r="HT129" i="53"/>
  <c r="HU129" i="53" s="1"/>
  <c r="HR125" i="53"/>
  <c r="HS125" i="53" s="1"/>
  <c r="HT125" i="53"/>
  <c r="HU125" i="53" s="1"/>
  <c r="HR120" i="53"/>
  <c r="HS120" i="53" s="1"/>
  <c r="HT120" i="53"/>
  <c r="HU120" i="53" s="1"/>
  <c r="HR113" i="53"/>
  <c r="HS113" i="53" s="1"/>
  <c r="HT113" i="53"/>
  <c r="HU113" i="53" s="1"/>
  <c r="HR109" i="53"/>
  <c r="HS109" i="53" s="1"/>
  <c r="HT109" i="53"/>
  <c r="HU109" i="53" s="1"/>
  <c r="HT104" i="53"/>
  <c r="HU104" i="53" s="1"/>
  <c r="HR104" i="53"/>
  <c r="HS104" i="53" s="1"/>
  <c r="HR98" i="53"/>
  <c r="HS98" i="53" s="1"/>
  <c r="HT98" i="53"/>
  <c r="HU98" i="53" s="1"/>
  <c r="HT92" i="53"/>
  <c r="HU92" i="53" s="1"/>
  <c r="HR92" i="53"/>
  <c r="HS92" i="53" s="1"/>
  <c r="HT88" i="53"/>
  <c r="HU88" i="53" s="1"/>
  <c r="HR88" i="53"/>
  <c r="HS88" i="53" s="1"/>
  <c r="HT83" i="53"/>
  <c r="HU83" i="53" s="1"/>
  <c r="HR83" i="53"/>
  <c r="HS83" i="53" s="1"/>
  <c r="HT77" i="53"/>
  <c r="HU77" i="53" s="1"/>
  <c r="HR77" i="53"/>
  <c r="HS77" i="53" s="1"/>
  <c r="HT73" i="53"/>
  <c r="HU73" i="53" s="1"/>
  <c r="HR73" i="53"/>
  <c r="HS73" i="53" s="1"/>
  <c r="HT67" i="53"/>
  <c r="HU67" i="53" s="1"/>
  <c r="HR67" i="53"/>
  <c r="HS67" i="53" s="1"/>
  <c r="HT58" i="53"/>
  <c r="HU58" i="53" s="1"/>
  <c r="HR58" i="53"/>
  <c r="HS58" i="53" s="1"/>
  <c r="HT54" i="53"/>
  <c r="HU54" i="53" s="1"/>
  <c r="HR54" i="53"/>
  <c r="HS54" i="53" s="1"/>
  <c r="HT50" i="53"/>
  <c r="HU50" i="53" s="1"/>
  <c r="HR50" i="53"/>
  <c r="HS50" i="53" s="1"/>
  <c r="HT45" i="53"/>
  <c r="HU45" i="53" s="1"/>
  <c r="HR45" i="53"/>
  <c r="HS45" i="53" s="1"/>
  <c r="HR40" i="53"/>
  <c r="HS40" i="53" s="1"/>
  <c r="HT40" i="53"/>
  <c r="HU40" i="53" s="1"/>
  <c r="HR36" i="53"/>
  <c r="HS36" i="53" s="1"/>
  <c r="HT36" i="53"/>
  <c r="HU36" i="53" s="1"/>
  <c r="HT31" i="53"/>
  <c r="HU31" i="53" s="1"/>
  <c r="HR31" i="53"/>
  <c r="HS31" i="53" s="1"/>
  <c r="HT26" i="53"/>
  <c r="HU26" i="53" s="1"/>
  <c r="HR26" i="53"/>
  <c r="HS26" i="53" s="1"/>
  <c r="HT21" i="53"/>
  <c r="HU21" i="53" s="1"/>
  <c r="HR21" i="53"/>
  <c r="HS21" i="53" s="1"/>
  <c r="BI189" i="55"/>
  <c r="BJ160" i="55" s="1"/>
  <c r="EL170" i="53"/>
  <c r="GK162" i="53"/>
  <c r="EC189" i="55"/>
  <c r="ED86" i="55" s="1"/>
  <c r="BA189" i="55"/>
  <c r="CK189" i="55"/>
  <c r="DU189" i="55"/>
  <c r="BS189" i="55"/>
  <c r="AI189" i="55"/>
  <c r="H199" i="55"/>
  <c r="I200" i="55"/>
  <c r="CB189" i="55"/>
  <c r="CA189" i="55"/>
  <c r="CB168" i="55" s="1"/>
  <c r="CJ189" i="55"/>
  <c r="AR189" i="55"/>
  <c r="AQ189" i="55"/>
  <c r="AR115" i="55" s="1"/>
  <c r="EM189" i="55"/>
  <c r="ED189" i="55"/>
  <c r="EL189" i="55"/>
  <c r="EM86" i="55" s="1"/>
  <c r="BR189" i="55"/>
  <c r="AN114" i="53"/>
  <c r="DK189" i="55"/>
  <c r="DL115" i="55" s="1"/>
  <c r="H12" i="55"/>
  <c r="DC189" i="55"/>
  <c r="CT189" i="55"/>
  <c r="DT189" i="55"/>
  <c r="AZ189" i="55"/>
  <c r="DL189" i="55"/>
  <c r="CS189" i="55"/>
  <c r="BJ189" i="55"/>
  <c r="DB189" i="55"/>
  <c r="DC86" i="55" s="1"/>
  <c r="AH189" i="55"/>
  <c r="FC114" i="53"/>
  <c r="FC170" i="53"/>
  <c r="GK96" i="53"/>
  <c r="IJ29" i="53"/>
  <c r="JA114" i="53"/>
  <c r="HB24" i="53"/>
  <c r="HB146" i="53"/>
  <c r="HB186" i="53"/>
  <c r="HS62" i="53"/>
  <c r="GK170" i="53"/>
  <c r="GK175" i="53"/>
  <c r="GK186" i="53"/>
  <c r="HB34" i="53"/>
  <c r="HB49" i="53"/>
  <c r="HB62" i="53"/>
  <c r="HB79" i="53"/>
  <c r="IJ96" i="53"/>
  <c r="BE96" i="53"/>
  <c r="BV170" i="53"/>
  <c r="FT162" i="53"/>
  <c r="IJ162" i="53"/>
  <c r="JA65" i="53"/>
  <c r="AN162" i="53"/>
  <c r="BE43" i="53"/>
  <c r="DD43" i="53"/>
  <c r="DD114" i="53"/>
  <c r="DU34" i="53"/>
  <c r="DU96" i="53"/>
  <c r="IJ62" i="53"/>
  <c r="IJ114" i="53"/>
  <c r="AN43" i="53"/>
  <c r="BE114" i="53"/>
  <c r="BV43" i="53"/>
  <c r="DD155" i="53"/>
  <c r="DU123" i="53"/>
  <c r="DU144" i="53"/>
  <c r="DU148" i="53"/>
  <c r="DU153" i="53"/>
  <c r="DU155" i="53"/>
  <c r="DU157" i="53"/>
  <c r="DU159" i="53"/>
  <c r="DU162" i="53"/>
  <c r="EL24" i="53"/>
  <c r="EL162" i="53"/>
  <c r="FC117" i="53"/>
  <c r="FT114" i="53"/>
  <c r="FT170" i="53"/>
  <c r="GK123" i="53"/>
  <c r="GK144" i="53"/>
  <c r="GK148" i="53"/>
  <c r="GK155" i="53"/>
  <c r="GK159" i="53"/>
  <c r="HB108" i="53"/>
  <c r="HB159" i="53"/>
  <c r="HS29" i="53"/>
  <c r="HS43" i="53"/>
  <c r="HS162" i="53"/>
  <c r="BE170" i="53"/>
  <c r="DD29" i="53"/>
  <c r="EL114" i="53"/>
  <c r="FC162" i="53"/>
  <c r="GK29" i="53"/>
  <c r="HS170" i="53"/>
  <c r="IJ170" i="53"/>
  <c r="JA96" i="53"/>
  <c r="AN79" i="53"/>
  <c r="AN170" i="53"/>
  <c r="AN24" i="53"/>
  <c r="AN29" i="53"/>
  <c r="BE61" i="53"/>
  <c r="BV114" i="53"/>
  <c r="DD62" i="53"/>
  <c r="DD144" i="53"/>
  <c r="DD146" i="53"/>
  <c r="AN116" i="53"/>
  <c r="AN175" i="53"/>
  <c r="AN186" i="53"/>
  <c r="BE108" i="53"/>
  <c r="BE162" i="53"/>
  <c r="BE175" i="53"/>
  <c r="BE186" i="53"/>
  <c r="BV29" i="53"/>
  <c r="CM29" i="53"/>
  <c r="CM116" i="53"/>
  <c r="CM162" i="53"/>
  <c r="DD108" i="53"/>
  <c r="AN96" i="53"/>
  <c r="BE24" i="53"/>
  <c r="BE29" i="53"/>
  <c r="BV49" i="53"/>
  <c r="BV96" i="53"/>
  <c r="BV123" i="53"/>
  <c r="BV153" i="53"/>
  <c r="BV155" i="53"/>
  <c r="BV157" i="53"/>
  <c r="BV159" i="53"/>
  <c r="BV162" i="53"/>
  <c r="CM79" i="53"/>
  <c r="CM96" i="53"/>
  <c r="DD24" i="53"/>
  <c r="DD123" i="53"/>
  <c r="DD157" i="53"/>
  <c r="DD159" i="53"/>
  <c r="DU49" i="53"/>
  <c r="DU170" i="53"/>
  <c r="EL34" i="53"/>
  <c r="EL43" i="53"/>
  <c r="FC49" i="53"/>
  <c r="FC96" i="53"/>
  <c r="FC123" i="53"/>
  <c r="FC144" i="53"/>
  <c r="FC148" i="53"/>
  <c r="FC155" i="53"/>
  <c r="FC159" i="53"/>
  <c r="FT49" i="53"/>
  <c r="DD150" i="53"/>
  <c r="DU62" i="53"/>
  <c r="DU114" i="53"/>
  <c r="FC29" i="53"/>
  <c r="FT29" i="53"/>
  <c r="DU43" i="53"/>
  <c r="EL29" i="53"/>
  <c r="EL117" i="53"/>
  <c r="EL139" i="53"/>
  <c r="EL142" i="53"/>
  <c r="EL146" i="53"/>
  <c r="EL150" i="53"/>
  <c r="EL167" i="53"/>
  <c r="FC34" i="53"/>
  <c r="FC43" i="53"/>
  <c r="FC175" i="53"/>
  <c r="JA43" i="53"/>
  <c r="FT34" i="53"/>
  <c r="FT43" i="53"/>
  <c r="FT175" i="53"/>
  <c r="FT186" i="53"/>
  <c r="GK62" i="53"/>
  <c r="GK114" i="53"/>
  <c r="HB114" i="53"/>
  <c r="HB116" i="53"/>
  <c r="HB123" i="53"/>
  <c r="IJ34" i="53"/>
  <c r="IJ43" i="53"/>
  <c r="FT96" i="53"/>
  <c r="FT123" i="53"/>
  <c r="FT144" i="53"/>
  <c r="FT148" i="53"/>
  <c r="FT155" i="53"/>
  <c r="FT159" i="53"/>
  <c r="GK34" i="53"/>
  <c r="GK43" i="53"/>
  <c r="HB96" i="53"/>
  <c r="HB117" i="53"/>
  <c r="HB142" i="53"/>
  <c r="HB150" i="53"/>
  <c r="HB155" i="53"/>
  <c r="HS123" i="53"/>
  <c r="HS132" i="53"/>
  <c r="HS144" i="53"/>
  <c r="JA24" i="53"/>
  <c r="JA29" i="53"/>
  <c r="JA170" i="53"/>
  <c r="HB153" i="53"/>
  <c r="HS61" i="53"/>
  <c r="HS85" i="53"/>
  <c r="HS96" i="53"/>
  <c r="HS114" i="53"/>
  <c r="IJ167" i="53"/>
  <c r="JA123" i="53"/>
  <c r="JA144" i="53"/>
  <c r="JA148" i="53"/>
  <c r="JA153" i="53"/>
  <c r="JA155" i="53"/>
  <c r="JA157" i="53"/>
  <c r="JA159" i="53"/>
  <c r="JA162" i="53"/>
  <c r="I225" i="53"/>
  <c r="I202" i="53"/>
  <c r="BE116" i="53"/>
  <c r="BV62" i="53"/>
  <c r="AN49" i="53"/>
  <c r="AN117" i="53"/>
  <c r="AN139" i="53"/>
  <c r="AN142" i="53"/>
  <c r="AN146" i="53"/>
  <c r="AN150" i="53"/>
  <c r="AN161" i="53"/>
  <c r="AN167" i="53"/>
  <c r="AN174" i="53"/>
  <c r="BE49" i="53"/>
  <c r="BE117" i="53"/>
  <c r="BE139" i="53"/>
  <c r="BE142" i="53"/>
  <c r="BE146" i="53"/>
  <c r="BE150" i="53"/>
  <c r="BE161" i="53"/>
  <c r="BE167" i="53"/>
  <c r="BE174" i="53"/>
  <c r="BV24" i="53"/>
  <c r="BV79" i="53"/>
  <c r="BV108" i="53"/>
  <c r="BV116" i="53"/>
  <c r="BV174" i="53"/>
  <c r="CM49" i="53"/>
  <c r="CM117" i="53"/>
  <c r="CM139" i="53"/>
  <c r="CM142" i="53"/>
  <c r="CM146" i="53"/>
  <c r="AN61" i="53"/>
  <c r="BV117" i="53"/>
  <c r="BV139" i="53"/>
  <c r="BV142" i="53"/>
  <c r="BV144" i="53"/>
  <c r="BV146" i="53"/>
  <c r="BV148" i="53"/>
  <c r="BV150" i="53"/>
  <c r="BV161" i="53"/>
  <c r="BV175" i="53"/>
  <c r="BV186" i="53"/>
  <c r="CM34" i="53"/>
  <c r="CM61" i="53"/>
  <c r="AN34" i="53"/>
  <c r="AN62" i="53"/>
  <c r="AN123" i="53"/>
  <c r="AN144" i="53"/>
  <c r="AN148" i="53"/>
  <c r="AN153" i="53"/>
  <c r="AN155" i="53"/>
  <c r="AN157" i="53"/>
  <c r="AN159" i="53"/>
  <c r="BE34" i="53"/>
  <c r="BE62" i="53"/>
  <c r="BE123" i="53"/>
  <c r="BE144" i="53"/>
  <c r="BE148" i="53"/>
  <c r="BE153" i="53"/>
  <c r="BE155" i="53"/>
  <c r="BE157" i="53"/>
  <c r="BE159" i="53"/>
  <c r="BV61" i="53"/>
  <c r="CM62" i="53"/>
  <c r="CM123" i="53"/>
  <c r="CM144" i="53"/>
  <c r="CM148" i="53"/>
  <c r="CM153" i="53"/>
  <c r="CM155" i="53"/>
  <c r="CM157" i="53"/>
  <c r="CM159" i="53"/>
  <c r="DD96" i="53"/>
  <c r="DD117" i="53"/>
  <c r="DD148" i="53"/>
  <c r="DD167" i="53"/>
  <c r="DU61" i="53"/>
  <c r="DU175" i="53"/>
  <c r="DU186" i="53"/>
  <c r="CM150" i="53"/>
  <c r="CM161" i="53"/>
  <c r="CM167" i="53"/>
  <c r="CM174" i="53"/>
  <c r="DD153" i="53"/>
  <c r="DD162" i="53"/>
  <c r="DD170" i="53"/>
  <c r="DD174" i="53"/>
  <c r="DU24" i="53"/>
  <c r="DU79" i="53"/>
  <c r="DU108" i="53"/>
  <c r="DU116" i="53"/>
  <c r="EL61" i="53"/>
  <c r="CM175" i="53"/>
  <c r="CM186" i="53"/>
  <c r="DD34" i="53"/>
  <c r="DD49" i="53"/>
  <c r="DD79" i="53"/>
  <c r="DD116" i="53"/>
  <c r="DD139" i="53"/>
  <c r="DD161" i="53"/>
  <c r="DD175" i="53"/>
  <c r="DU117" i="53"/>
  <c r="DU139" i="53"/>
  <c r="DU142" i="53"/>
  <c r="DU146" i="53"/>
  <c r="DU150" i="53"/>
  <c r="DU161" i="53"/>
  <c r="DU167" i="53"/>
  <c r="DU174" i="53"/>
  <c r="EL62" i="53"/>
  <c r="EL123" i="53"/>
  <c r="EL144" i="53"/>
  <c r="EL148" i="53"/>
  <c r="EL153" i="53"/>
  <c r="EL155" i="53"/>
  <c r="EL157" i="53"/>
  <c r="EL159" i="53"/>
  <c r="FC62" i="53"/>
  <c r="FC153" i="53"/>
  <c r="FC157" i="53"/>
  <c r="FT62" i="53"/>
  <c r="FT153" i="53"/>
  <c r="FT157" i="53"/>
  <c r="EL79" i="53"/>
  <c r="EL108" i="53"/>
  <c r="EL116" i="53"/>
  <c r="FC24" i="53"/>
  <c r="FC79" i="53"/>
  <c r="FC108" i="53"/>
  <c r="FC116" i="53"/>
  <c r="FT24" i="53"/>
  <c r="FT79" i="53"/>
  <c r="FT108" i="53"/>
  <c r="FT116" i="53"/>
  <c r="GK24" i="53"/>
  <c r="GK79" i="53"/>
  <c r="GK108" i="53"/>
  <c r="GK116" i="53"/>
  <c r="EL161" i="53"/>
  <c r="EL174" i="53"/>
  <c r="FC139" i="53"/>
  <c r="FC142" i="53"/>
  <c r="FC146" i="53"/>
  <c r="FC150" i="53"/>
  <c r="FC161" i="53"/>
  <c r="FC167" i="53"/>
  <c r="FC174" i="53"/>
  <c r="FT117" i="53"/>
  <c r="FT139" i="53"/>
  <c r="FT142" i="53"/>
  <c r="FT146" i="53"/>
  <c r="FT150" i="53"/>
  <c r="FT161" i="53"/>
  <c r="FT167" i="53"/>
  <c r="FT174" i="53"/>
  <c r="GK49" i="53"/>
  <c r="GK117" i="53"/>
  <c r="GK139" i="53"/>
  <c r="GK142" i="53"/>
  <c r="EL175" i="53"/>
  <c r="EL186" i="53"/>
  <c r="FC61" i="53"/>
  <c r="FC186" i="53"/>
  <c r="FT61" i="53"/>
  <c r="GK61" i="53"/>
  <c r="GK146" i="53"/>
  <c r="GK150" i="53"/>
  <c r="GK161" i="53"/>
  <c r="GK167" i="53"/>
  <c r="GK174" i="53"/>
  <c r="HB61" i="53"/>
  <c r="HB148" i="53"/>
  <c r="HB167" i="53"/>
  <c r="HS15" i="53"/>
  <c r="HS19" i="53"/>
  <c r="HS49" i="53"/>
  <c r="HS117" i="53"/>
  <c r="HS139" i="53"/>
  <c r="HS142" i="53"/>
  <c r="HS146" i="53"/>
  <c r="HS148" i="53"/>
  <c r="HB144" i="53"/>
  <c r="HB157" i="53"/>
  <c r="GK153" i="53"/>
  <c r="GK157" i="53"/>
  <c r="HB29" i="53"/>
  <c r="HB162" i="53"/>
  <c r="HB170" i="53"/>
  <c r="HB174" i="53"/>
  <c r="HS34" i="53"/>
  <c r="HS153" i="53"/>
  <c r="HB43" i="53"/>
  <c r="HB139" i="53"/>
  <c r="HB161" i="53"/>
  <c r="HB175" i="53"/>
  <c r="HS16" i="53"/>
  <c r="HS24" i="53"/>
  <c r="HS79" i="53"/>
  <c r="HS150" i="53"/>
  <c r="HS161" i="53"/>
  <c r="HS167" i="53"/>
  <c r="HS175" i="53"/>
  <c r="HS186" i="53"/>
  <c r="IJ61" i="53"/>
  <c r="IJ85" i="53"/>
  <c r="IJ123" i="53"/>
  <c r="IJ144" i="53"/>
  <c r="IJ148" i="53"/>
  <c r="IJ155" i="53"/>
  <c r="IJ159" i="53"/>
  <c r="IJ174" i="53"/>
  <c r="JA49" i="53"/>
  <c r="JA69" i="53"/>
  <c r="JA79" i="53"/>
  <c r="JA102" i="53"/>
  <c r="JA108" i="53"/>
  <c r="JA116" i="53"/>
  <c r="HS155" i="53"/>
  <c r="HS157" i="53"/>
  <c r="HS159" i="53"/>
  <c r="IJ24" i="53"/>
  <c r="IJ79" i="53"/>
  <c r="IJ108" i="53"/>
  <c r="IJ116" i="53"/>
  <c r="IJ175" i="53"/>
  <c r="IJ186" i="53"/>
  <c r="JA61" i="53"/>
  <c r="JA117" i="53"/>
  <c r="JA139" i="53"/>
  <c r="JA142" i="53"/>
  <c r="JA146" i="53"/>
  <c r="JA150" i="53"/>
  <c r="JA161" i="53"/>
  <c r="JA167" i="53"/>
  <c r="JA174" i="53"/>
  <c r="HS108" i="53"/>
  <c r="HS116" i="53"/>
  <c r="HS174" i="53"/>
  <c r="IJ49" i="53"/>
  <c r="IJ65" i="53"/>
  <c r="IJ117" i="53"/>
  <c r="IJ139" i="53"/>
  <c r="IJ142" i="53"/>
  <c r="IJ146" i="53"/>
  <c r="IJ150" i="53"/>
  <c r="IJ153" i="53"/>
  <c r="IJ157" i="53"/>
  <c r="IJ161" i="53"/>
  <c r="JA34" i="53"/>
  <c r="JA62" i="53"/>
  <c r="JA85" i="53"/>
  <c r="JA175" i="53"/>
  <c r="JA186" i="53"/>
  <c r="HS65" i="53"/>
  <c r="IJ102" i="53"/>
  <c r="HB65" i="53"/>
  <c r="IJ69" i="53"/>
  <c r="GK65" i="53"/>
  <c r="GK85" i="53"/>
  <c r="HB85" i="53"/>
  <c r="HS69" i="53"/>
  <c r="HS102" i="53"/>
  <c r="HB102" i="53"/>
  <c r="HB69" i="53"/>
  <c r="FT69" i="53"/>
  <c r="FT102" i="53"/>
  <c r="EL65" i="53"/>
  <c r="FC65" i="53"/>
  <c r="FT65" i="53"/>
  <c r="GK69" i="53"/>
  <c r="GK102" i="53"/>
  <c r="FT85" i="53"/>
  <c r="FC69" i="53"/>
  <c r="FC102" i="53"/>
  <c r="FC85" i="53"/>
  <c r="EL69" i="53"/>
  <c r="EL102" i="53"/>
  <c r="DU65" i="53"/>
  <c r="EL85" i="53"/>
  <c r="DU85" i="53"/>
  <c r="BV65" i="53"/>
  <c r="DD69" i="53"/>
  <c r="DD85" i="53"/>
  <c r="DU69" i="53"/>
  <c r="DU102" i="53"/>
  <c r="CM65" i="53"/>
  <c r="DD65" i="53"/>
  <c r="DD102" i="53"/>
  <c r="AN65" i="53"/>
  <c r="BE65" i="53"/>
  <c r="DD61" i="53"/>
  <c r="CM69" i="53"/>
  <c r="CM102" i="53"/>
  <c r="CM85" i="53"/>
  <c r="BV85" i="53"/>
  <c r="BE85" i="53"/>
  <c r="CM24" i="53"/>
  <c r="BV69" i="53"/>
  <c r="BV102" i="53"/>
  <c r="AN69" i="53"/>
  <c r="AN102" i="53"/>
  <c r="BE69" i="53"/>
  <c r="BE102" i="53"/>
  <c r="AN85" i="53"/>
  <c r="W70" i="53"/>
  <c r="G198" i="55"/>
  <c r="G199" i="55"/>
  <c r="ED61" i="55" l="1"/>
  <c r="ED174" i="55"/>
  <c r="ED187" i="55"/>
  <c r="ED30" i="55"/>
  <c r="ED154" i="55"/>
  <c r="ED80" i="55"/>
  <c r="ED109" i="55"/>
  <c r="ED103" i="55"/>
  <c r="ED156" i="55"/>
  <c r="ED115" i="55"/>
  <c r="ED124" i="55"/>
  <c r="ED35" i="55"/>
  <c r="ED143" i="55"/>
  <c r="ED118" i="55"/>
  <c r="HT161" i="53"/>
  <c r="HU161" i="53" s="1"/>
  <c r="HR161" i="53"/>
  <c r="HT116" i="53"/>
  <c r="HU116" i="53" s="1"/>
  <c r="HR116" i="53"/>
  <c r="HT61" i="53"/>
  <c r="HU61" i="53" s="1"/>
  <c r="HR61" i="53"/>
  <c r="HR174" i="53"/>
  <c r="HT174" i="53"/>
  <c r="HU174" i="53" s="1"/>
  <c r="BJ161" i="55"/>
  <c r="BJ14" i="55"/>
  <c r="BJ158" i="55"/>
  <c r="BJ124" i="55"/>
  <c r="BJ143" i="55"/>
  <c r="BJ66" i="55"/>
  <c r="BJ50" i="55"/>
  <c r="BJ25" i="55"/>
  <c r="BJ145" i="55"/>
  <c r="BJ115" i="55"/>
  <c r="BJ147" i="55"/>
  <c r="BJ174" i="55"/>
  <c r="BJ103" i="55"/>
  <c r="BJ149" i="55"/>
  <c r="BJ97" i="55"/>
  <c r="BJ61" i="55"/>
  <c r="BJ109" i="55"/>
  <c r="BJ140" i="55"/>
  <c r="BJ154" i="55"/>
  <c r="BJ70" i="55"/>
  <c r="BJ86" i="55"/>
  <c r="BJ63" i="55"/>
  <c r="BJ151" i="55"/>
  <c r="BJ168" i="55"/>
  <c r="BJ171" i="55"/>
  <c r="BJ30" i="55"/>
  <c r="ED168" i="55"/>
  <c r="ED140" i="55"/>
  <c r="ED66" i="55"/>
  <c r="ED161" i="55"/>
  <c r="ED160" i="55"/>
  <c r="ED44" i="55"/>
  <c r="ED147" i="55"/>
  <c r="ED145" i="55"/>
  <c r="ED50" i="55"/>
  <c r="ED63" i="55"/>
  <c r="ED116" i="55"/>
  <c r="ED14" i="55"/>
  <c r="ED25" i="55"/>
  <c r="ED171" i="55"/>
  <c r="ED70" i="55"/>
  <c r="ED163" i="55"/>
  <c r="ED149" i="55"/>
  <c r="ED97" i="55"/>
  <c r="ED158" i="55"/>
  <c r="ED176" i="55"/>
  <c r="ED151" i="55"/>
  <c r="BJ116" i="55"/>
  <c r="BJ35" i="55"/>
  <c r="BJ80" i="55"/>
  <c r="BJ176" i="55"/>
  <c r="BJ118" i="55"/>
  <c r="BJ187" i="55"/>
  <c r="BJ163" i="55"/>
  <c r="BJ44" i="55"/>
  <c r="BJ156" i="55"/>
  <c r="AR118" i="55"/>
  <c r="O17" i="55"/>
  <c r="P17" i="55" s="1"/>
  <c r="O22" i="55"/>
  <c r="P22" i="55" s="1"/>
  <c r="O18" i="55"/>
  <c r="P18" i="55" s="1"/>
  <c r="O26" i="55"/>
  <c r="P26" i="55" s="1"/>
  <c r="O20" i="55"/>
  <c r="P20" i="55" s="1"/>
  <c r="O28" i="55"/>
  <c r="P28" i="55" s="1"/>
  <c r="O23" i="55"/>
  <c r="P23" i="55" s="1"/>
  <c r="O19" i="55"/>
  <c r="P19" i="55" s="1"/>
  <c r="O27" i="55"/>
  <c r="P27" i="55" s="1"/>
  <c r="O188" i="55"/>
  <c r="P188" i="55" s="1"/>
  <c r="O16" i="55"/>
  <c r="P16" i="55" s="1"/>
  <c r="O21" i="55"/>
  <c r="P21" i="55" s="1"/>
  <c r="O25" i="55"/>
  <c r="O15" i="55"/>
  <c r="P15" i="55" s="1"/>
  <c r="O187" i="55"/>
  <c r="P187" i="55" s="1"/>
  <c r="O183" i="55"/>
  <c r="P183" i="55" s="1"/>
  <c r="O179" i="55"/>
  <c r="P179" i="55" s="1"/>
  <c r="O176" i="55"/>
  <c r="P176" i="55" s="1"/>
  <c r="O182" i="55"/>
  <c r="P182" i="55" s="1"/>
  <c r="O178" i="55"/>
  <c r="P178" i="55" s="1"/>
  <c r="O185" i="55"/>
  <c r="P185" i="55" s="1"/>
  <c r="O181" i="55"/>
  <c r="P181" i="55" s="1"/>
  <c r="O177" i="55"/>
  <c r="P177" i="55" s="1"/>
  <c r="O184" i="55"/>
  <c r="P184" i="55" s="1"/>
  <c r="O180" i="55"/>
  <c r="P180" i="55" s="1"/>
  <c r="O172" i="55"/>
  <c r="P172" i="55" s="1"/>
  <c r="O171" i="55"/>
  <c r="P171" i="55" s="1"/>
  <c r="O173" i="55"/>
  <c r="P173" i="55" s="1"/>
  <c r="O168" i="55"/>
  <c r="P168" i="55" s="1"/>
  <c r="O169" i="55"/>
  <c r="P169" i="55" s="1"/>
  <c r="O163" i="55"/>
  <c r="P163" i="55" s="1"/>
  <c r="O166" i="55"/>
  <c r="P166" i="55" s="1"/>
  <c r="O165" i="55"/>
  <c r="P165" i="55" s="1"/>
  <c r="O164" i="55"/>
  <c r="P164" i="55" s="1"/>
  <c r="O160" i="55"/>
  <c r="P160" i="55" s="1"/>
  <c r="Q159" i="55" s="1"/>
  <c r="O158" i="55"/>
  <c r="P158" i="55" s="1"/>
  <c r="Q157" i="55" s="1"/>
  <c r="O156" i="55"/>
  <c r="P156" i="55" s="1"/>
  <c r="Q155" i="55" s="1"/>
  <c r="O154" i="55"/>
  <c r="P154" i="55" s="1"/>
  <c r="Q153" i="55" s="1"/>
  <c r="O151" i="55"/>
  <c r="P151" i="55" s="1"/>
  <c r="O152" i="55"/>
  <c r="P152" i="55" s="1"/>
  <c r="O149" i="55"/>
  <c r="P149" i="55" s="1"/>
  <c r="Q148" i="55" s="1"/>
  <c r="O147" i="55"/>
  <c r="P147" i="55" s="1"/>
  <c r="Q146" i="55" s="1"/>
  <c r="O145" i="55"/>
  <c r="P145" i="55" s="1"/>
  <c r="Q144" i="55" s="1"/>
  <c r="O143" i="55"/>
  <c r="P143" i="55" s="1"/>
  <c r="Q142" i="55" s="1"/>
  <c r="O140" i="55"/>
  <c r="P140" i="55" s="1"/>
  <c r="O141" i="55"/>
  <c r="P141" i="55" s="1"/>
  <c r="O124" i="55"/>
  <c r="P124" i="55" s="1"/>
  <c r="O125" i="55"/>
  <c r="P125" i="55" s="1"/>
  <c r="O130" i="55"/>
  <c r="P130" i="55" s="1"/>
  <c r="O136" i="55"/>
  <c r="P136" i="55" s="1"/>
  <c r="O126" i="55"/>
  <c r="P126" i="55" s="1"/>
  <c r="O131" i="55"/>
  <c r="P131" i="55" s="1"/>
  <c r="O137" i="55"/>
  <c r="P137" i="55" s="1"/>
  <c r="O128" i="55"/>
  <c r="P128" i="55" s="1"/>
  <c r="O133" i="55"/>
  <c r="P133" i="55" s="1"/>
  <c r="O129" i="55"/>
  <c r="P129" i="55" s="1"/>
  <c r="O135" i="55"/>
  <c r="P135" i="55" s="1"/>
  <c r="O127" i="55"/>
  <c r="P127" i="55" s="1"/>
  <c r="O132" i="55"/>
  <c r="P132" i="55" s="1"/>
  <c r="O138" i="55"/>
  <c r="P138" i="55" s="1"/>
  <c r="O134" i="55"/>
  <c r="P134" i="55" s="1"/>
  <c r="O118" i="55"/>
  <c r="P118" i="55" s="1"/>
  <c r="O119" i="55"/>
  <c r="P119" i="55" s="1"/>
  <c r="O122" i="55"/>
  <c r="P122" i="55" s="1"/>
  <c r="O121" i="55"/>
  <c r="P121" i="55" s="1"/>
  <c r="O120" i="55"/>
  <c r="P120" i="55" s="1"/>
  <c r="O115" i="55"/>
  <c r="P115" i="55" s="1"/>
  <c r="Q114" i="55" s="1"/>
  <c r="O112" i="55"/>
  <c r="P112" i="55" s="1"/>
  <c r="O111" i="55"/>
  <c r="P111" i="55" s="1"/>
  <c r="O109" i="55"/>
  <c r="P109" i="55" s="1"/>
  <c r="O110" i="55"/>
  <c r="P110" i="55" s="1"/>
  <c r="O113" i="55"/>
  <c r="P113" i="55" s="1"/>
  <c r="O106" i="55"/>
  <c r="P106" i="55" s="1"/>
  <c r="O105" i="55"/>
  <c r="P105" i="55" s="1"/>
  <c r="O104" i="55"/>
  <c r="P104" i="55" s="1"/>
  <c r="O107" i="55"/>
  <c r="P107" i="55" s="1"/>
  <c r="O100" i="55"/>
  <c r="P100" i="55" s="1"/>
  <c r="O99" i="55"/>
  <c r="P99" i="55" s="1"/>
  <c r="O98" i="55"/>
  <c r="P98" i="55" s="1"/>
  <c r="O101" i="55"/>
  <c r="P101" i="55" s="1"/>
  <c r="O93" i="55"/>
  <c r="P93" i="55" s="1"/>
  <c r="O89" i="55"/>
  <c r="P89" i="55" s="1"/>
  <c r="O87" i="55"/>
  <c r="P87" i="55" s="1"/>
  <c r="O92" i="55"/>
  <c r="P92" i="55" s="1"/>
  <c r="O88" i="55"/>
  <c r="P88" i="55" s="1"/>
  <c r="O95" i="55"/>
  <c r="P95" i="55" s="1"/>
  <c r="O91" i="55"/>
  <c r="P91" i="55" s="1"/>
  <c r="O94" i="55"/>
  <c r="P94" i="55" s="1"/>
  <c r="O90" i="55"/>
  <c r="P90" i="55" s="1"/>
  <c r="O82" i="55"/>
  <c r="P82" i="55" s="1"/>
  <c r="O81" i="55"/>
  <c r="P81" i="55" s="1"/>
  <c r="O84" i="55"/>
  <c r="P84" i="55" s="1"/>
  <c r="O83" i="55"/>
  <c r="P83" i="55" s="1"/>
  <c r="O74" i="55"/>
  <c r="P74" i="55" s="1"/>
  <c r="O77" i="55"/>
  <c r="P77" i="55" s="1"/>
  <c r="O71" i="55"/>
  <c r="P71" i="55" s="1"/>
  <c r="O73" i="55"/>
  <c r="P73" i="55" s="1"/>
  <c r="O76" i="55"/>
  <c r="P76" i="55" s="1"/>
  <c r="O72" i="55"/>
  <c r="P72" i="55" s="1"/>
  <c r="O75" i="55"/>
  <c r="P75" i="55" s="1"/>
  <c r="O78" i="55"/>
  <c r="P78" i="55" s="1"/>
  <c r="O68" i="55"/>
  <c r="P68" i="55" s="1"/>
  <c r="O67" i="55"/>
  <c r="P67" i="55" s="1"/>
  <c r="O64" i="55"/>
  <c r="P64" i="55" s="1"/>
  <c r="O58" i="55"/>
  <c r="P58" i="55" s="1"/>
  <c r="O54" i="55"/>
  <c r="P54" i="55" s="1"/>
  <c r="O60" i="55"/>
  <c r="P60" i="55" s="1"/>
  <c r="O57" i="55"/>
  <c r="P57" i="55" s="1"/>
  <c r="O53" i="55"/>
  <c r="P53" i="55" s="1"/>
  <c r="O59" i="55"/>
  <c r="P59" i="55" s="1"/>
  <c r="O56" i="55"/>
  <c r="P56" i="55" s="1"/>
  <c r="O52" i="55"/>
  <c r="P52" i="55" s="1"/>
  <c r="O50" i="55"/>
  <c r="P50" i="55" s="1"/>
  <c r="O55" i="55"/>
  <c r="P55" i="55" s="1"/>
  <c r="O51" i="55"/>
  <c r="P51" i="55" s="1"/>
  <c r="O46" i="55"/>
  <c r="P46" i="55" s="1"/>
  <c r="O45" i="55"/>
  <c r="P45" i="55" s="1"/>
  <c r="O44" i="55"/>
  <c r="P44" i="55" s="1"/>
  <c r="O48" i="55"/>
  <c r="P48" i="55" s="1"/>
  <c r="O47" i="55"/>
  <c r="P47" i="55" s="1"/>
  <c r="O40" i="55"/>
  <c r="P40" i="55" s="1"/>
  <c r="O36" i="55"/>
  <c r="P36" i="55" s="1"/>
  <c r="O41" i="55"/>
  <c r="P41" i="55" s="1"/>
  <c r="O37" i="55"/>
  <c r="P37" i="55" s="1"/>
  <c r="O35" i="55"/>
  <c r="P35" i="55" s="1"/>
  <c r="O39" i="55"/>
  <c r="P39" i="55" s="1"/>
  <c r="O42" i="55"/>
  <c r="P42" i="55" s="1"/>
  <c r="O38" i="55"/>
  <c r="P38" i="55" s="1"/>
  <c r="O32" i="55"/>
  <c r="P32" i="55" s="1"/>
  <c r="O31" i="55"/>
  <c r="P31" i="55" s="1"/>
  <c r="O30" i="55"/>
  <c r="P30" i="55" s="1"/>
  <c r="O33" i="55"/>
  <c r="P33" i="55" s="1"/>
  <c r="P25" i="55"/>
  <c r="O14" i="55"/>
  <c r="P14" i="55" s="1"/>
  <c r="DL14" i="55"/>
  <c r="DL168" i="55"/>
  <c r="DL30" i="55"/>
  <c r="DL25" i="55"/>
  <c r="CB14" i="55"/>
  <c r="CB25" i="55"/>
  <c r="CB115" i="55"/>
  <c r="CB118" i="55"/>
  <c r="CB30" i="55"/>
  <c r="EM12" i="55"/>
  <c r="CK12" i="55"/>
  <c r="DC12" i="55"/>
  <c r="DU12" i="55"/>
  <c r="DL12" i="55"/>
  <c r="CT12" i="55"/>
  <c r="AI12" i="55"/>
  <c r="BA12" i="55"/>
  <c r="AI109" i="55"/>
  <c r="AI63" i="55"/>
  <c r="AI66" i="55"/>
  <c r="AI103" i="55"/>
  <c r="AI115" i="55"/>
  <c r="AI147" i="55"/>
  <c r="AI151" i="55"/>
  <c r="AI145" i="55"/>
  <c r="AI160" i="55"/>
  <c r="AI168" i="55"/>
  <c r="AI187" i="55"/>
  <c r="AI14" i="55"/>
  <c r="AI97" i="55"/>
  <c r="AI140" i="55"/>
  <c r="AI116" i="55"/>
  <c r="AI25" i="55"/>
  <c r="AI35" i="55"/>
  <c r="AI44" i="55"/>
  <c r="AI80" i="55"/>
  <c r="AI61" i="55"/>
  <c r="AI118" i="55"/>
  <c r="AI154" i="55"/>
  <c r="AI156" i="55"/>
  <c r="AI158" i="55"/>
  <c r="AI163" i="55"/>
  <c r="AI171" i="55"/>
  <c r="AI176" i="55"/>
  <c r="AI30" i="55"/>
  <c r="AI50" i="55"/>
  <c r="AI70" i="55"/>
  <c r="AI86" i="55"/>
  <c r="AI124" i="55"/>
  <c r="AI143" i="55"/>
  <c r="AI149" i="55"/>
  <c r="AI161" i="55"/>
  <c r="AI174" i="55"/>
  <c r="CT174" i="55"/>
  <c r="CT161" i="55"/>
  <c r="CT116" i="55"/>
  <c r="CT66" i="55"/>
  <c r="CT61" i="55"/>
  <c r="CT30" i="55"/>
  <c r="CT35" i="55"/>
  <c r="CT140" i="55"/>
  <c r="CT147" i="55"/>
  <c r="CT168" i="55"/>
  <c r="CT176" i="55"/>
  <c r="CT97" i="55"/>
  <c r="CT124" i="55"/>
  <c r="CT154" i="55"/>
  <c r="CT156" i="55"/>
  <c r="CT163" i="55"/>
  <c r="CT171" i="55"/>
  <c r="CT187" i="55"/>
  <c r="CT50" i="55"/>
  <c r="CT70" i="55"/>
  <c r="CT80" i="55"/>
  <c r="CT86" i="55"/>
  <c r="CT109" i="55"/>
  <c r="CT151" i="55"/>
  <c r="CT149" i="55"/>
  <c r="CT160" i="55"/>
  <c r="CT44" i="55"/>
  <c r="CT63" i="55"/>
  <c r="CT103" i="55"/>
  <c r="CT118" i="55"/>
  <c r="CT143" i="55"/>
  <c r="CT145" i="55"/>
  <c r="CT158" i="55"/>
  <c r="DL174" i="55"/>
  <c r="DL116" i="55"/>
  <c r="DL66" i="55"/>
  <c r="DL63" i="55"/>
  <c r="DL61" i="55"/>
  <c r="DL44" i="55"/>
  <c r="DL97" i="55"/>
  <c r="DL143" i="55"/>
  <c r="DL151" i="55"/>
  <c r="DL158" i="55"/>
  <c r="DL156" i="55"/>
  <c r="DL163" i="55"/>
  <c r="DL35" i="55"/>
  <c r="DL86" i="55"/>
  <c r="DL103" i="55"/>
  <c r="DL145" i="55"/>
  <c r="DL147" i="55"/>
  <c r="DL161" i="55"/>
  <c r="DL124" i="55"/>
  <c r="DL140" i="55"/>
  <c r="DL187" i="55"/>
  <c r="DL50" i="55"/>
  <c r="DL70" i="55"/>
  <c r="DL80" i="55"/>
  <c r="DL109" i="55"/>
  <c r="DL149" i="55"/>
  <c r="DL154" i="55"/>
  <c r="DL160" i="55"/>
  <c r="DL171" i="55"/>
  <c r="DL176" i="55"/>
  <c r="AR12" i="55"/>
  <c r="AR168" i="55"/>
  <c r="CB174" i="55"/>
  <c r="CB116" i="55"/>
  <c r="CB66" i="55"/>
  <c r="CB61" i="55"/>
  <c r="CB50" i="55"/>
  <c r="CB86" i="55"/>
  <c r="CB154" i="55"/>
  <c r="CB156" i="55"/>
  <c r="CB163" i="55"/>
  <c r="CB160" i="55"/>
  <c r="CB171" i="55"/>
  <c r="CB187" i="55"/>
  <c r="CB63" i="55"/>
  <c r="CB70" i="55"/>
  <c r="CB80" i="55"/>
  <c r="CB103" i="55"/>
  <c r="CB109" i="55"/>
  <c r="CB124" i="55"/>
  <c r="CB149" i="55"/>
  <c r="CB151" i="55"/>
  <c r="CB145" i="55"/>
  <c r="CB158" i="55"/>
  <c r="CB143" i="55"/>
  <c r="CB147" i="55"/>
  <c r="CB44" i="55"/>
  <c r="CB35" i="55"/>
  <c r="CB97" i="55"/>
  <c r="CB140" i="55"/>
  <c r="CB161" i="55"/>
  <c r="CB176" i="55"/>
  <c r="DU109" i="55"/>
  <c r="DU66" i="55"/>
  <c r="DU30" i="55"/>
  <c r="DU25" i="55"/>
  <c r="DU63" i="55"/>
  <c r="DU44" i="55"/>
  <c r="DU35" i="55"/>
  <c r="DU97" i="55"/>
  <c r="DU103" i="55"/>
  <c r="DU118" i="55"/>
  <c r="DU124" i="55"/>
  <c r="DU143" i="55"/>
  <c r="DU149" i="55"/>
  <c r="DU163" i="55"/>
  <c r="DU70" i="55"/>
  <c r="DU115" i="55"/>
  <c r="DU116" i="55"/>
  <c r="DU140" i="55"/>
  <c r="DU145" i="55"/>
  <c r="DU147" i="55"/>
  <c r="DU176" i="55"/>
  <c r="DU174" i="55"/>
  <c r="DU14" i="55"/>
  <c r="DU61" i="55"/>
  <c r="DU154" i="55"/>
  <c r="DU156" i="55"/>
  <c r="DU158" i="55"/>
  <c r="DU160" i="55"/>
  <c r="DU168" i="55"/>
  <c r="DU161" i="55"/>
  <c r="DU171" i="55"/>
  <c r="DU187" i="55"/>
  <c r="DU50" i="55"/>
  <c r="DU80" i="55"/>
  <c r="DU86" i="55"/>
  <c r="DU151" i="55"/>
  <c r="EM109" i="55"/>
  <c r="EM44" i="55"/>
  <c r="EM50" i="55"/>
  <c r="EM80" i="55"/>
  <c r="EM118" i="55"/>
  <c r="EM116" i="55"/>
  <c r="EM151" i="55"/>
  <c r="EM158" i="55"/>
  <c r="EM160" i="55"/>
  <c r="EM174" i="55"/>
  <c r="EM30" i="55"/>
  <c r="EM35" i="55"/>
  <c r="EM63" i="55"/>
  <c r="EM61" i="55"/>
  <c r="EM115" i="55"/>
  <c r="EM124" i="55"/>
  <c r="EM143" i="55"/>
  <c r="EM149" i="55"/>
  <c r="EM163" i="55"/>
  <c r="EM25" i="55"/>
  <c r="EM66" i="55"/>
  <c r="EM70" i="55"/>
  <c r="EM97" i="55"/>
  <c r="EM103" i="55"/>
  <c r="EM140" i="55"/>
  <c r="EM145" i="55"/>
  <c r="EM147" i="55"/>
  <c r="EM176" i="55"/>
  <c r="EM14" i="55"/>
  <c r="EM154" i="55"/>
  <c r="EM156" i="55"/>
  <c r="EM161" i="55"/>
  <c r="EM168" i="55"/>
  <c r="EM171" i="55"/>
  <c r="EM187" i="55"/>
  <c r="CT25" i="55"/>
  <c r="AR174" i="55"/>
  <c r="AR116" i="55"/>
  <c r="AR66" i="55"/>
  <c r="AR61" i="55"/>
  <c r="AR70" i="55"/>
  <c r="AR145" i="55"/>
  <c r="AR176" i="55"/>
  <c r="AR50" i="55"/>
  <c r="AR109" i="55"/>
  <c r="AR154" i="55"/>
  <c r="AR151" i="55"/>
  <c r="AR158" i="55"/>
  <c r="AR161" i="55"/>
  <c r="AR44" i="55"/>
  <c r="AR97" i="55"/>
  <c r="AR156" i="55"/>
  <c r="AR171" i="55"/>
  <c r="AR187" i="55"/>
  <c r="AR35" i="55"/>
  <c r="AR63" i="55"/>
  <c r="AR86" i="55"/>
  <c r="AR80" i="55"/>
  <c r="AR103" i="55"/>
  <c r="AR124" i="55"/>
  <c r="AR143" i="55"/>
  <c r="AR140" i="55"/>
  <c r="AR149" i="55"/>
  <c r="AR147" i="55"/>
  <c r="AR160" i="55"/>
  <c r="AR163" i="55"/>
  <c r="CT115" i="55"/>
  <c r="DC109" i="55"/>
  <c r="DC35" i="55"/>
  <c r="DC44" i="55"/>
  <c r="DC70" i="55"/>
  <c r="DC61" i="55"/>
  <c r="DC124" i="55"/>
  <c r="DC154" i="55"/>
  <c r="DC151" i="55"/>
  <c r="DC168" i="55"/>
  <c r="DC30" i="55"/>
  <c r="DC14" i="55"/>
  <c r="DC50" i="55"/>
  <c r="DC156" i="55"/>
  <c r="DC163" i="55"/>
  <c r="DC158" i="55"/>
  <c r="DC160" i="55"/>
  <c r="DC171" i="55"/>
  <c r="DC174" i="55"/>
  <c r="DC187" i="55"/>
  <c r="DC63" i="55"/>
  <c r="DC66" i="55"/>
  <c r="DC80" i="55"/>
  <c r="DC103" i="55"/>
  <c r="DC115" i="55"/>
  <c r="DC143" i="55"/>
  <c r="DC140" i="55"/>
  <c r="DC145" i="55"/>
  <c r="DC25" i="55"/>
  <c r="DC97" i="55"/>
  <c r="DC118" i="55"/>
  <c r="DC116" i="55"/>
  <c r="DC149" i="55"/>
  <c r="DC147" i="55"/>
  <c r="DC176" i="55"/>
  <c r="DC161" i="55"/>
  <c r="CT14" i="55"/>
  <c r="H147" i="55"/>
  <c r="H115" i="55"/>
  <c r="H30" i="55"/>
  <c r="H109" i="55"/>
  <c r="H143" i="55"/>
  <c r="H187" i="55"/>
  <c r="H14" i="55"/>
  <c r="BJ12" i="55"/>
  <c r="H44" i="55"/>
  <c r="H80" i="55"/>
  <c r="H66" i="55"/>
  <c r="H97" i="55"/>
  <c r="H118" i="55"/>
  <c r="H116" i="55"/>
  <c r="H140" i="55"/>
  <c r="H145" i="55"/>
  <c r="H156" i="55"/>
  <c r="H158" i="55"/>
  <c r="H161" i="55"/>
  <c r="H171" i="55"/>
  <c r="H176" i="55"/>
  <c r="ED12" i="55"/>
  <c r="H50" i="55"/>
  <c r="H35" i="55"/>
  <c r="H61" i="55"/>
  <c r="H103" i="55"/>
  <c r="H124" i="55"/>
  <c r="H149" i="55"/>
  <c r="H151" i="55"/>
  <c r="H154" i="55"/>
  <c r="H163" i="55"/>
  <c r="H168" i="55"/>
  <c r="H25" i="55"/>
  <c r="H63" i="55"/>
  <c r="H70" i="55"/>
  <c r="H86" i="55"/>
  <c r="H160" i="55"/>
  <c r="H174" i="55"/>
  <c r="BS12" i="55"/>
  <c r="AR30" i="55"/>
  <c r="AR14" i="55"/>
  <c r="CK109" i="55"/>
  <c r="CK66" i="55"/>
  <c r="CK30" i="55"/>
  <c r="CK50" i="55"/>
  <c r="CK35" i="55"/>
  <c r="CK14" i="55"/>
  <c r="CK86" i="55"/>
  <c r="CK103" i="55"/>
  <c r="CK115" i="55"/>
  <c r="CK145" i="55"/>
  <c r="CK156" i="55"/>
  <c r="CK171" i="55"/>
  <c r="CK80" i="55"/>
  <c r="CK143" i="55"/>
  <c r="CK140" i="55"/>
  <c r="CK147" i="55"/>
  <c r="CK160" i="55"/>
  <c r="CK161" i="55"/>
  <c r="CK187" i="55"/>
  <c r="CK70" i="55"/>
  <c r="CK116" i="55"/>
  <c r="CK149" i="55"/>
  <c r="CK176" i="55"/>
  <c r="CK168" i="55"/>
  <c r="CK25" i="55"/>
  <c r="CK63" i="55"/>
  <c r="CK44" i="55"/>
  <c r="CK61" i="55"/>
  <c r="CK97" i="55"/>
  <c r="CK124" i="55"/>
  <c r="CK118" i="55"/>
  <c r="CK154" i="55"/>
  <c r="CK151" i="55"/>
  <c r="CK158" i="55"/>
  <c r="CK163" i="55"/>
  <c r="CK174" i="55"/>
  <c r="AR25" i="55"/>
  <c r="I201" i="55"/>
  <c r="H200" i="55"/>
  <c r="BA109" i="55"/>
  <c r="BA61" i="55"/>
  <c r="BA70" i="55"/>
  <c r="BA154" i="55"/>
  <c r="BA149" i="55"/>
  <c r="BA158" i="55"/>
  <c r="BA171" i="55"/>
  <c r="BA161" i="55"/>
  <c r="BA25" i="55"/>
  <c r="BA50" i="55"/>
  <c r="BA66" i="55"/>
  <c r="BA115" i="55"/>
  <c r="BA147" i="55"/>
  <c r="BA160" i="55"/>
  <c r="BA174" i="55"/>
  <c r="BA30" i="55"/>
  <c r="BA63" i="55"/>
  <c r="BA44" i="55"/>
  <c r="BA14" i="55"/>
  <c r="BA35" i="55"/>
  <c r="BA97" i="55"/>
  <c r="BA103" i="55"/>
  <c r="BA118" i="55"/>
  <c r="BA143" i="55"/>
  <c r="BA151" i="55"/>
  <c r="BA176" i="55"/>
  <c r="BA168" i="55"/>
  <c r="BA187" i="55"/>
  <c r="BA80" i="55"/>
  <c r="BA86" i="55"/>
  <c r="BA124" i="55"/>
  <c r="BA116" i="55"/>
  <c r="BA140" i="55"/>
  <c r="BA145" i="55"/>
  <c r="BA156" i="55"/>
  <c r="BA163" i="55"/>
  <c r="BS109" i="55"/>
  <c r="BS63" i="55"/>
  <c r="BS80" i="55"/>
  <c r="BS86" i="55"/>
  <c r="BS97" i="55"/>
  <c r="BS103" i="55"/>
  <c r="BS124" i="55"/>
  <c r="BS140" i="55"/>
  <c r="BS147" i="55"/>
  <c r="BS156" i="55"/>
  <c r="BS160" i="55"/>
  <c r="BS163" i="55"/>
  <c r="BS168" i="55"/>
  <c r="BS187" i="55"/>
  <c r="BS66" i="55"/>
  <c r="BS70" i="55"/>
  <c r="BS115" i="55"/>
  <c r="BS154" i="55"/>
  <c r="BS145" i="55"/>
  <c r="BS149" i="55"/>
  <c r="BS171" i="55"/>
  <c r="BS44" i="55"/>
  <c r="BS50" i="55"/>
  <c r="BS118" i="55"/>
  <c r="BS116" i="55"/>
  <c r="BS158" i="55"/>
  <c r="BS174" i="55"/>
  <c r="BS30" i="55"/>
  <c r="BS25" i="55"/>
  <c r="BS14" i="55"/>
  <c r="BS35" i="55"/>
  <c r="BS61" i="55"/>
  <c r="BS143" i="55"/>
  <c r="BS151" i="55"/>
  <c r="BS161" i="55"/>
  <c r="BS176" i="55"/>
  <c r="DL118" i="55"/>
  <c r="CB12" i="55"/>
  <c r="H225" i="53"/>
  <c r="I226" i="53"/>
  <c r="I203" i="53"/>
  <c r="I204" i="53" s="1"/>
  <c r="I205" i="53" s="1"/>
  <c r="I206" i="53" s="1"/>
  <c r="I207" i="53" s="1"/>
  <c r="I208" i="53" s="1"/>
  <c r="I209" i="53" s="1"/>
  <c r="I210" i="53" s="1"/>
  <c r="I211" i="53" s="1"/>
  <c r="I212" i="53" s="1"/>
  <c r="I213" i="53" s="1"/>
  <c r="I214" i="53" s="1"/>
  <c r="I215" i="53" s="1"/>
  <c r="H202" i="53"/>
  <c r="HS197" i="53"/>
  <c r="W103" i="53"/>
  <c r="T102" i="53"/>
  <c r="S102" i="53"/>
  <c r="R102" i="53"/>
  <c r="W97" i="53"/>
  <c r="T96" i="53"/>
  <c r="S96" i="53"/>
  <c r="R96" i="53"/>
  <c r="W86" i="53"/>
  <c r="T85" i="53"/>
  <c r="S85" i="53"/>
  <c r="R85" i="53"/>
  <c r="W80" i="53"/>
  <c r="T79" i="53"/>
  <c r="S79" i="53"/>
  <c r="R79" i="53"/>
  <c r="T69" i="53"/>
  <c r="S69" i="53"/>
  <c r="R69" i="53"/>
  <c r="W66" i="53"/>
  <c r="W63" i="53"/>
  <c r="X24" i="53"/>
  <c r="R37" i="53"/>
  <c r="S37" i="53"/>
  <c r="T37" i="53"/>
  <c r="U37" i="53"/>
  <c r="R38" i="53"/>
  <c r="S38" i="53"/>
  <c r="T38" i="53"/>
  <c r="U38" i="53"/>
  <c r="R39" i="53"/>
  <c r="S39" i="53"/>
  <c r="T39" i="53"/>
  <c r="U39" i="53"/>
  <c r="R40" i="53"/>
  <c r="S40" i="53"/>
  <c r="T40" i="53"/>
  <c r="U40" i="53"/>
  <c r="R41" i="53"/>
  <c r="S41" i="53"/>
  <c r="T41" i="53"/>
  <c r="U41" i="53"/>
  <c r="R42" i="53"/>
  <c r="S42" i="53"/>
  <c r="T42" i="53"/>
  <c r="U42" i="53"/>
  <c r="R43" i="53"/>
  <c r="S43" i="53"/>
  <c r="T43" i="53"/>
  <c r="X43" i="53"/>
  <c r="Y43" i="53"/>
  <c r="R44" i="53"/>
  <c r="S44" i="53"/>
  <c r="T44" i="53"/>
  <c r="U44" i="53"/>
  <c r="R45" i="53"/>
  <c r="S45" i="53"/>
  <c r="T45" i="53"/>
  <c r="U45" i="53"/>
  <c r="R46" i="53"/>
  <c r="S46" i="53"/>
  <c r="T46" i="53"/>
  <c r="U46" i="53"/>
  <c r="R47" i="53"/>
  <c r="S47" i="53"/>
  <c r="T47" i="53"/>
  <c r="U47" i="53"/>
  <c r="R48" i="53"/>
  <c r="S48" i="53"/>
  <c r="T48" i="53"/>
  <c r="U48" i="53"/>
  <c r="R49" i="53"/>
  <c r="S49" i="53"/>
  <c r="T49" i="53"/>
  <c r="X49" i="53"/>
  <c r="Y49" i="53"/>
  <c r="R50" i="53"/>
  <c r="S50" i="53"/>
  <c r="T50" i="53"/>
  <c r="U50" i="53"/>
  <c r="R51" i="53"/>
  <c r="S51" i="53"/>
  <c r="T51" i="53"/>
  <c r="U51" i="53"/>
  <c r="R52" i="53"/>
  <c r="S52" i="53"/>
  <c r="T52" i="53"/>
  <c r="U52" i="53"/>
  <c r="R53" i="53"/>
  <c r="S53" i="53"/>
  <c r="T53" i="53"/>
  <c r="U53" i="53"/>
  <c r="R54" i="53"/>
  <c r="S54" i="53"/>
  <c r="T54" i="53"/>
  <c r="U54" i="53"/>
  <c r="R55" i="53"/>
  <c r="S55" i="53"/>
  <c r="T55" i="53"/>
  <c r="U55" i="53"/>
  <c r="R56" i="53"/>
  <c r="S56" i="53"/>
  <c r="T56" i="53"/>
  <c r="U56" i="53"/>
  <c r="R57" i="53"/>
  <c r="S57" i="53"/>
  <c r="T57" i="53"/>
  <c r="U57" i="53"/>
  <c r="R58" i="53"/>
  <c r="S58" i="53"/>
  <c r="T58" i="53"/>
  <c r="U58" i="53"/>
  <c r="R59" i="53"/>
  <c r="S59" i="53"/>
  <c r="T59" i="53"/>
  <c r="U59" i="53"/>
  <c r="R60" i="53"/>
  <c r="S60" i="53"/>
  <c r="T60" i="53"/>
  <c r="U60" i="53"/>
  <c r="R61" i="53"/>
  <c r="S61" i="53"/>
  <c r="T61" i="53"/>
  <c r="R62" i="53"/>
  <c r="S62" i="53"/>
  <c r="T62" i="53"/>
  <c r="X62" i="53"/>
  <c r="Y62" i="53" s="1"/>
  <c r="X63" i="53"/>
  <c r="Y63" i="53" s="1"/>
  <c r="R64" i="53"/>
  <c r="S64" i="53"/>
  <c r="T64" i="53"/>
  <c r="U64" i="53"/>
  <c r="R65" i="53"/>
  <c r="S65" i="53"/>
  <c r="T65" i="53"/>
  <c r="X65" i="53"/>
  <c r="Y65" i="53"/>
  <c r="X66" i="53"/>
  <c r="Y66" i="53" s="1"/>
  <c r="R67" i="53"/>
  <c r="S67" i="53"/>
  <c r="T67" i="53"/>
  <c r="U67" i="53"/>
  <c r="R68" i="53"/>
  <c r="S68" i="53"/>
  <c r="T68" i="53"/>
  <c r="U68" i="53"/>
  <c r="X69" i="53"/>
  <c r="Y69" i="53" s="1"/>
  <c r="X70" i="53"/>
  <c r="Y70" i="53" s="1"/>
  <c r="R71" i="53"/>
  <c r="S71" i="53"/>
  <c r="T71" i="53"/>
  <c r="U71" i="53"/>
  <c r="R72" i="53"/>
  <c r="S72" i="53"/>
  <c r="T72" i="53"/>
  <c r="U72" i="53"/>
  <c r="R73" i="53"/>
  <c r="S73" i="53"/>
  <c r="T73" i="53"/>
  <c r="U73" i="53"/>
  <c r="R74" i="53"/>
  <c r="S74" i="53"/>
  <c r="T74" i="53"/>
  <c r="U74" i="53"/>
  <c r="R75" i="53"/>
  <c r="S75" i="53"/>
  <c r="T75" i="53"/>
  <c r="U75" i="53"/>
  <c r="R76" i="53"/>
  <c r="S76" i="53"/>
  <c r="T76" i="53"/>
  <c r="U76" i="53"/>
  <c r="R77" i="53"/>
  <c r="S77" i="53"/>
  <c r="T77" i="53"/>
  <c r="U77" i="53"/>
  <c r="R78" i="53"/>
  <c r="S78" i="53"/>
  <c r="T78" i="53"/>
  <c r="U78" i="53"/>
  <c r="X79" i="53"/>
  <c r="Y79" i="53" s="1"/>
  <c r="X80" i="53"/>
  <c r="Y80" i="53" s="1"/>
  <c r="R81" i="53"/>
  <c r="S81" i="53"/>
  <c r="T81" i="53"/>
  <c r="U81" i="53"/>
  <c r="R82" i="53"/>
  <c r="S82" i="53"/>
  <c r="T82" i="53"/>
  <c r="U82" i="53"/>
  <c r="R83" i="53"/>
  <c r="S83" i="53"/>
  <c r="T83" i="53"/>
  <c r="U83" i="53"/>
  <c r="R84" i="53"/>
  <c r="S84" i="53"/>
  <c r="T84" i="53"/>
  <c r="U84" i="53"/>
  <c r="X85" i="53"/>
  <c r="Y85" i="53"/>
  <c r="R87" i="53"/>
  <c r="S87" i="53"/>
  <c r="T87" i="53"/>
  <c r="U87" i="53"/>
  <c r="R88" i="53"/>
  <c r="S88" i="53"/>
  <c r="T88" i="53"/>
  <c r="U88" i="53"/>
  <c r="R89" i="53"/>
  <c r="S89" i="53"/>
  <c r="T89" i="53"/>
  <c r="U89" i="53"/>
  <c r="R90" i="53"/>
  <c r="S90" i="53"/>
  <c r="T90" i="53"/>
  <c r="U90" i="53"/>
  <c r="R91" i="53"/>
  <c r="S91" i="53"/>
  <c r="T91" i="53"/>
  <c r="U91" i="53"/>
  <c r="R92" i="53"/>
  <c r="S92" i="53"/>
  <c r="T92" i="53"/>
  <c r="U92" i="53"/>
  <c r="R93" i="53"/>
  <c r="S93" i="53"/>
  <c r="T93" i="53"/>
  <c r="U93" i="53"/>
  <c r="R94" i="53"/>
  <c r="S94" i="53"/>
  <c r="T94" i="53"/>
  <c r="U94" i="53"/>
  <c r="R95" i="53"/>
  <c r="S95" i="53"/>
  <c r="T95" i="53"/>
  <c r="U95" i="53"/>
  <c r="X96" i="53"/>
  <c r="Y96" i="53" s="1"/>
  <c r="X97" i="53"/>
  <c r="Y97" i="53" s="1"/>
  <c r="R98" i="53"/>
  <c r="S98" i="53"/>
  <c r="T98" i="53"/>
  <c r="U98" i="53"/>
  <c r="R99" i="53"/>
  <c r="S99" i="53"/>
  <c r="T99" i="53"/>
  <c r="U99" i="53"/>
  <c r="R100" i="53"/>
  <c r="S100" i="53"/>
  <c r="T100" i="53"/>
  <c r="U100" i="53"/>
  <c r="R101" i="53"/>
  <c r="S101" i="53"/>
  <c r="T101" i="53"/>
  <c r="U101" i="53"/>
  <c r="X102" i="53"/>
  <c r="Y102" i="53" s="1"/>
  <c r="X103" i="53"/>
  <c r="Y103" i="53"/>
  <c r="R104" i="53"/>
  <c r="S104" i="53"/>
  <c r="T104" i="53"/>
  <c r="U104" i="53"/>
  <c r="R105" i="53"/>
  <c r="S105" i="53"/>
  <c r="T105" i="53"/>
  <c r="U105" i="53"/>
  <c r="R106" i="53"/>
  <c r="S106" i="53"/>
  <c r="T106" i="53"/>
  <c r="U106" i="53"/>
  <c r="R107" i="53"/>
  <c r="S107" i="53"/>
  <c r="T107" i="53"/>
  <c r="U107" i="53"/>
  <c r="R108" i="53"/>
  <c r="S108" i="53"/>
  <c r="T108" i="53"/>
  <c r="X108" i="53"/>
  <c r="Y108" i="53" s="1"/>
  <c r="R109" i="53"/>
  <c r="S109" i="53"/>
  <c r="T109" i="53"/>
  <c r="U109" i="53"/>
  <c r="R110" i="53"/>
  <c r="S110" i="53"/>
  <c r="T110" i="53"/>
  <c r="U110" i="53"/>
  <c r="R111" i="53"/>
  <c r="S111" i="53"/>
  <c r="T111" i="53"/>
  <c r="U111" i="53"/>
  <c r="R112" i="53"/>
  <c r="S112" i="53"/>
  <c r="T112" i="53"/>
  <c r="U112" i="53"/>
  <c r="R113" i="53"/>
  <c r="S113" i="53"/>
  <c r="T113" i="53"/>
  <c r="U113" i="53"/>
  <c r="R114" i="53"/>
  <c r="S114" i="53"/>
  <c r="T114" i="53"/>
  <c r="X114" i="53"/>
  <c r="Y114" i="53" s="1"/>
  <c r="R115" i="53"/>
  <c r="S115" i="53"/>
  <c r="T115" i="53"/>
  <c r="U115" i="53"/>
  <c r="R116" i="53"/>
  <c r="S116" i="53"/>
  <c r="T116" i="53"/>
  <c r="R117" i="53"/>
  <c r="S117" i="53"/>
  <c r="T117" i="53"/>
  <c r="X117" i="53"/>
  <c r="Y117" i="53" s="1"/>
  <c r="R118" i="53"/>
  <c r="S118" i="53"/>
  <c r="T118" i="53"/>
  <c r="U118" i="53"/>
  <c r="R119" i="53"/>
  <c r="S119" i="53"/>
  <c r="T119" i="53"/>
  <c r="U119" i="53"/>
  <c r="R120" i="53"/>
  <c r="S120" i="53"/>
  <c r="T120" i="53"/>
  <c r="U120" i="53"/>
  <c r="R121" i="53"/>
  <c r="S121" i="53"/>
  <c r="T121" i="53"/>
  <c r="U121" i="53"/>
  <c r="R122" i="53"/>
  <c r="S122" i="53"/>
  <c r="T122" i="53"/>
  <c r="U122" i="53"/>
  <c r="R123" i="53"/>
  <c r="S123" i="53"/>
  <c r="T123" i="53"/>
  <c r="X123" i="53"/>
  <c r="Y123" i="53" s="1"/>
  <c r="R124" i="53"/>
  <c r="S124" i="53"/>
  <c r="T124" i="53"/>
  <c r="U124" i="53"/>
  <c r="R125" i="53"/>
  <c r="S125" i="53"/>
  <c r="T125" i="53"/>
  <c r="U125" i="53"/>
  <c r="R126" i="53"/>
  <c r="S126" i="53"/>
  <c r="T126" i="53"/>
  <c r="U126" i="53"/>
  <c r="R127" i="53"/>
  <c r="S127" i="53"/>
  <c r="T127" i="53"/>
  <c r="U127" i="53"/>
  <c r="R128" i="53"/>
  <c r="S128" i="53"/>
  <c r="T128" i="53"/>
  <c r="U128" i="53"/>
  <c r="R129" i="53"/>
  <c r="S129" i="53"/>
  <c r="T129" i="53"/>
  <c r="U129" i="53"/>
  <c r="R130" i="53"/>
  <c r="S130" i="53"/>
  <c r="T130" i="53"/>
  <c r="U130" i="53"/>
  <c r="R131" i="53"/>
  <c r="S131" i="53"/>
  <c r="T131" i="53"/>
  <c r="U131" i="53"/>
  <c r="R132" i="53"/>
  <c r="S132" i="53"/>
  <c r="T132" i="53"/>
  <c r="U132" i="53"/>
  <c r="R133" i="53"/>
  <c r="S133" i="53"/>
  <c r="T133" i="53"/>
  <c r="U133" i="53"/>
  <c r="R134" i="53"/>
  <c r="S134" i="53"/>
  <c r="T134" i="53"/>
  <c r="U134" i="53"/>
  <c r="R135" i="53"/>
  <c r="S135" i="53"/>
  <c r="T135" i="53"/>
  <c r="U135" i="53"/>
  <c r="R136" i="53"/>
  <c r="S136" i="53"/>
  <c r="T136" i="53"/>
  <c r="U136" i="53"/>
  <c r="R137" i="53"/>
  <c r="S137" i="53"/>
  <c r="T137" i="53"/>
  <c r="U137" i="53"/>
  <c r="R138" i="53"/>
  <c r="S138" i="53"/>
  <c r="T138" i="53"/>
  <c r="U138" i="53"/>
  <c r="R139" i="53"/>
  <c r="S139" i="53"/>
  <c r="T139" i="53"/>
  <c r="X139" i="53"/>
  <c r="Y139" i="53" s="1"/>
  <c r="R140" i="53"/>
  <c r="S140" i="53"/>
  <c r="T140" i="53"/>
  <c r="U140" i="53"/>
  <c r="R141" i="53"/>
  <c r="S141" i="53"/>
  <c r="T141" i="53"/>
  <c r="U141" i="53"/>
  <c r="R142" i="53"/>
  <c r="S142" i="53"/>
  <c r="T142" i="53"/>
  <c r="X142" i="53"/>
  <c r="Y142" i="53" s="1"/>
  <c r="R143" i="53"/>
  <c r="S143" i="53"/>
  <c r="T143" i="53"/>
  <c r="U143" i="53"/>
  <c r="R144" i="53"/>
  <c r="S144" i="53"/>
  <c r="T144" i="53"/>
  <c r="X144" i="53"/>
  <c r="Y144" i="53" s="1"/>
  <c r="R145" i="53"/>
  <c r="S145" i="53"/>
  <c r="T145" i="53"/>
  <c r="U145" i="53"/>
  <c r="R146" i="53"/>
  <c r="S146" i="53"/>
  <c r="T146" i="53"/>
  <c r="X146" i="53"/>
  <c r="Y146" i="53" s="1"/>
  <c r="R147" i="53"/>
  <c r="S147" i="53"/>
  <c r="T147" i="53"/>
  <c r="U147" i="53"/>
  <c r="R148" i="53"/>
  <c r="S148" i="53"/>
  <c r="T148" i="53"/>
  <c r="X148" i="53"/>
  <c r="Y148" i="53" s="1"/>
  <c r="R149" i="53"/>
  <c r="S149" i="53"/>
  <c r="T149" i="53"/>
  <c r="U149" i="53"/>
  <c r="R150" i="53"/>
  <c r="S150" i="53"/>
  <c r="T150" i="53"/>
  <c r="X150" i="53"/>
  <c r="Y150" i="53" s="1"/>
  <c r="R151" i="53"/>
  <c r="S151" i="53"/>
  <c r="T151" i="53"/>
  <c r="U151" i="53"/>
  <c r="R152" i="53"/>
  <c r="S152" i="53"/>
  <c r="T152" i="53"/>
  <c r="U152" i="53"/>
  <c r="R153" i="53"/>
  <c r="S153" i="53"/>
  <c r="T153" i="53"/>
  <c r="X153" i="53"/>
  <c r="Y153" i="53" s="1"/>
  <c r="R154" i="53"/>
  <c r="S154" i="53"/>
  <c r="T154" i="53"/>
  <c r="U154" i="53"/>
  <c r="R155" i="53"/>
  <c r="S155" i="53"/>
  <c r="T155" i="53"/>
  <c r="X155" i="53"/>
  <c r="Y155" i="53" s="1"/>
  <c r="R156" i="53"/>
  <c r="S156" i="53"/>
  <c r="T156" i="53"/>
  <c r="U156" i="53"/>
  <c r="R157" i="53"/>
  <c r="S157" i="53"/>
  <c r="T157" i="53"/>
  <c r="X157" i="53"/>
  <c r="Y157" i="53" s="1"/>
  <c r="R158" i="53"/>
  <c r="S158" i="53"/>
  <c r="T158" i="53"/>
  <c r="U158" i="53"/>
  <c r="R159" i="53"/>
  <c r="S159" i="53"/>
  <c r="T159" i="53"/>
  <c r="X159" i="53"/>
  <c r="Y159" i="53" s="1"/>
  <c r="R160" i="53"/>
  <c r="S160" i="53"/>
  <c r="T160" i="53"/>
  <c r="U160" i="53"/>
  <c r="R161" i="53"/>
  <c r="S161" i="53"/>
  <c r="T161" i="53"/>
  <c r="R162" i="53"/>
  <c r="S162" i="53"/>
  <c r="T162" i="53"/>
  <c r="X162" i="53"/>
  <c r="Y162" i="53" s="1"/>
  <c r="R163" i="53"/>
  <c r="S163" i="53"/>
  <c r="T163" i="53"/>
  <c r="U163" i="53"/>
  <c r="R164" i="53"/>
  <c r="S164" i="53"/>
  <c r="T164" i="53"/>
  <c r="U164" i="53"/>
  <c r="R165" i="53"/>
  <c r="S165" i="53"/>
  <c r="T165" i="53"/>
  <c r="U165" i="53"/>
  <c r="R166" i="53"/>
  <c r="S166" i="53"/>
  <c r="T166" i="53"/>
  <c r="U166" i="53"/>
  <c r="R167" i="53"/>
  <c r="S167" i="53"/>
  <c r="T167" i="53"/>
  <c r="X167" i="53"/>
  <c r="Y167" i="53" s="1"/>
  <c r="R168" i="53"/>
  <c r="S168" i="53"/>
  <c r="T168" i="53"/>
  <c r="U168" i="53"/>
  <c r="R169" i="53"/>
  <c r="S169" i="53"/>
  <c r="T169" i="53"/>
  <c r="U169" i="53"/>
  <c r="R170" i="53"/>
  <c r="S170" i="53"/>
  <c r="T170" i="53"/>
  <c r="X170" i="53"/>
  <c r="Y170" i="53" s="1"/>
  <c r="R171" i="53"/>
  <c r="S171" i="53"/>
  <c r="T171" i="53"/>
  <c r="U171" i="53"/>
  <c r="R172" i="53"/>
  <c r="S172" i="53"/>
  <c r="T172" i="53"/>
  <c r="U172" i="53"/>
  <c r="R173" i="53"/>
  <c r="S173" i="53"/>
  <c r="T173" i="53"/>
  <c r="U173" i="53"/>
  <c r="R174" i="53"/>
  <c r="S174" i="53"/>
  <c r="T174" i="53"/>
  <c r="R175" i="53"/>
  <c r="S175" i="53"/>
  <c r="T175" i="53"/>
  <c r="X175" i="53"/>
  <c r="Y175" i="53" s="1"/>
  <c r="R176" i="53"/>
  <c r="S176" i="53"/>
  <c r="T176" i="53"/>
  <c r="U176" i="53"/>
  <c r="R177" i="53"/>
  <c r="S177" i="53"/>
  <c r="T177" i="53"/>
  <c r="U177" i="53"/>
  <c r="R178" i="53"/>
  <c r="S178" i="53"/>
  <c r="T178" i="53"/>
  <c r="U178" i="53"/>
  <c r="R179" i="53"/>
  <c r="S179" i="53"/>
  <c r="T179" i="53"/>
  <c r="U179" i="53"/>
  <c r="R180" i="53"/>
  <c r="S180" i="53"/>
  <c r="T180" i="53"/>
  <c r="U180" i="53"/>
  <c r="R181" i="53"/>
  <c r="S181" i="53"/>
  <c r="T181" i="53"/>
  <c r="U181" i="53"/>
  <c r="R182" i="53"/>
  <c r="S182" i="53"/>
  <c r="T182" i="53"/>
  <c r="U182" i="53"/>
  <c r="R183" i="53"/>
  <c r="S183" i="53"/>
  <c r="T183" i="53"/>
  <c r="U183" i="53"/>
  <c r="R184" i="53"/>
  <c r="S184" i="53"/>
  <c r="T184" i="53"/>
  <c r="U184" i="53"/>
  <c r="R185" i="53"/>
  <c r="S185" i="53"/>
  <c r="T185" i="53"/>
  <c r="U185" i="53"/>
  <c r="R186" i="53"/>
  <c r="S186" i="53"/>
  <c r="T186" i="53"/>
  <c r="X186" i="53"/>
  <c r="Y186" i="53" s="1"/>
  <c r="R187" i="53"/>
  <c r="S187" i="53"/>
  <c r="T187" i="53"/>
  <c r="U187" i="53"/>
  <c r="R188" i="53"/>
  <c r="S188" i="53"/>
  <c r="T188" i="53"/>
  <c r="U188" i="53"/>
  <c r="R24" i="53"/>
  <c r="S24" i="53"/>
  <c r="T24" i="53"/>
  <c r="Y24" i="53"/>
  <c r="R25" i="53"/>
  <c r="S25" i="53"/>
  <c r="T25" i="53"/>
  <c r="U25" i="53"/>
  <c r="R26" i="53"/>
  <c r="S26" i="53"/>
  <c r="T26" i="53"/>
  <c r="U26" i="53"/>
  <c r="R27" i="53"/>
  <c r="S27" i="53"/>
  <c r="T27" i="53"/>
  <c r="U27" i="53"/>
  <c r="R28" i="53"/>
  <c r="S28" i="53"/>
  <c r="T28" i="53"/>
  <c r="U28" i="53"/>
  <c r="R29" i="53"/>
  <c r="S29" i="53"/>
  <c r="T29" i="53"/>
  <c r="X29" i="53"/>
  <c r="Y29" i="53" s="1"/>
  <c r="R30" i="53"/>
  <c r="S30" i="53"/>
  <c r="T30" i="53"/>
  <c r="U30" i="53"/>
  <c r="R31" i="53"/>
  <c r="S31" i="53"/>
  <c r="T31" i="53"/>
  <c r="U31" i="53"/>
  <c r="R32" i="53"/>
  <c r="S32" i="53"/>
  <c r="T32" i="53"/>
  <c r="U32" i="53"/>
  <c r="R33" i="53"/>
  <c r="S33" i="53"/>
  <c r="T33" i="53"/>
  <c r="U33" i="53"/>
  <c r="R34" i="53"/>
  <c r="S34" i="53"/>
  <c r="T34" i="53"/>
  <c r="X34" i="53"/>
  <c r="Y34" i="53" s="1"/>
  <c r="R35" i="53"/>
  <c r="S35" i="53"/>
  <c r="T35" i="53"/>
  <c r="U35" i="53"/>
  <c r="R36" i="53"/>
  <c r="S36" i="53"/>
  <c r="T36" i="53"/>
  <c r="U36" i="53"/>
  <c r="R15" i="53"/>
  <c r="S15" i="53"/>
  <c r="T15" i="53"/>
  <c r="U15" i="53"/>
  <c r="R16" i="53"/>
  <c r="S16" i="53"/>
  <c r="T16" i="53"/>
  <c r="U16" i="53"/>
  <c r="R17" i="53"/>
  <c r="S17" i="53"/>
  <c r="T17" i="53"/>
  <c r="U17" i="53"/>
  <c r="R18" i="53"/>
  <c r="S18" i="53"/>
  <c r="T18" i="53"/>
  <c r="U18" i="53"/>
  <c r="R19" i="53"/>
  <c r="S19" i="53"/>
  <c r="T19" i="53"/>
  <c r="U19" i="53"/>
  <c r="R20" i="53"/>
  <c r="S20" i="53"/>
  <c r="T20" i="53"/>
  <c r="U20" i="53"/>
  <c r="R21" i="53"/>
  <c r="S21" i="53"/>
  <c r="T21" i="53"/>
  <c r="U21" i="53"/>
  <c r="R22" i="53"/>
  <c r="S22" i="53"/>
  <c r="T22" i="53"/>
  <c r="U22" i="53"/>
  <c r="R23" i="53"/>
  <c r="S23" i="53"/>
  <c r="T23" i="53"/>
  <c r="U23" i="53"/>
  <c r="U14" i="53"/>
  <c r="T14" i="53"/>
  <c r="S14" i="53"/>
  <c r="R14" i="53"/>
  <c r="IQ2" i="53"/>
  <c r="IO196" i="53" s="1"/>
  <c r="HZ2" i="53"/>
  <c r="HX196" i="53" s="1"/>
  <c r="GR2" i="53"/>
  <c r="GP196" i="53" s="1"/>
  <c r="GA2" i="53"/>
  <c r="FY196" i="53" s="1"/>
  <c r="FJ2" i="53"/>
  <c r="FH196" i="53" s="1"/>
  <c r="ES2" i="53"/>
  <c r="EQ196" i="53" s="1"/>
  <c r="EB2" i="53"/>
  <c r="DZ196" i="53" s="1"/>
  <c r="DK2" i="53"/>
  <c r="DI196" i="53" s="1"/>
  <c r="CT2" i="53"/>
  <c r="CR196" i="53" s="1"/>
  <c r="CC2" i="53"/>
  <c r="CA196" i="53" s="1"/>
  <c r="BL2" i="53"/>
  <c r="BJ196" i="53" s="1"/>
  <c r="AU2" i="53"/>
  <c r="AS196" i="53" s="1"/>
  <c r="AD2" i="53"/>
  <c r="AB196" i="53" s="1"/>
  <c r="M2" i="53"/>
  <c r="K196" i="53" s="1"/>
  <c r="IT188" i="53"/>
  <c r="IT187" i="53"/>
  <c r="IT185" i="53"/>
  <c r="IT184" i="53"/>
  <c r="IT183" i="53"/>
  <c r="IT182" i="53"/>
  <c r="IT181" i="53"/>
  <c r="IT180" i="53"/>
  <c r="IT179" i="53"/>
  <c r="IT178" i="53"/>
  <c r="IT177" i="53"/>
  <c r="IT176" i="53"/>
  <c r="IT173" i="53"/>
  <c r="IT172" i="53"/>
  <c r="IT171" i="53"/>
  <c r="IT169" i="53"/>
  <c r="IT168" i="53"/>
  <c r="IT166" i="53"/>
  <c r="IT165" i="53"/>
  <c r="IT164" i="53"/>
  <c r="IT163" i="53"/>
  <c r="IT160" i="53"/>
  <c r="IT158" i="53"/>
  <c r="IT156" i="53"/>
  <c r="IT154" i="53"/>
  <c r="IT152" i="53"/>
  <c r="IT151" i="53"/>
  <c r="IT149" i="53"/>
  <c r="IT147" i="53"/>
  <c r="IT145" i="53"/>
  <c r="IT143" i="53"/>
  <c r="IT141" i="53"/>
  <c r="IT140" i="53"/>
  <c r="IT138" i="53"/>
  <c r="IT137" i="53"/>
  <c r="IT136" i="53"/>
  <c r="IT135" i="53"/>
  <c r="IT134" i="53"/>
  <c r="IT133" i="53"/>
  <c r="IT132" i="53"/>
  <c r="IT131" i="53"/>
  <c r="IT130" i="53"/>
  <c r="IT129" i="53"/>
  <c r="IT128" i="53"/>
  <c r="IT127" i="53"/>
  <c r="IT126" i="53"/>
  <c r="IT125" i="53"/>
  <c r="IT124" i="53"/>
  <c r="IT122" i="53"/>
  <c r="IT121" i="53"/>
  <c r="IT120" i="53"/>
  <c r="IT119" i="53"/>
  <c r="IT118" i="53"/>
  <c r="IT115" i="53"/>
  <c r="IT113" i="53"/>
  <c r="IT112" i="53"/>
  <c r="IT111" i="53"/>
  <c r="IT110" i="53"/>
  <c r="IT109" i="53"/>
  <c r="IT107" i="53"/>
  <c r="IT106" i="53"/>
  <c r="IT105" i="53"/>
  <c r="IT104" i="53"/>
  <c r="IT101" i="53"/>
  <c r="IT100" i="53"/>
  <c r="IT99" i="53"/>
  <c r="IT98" i="53"/>
  <c r="IT95" i="53"/>
  <c r="IT94" i="53"/>
  <c r="IT93" i="53"/>
  <c r="IT92" i="53"/>
  <c r="IT91" i="53"/>
  <c r="IT90" i="53"/>
  <c r="IT89" i="53"/>
  <c r="IT88" i="53"/>
  <c r="IT87" i="53"/>
  <c r="IT86" i="53"/>
  <c r="IT84" i="53"/>
  <c r="IT83" i="53"/>
  <c r="IT82" i="53"/>
  <c r="IT81" i="53"/>
  <c r="IT78" i="53"/>
  <c r="IT77" i="53"/>
  <c r="IT76" i="53"/>
  <c r="IT75" i="53"/>
  <c r="IT74" i="53"/>
  <c r="IT73" i="53"/>
  <c r="IT72" i="53"/>
  <c r="IT71" i="53"/>
  <c r="IT68" i="53"/>
  <c r="IT67" i="53"/>
  <c r="IT64" i="53"/>
  <c r="IT60" i="53"/>
  <c r="IT59" i="53"/>
  <c r="IT58" i="53"/>
  <c r="IT57" i="53"/>
  <c r="IT56" i="53"/>
  <c r="IT55" i="53"/>
  <c r="IT54" i="53"/>
  <c r="IT53" i="53"/>
  <c r="IT52" i="53"/>
  <c r="IT51" i="53"/>
  <c r="IT50" i="53"/>
  <c r="IT48" i="53"/>
  <c r="IT47" i="53"/>
  <c r="IT46" i="53"/>
  <c r="IT45" i="53"/>
  <c r="IT44" i="53"/>
  <c r="IT42" i="53"/>
  <c r="IT41" i="53"/>
  <c r="IT40" i="53"/>
  <c r="IT39" i="53"/>
  <c r="IT38" i="53"/>
  <c r="IT37" i="53"/>
  <c r="IT36" i="53"/>
  <c r="IT35" i="53"/>
  <c r="IT33" i="53"/>
  <c r="IT32" i="53"/>
  <c r="IT31" i="53"/>
  <c r="IT30" i="53"/>
  <c r="IT28" i="53"/>
  <c r="IT27" i="53"/>
  <c r="IT26" i="53"/>
  <c r="IT25" i="53"/>
  <c r="IT23" i="53"/>
  <c r="IT22" i="53"/>
  <c r="IT21" i="53"/>
  <c r="IT20" i="53"/>
  <c r="IT19" i="53"/>
  <c r="IT18" i="53"/>
  <c r="IT17" i="53"/>
  <c r="IT16" i="53"/>
  <c r="IT15" i="53"/>
  <c r="IT14" i="53"/>
  <c r="IC188" i="53"/>
  <c r="IC187" i="53"/>
  <c r="IC185" i="53"/>
  <c r="IC184" i="53"/>
  <c r="IC183" i="53"/>
  <c r="IC182" i="53"/>
  <c r="IC181" i="53"/>
  <c r="IC180" i="53"/>
  <c r="IC179" i="53"/>
  <c r="IC178" i="53"/>
  <c r="IC177" i="53"/>
  <c r="IC176" i="53"/>
  <c r="IC173" i="53"/>
  <c r="IC172" i="53"/>
  <c r="IC171" i="53"/>
  <c r="IC169" i="53"/>
  <c r="IC168" i="53"/>
  <c r="IC166" i="53"/>
  <c r="IC165" i="53"/>
  <c r="IC164" i="53"/>
  <c r="IC163" i="53"/>
  <c r="IC160" i="53"/>
  <c r="IC158" i="53"/>
  <c r="IC156" i="53"/>
  <c r="IC154" i="53"/>
  <c r="IC152" i="53"/>
  <c r="IC151" i="53"/>
  <c r="IC149" i="53"/>
  <c r="ID148" i="53" s="1"/>
  <c r="IC147" i="53"/>
  <c r="IC145" i="53"/>
  <c r="IC143" i="53"/>
  <c r="IC141" i="53"/>
  <c r="IC140" i="53"/>
  <c r="IC138" i="53"/>
  <c r="IC137" i="53"/>
  <c r="IC136" i="53"/>
  <c r="IC135" i="53"/>
  <c r="IC134" i="53"/>
  <c r="IC133" i="53"/>
  <c r="IC132" i="53"/>
  <c r="IC131" i="53"/>
  <c r="IC130" i="53"/>
  <c r="IC129" i="53"/>
  <c r="IC128" i="53"/>
  <c r="IC127" i="53"/>
  <c r="IC126" i="53"/>
  <c r="IC125" i="53"/>
  <c r="IC124" i="53"/>
  <c r="IC122" i="53"/>
  <c r="IC121" i="53"/>
  <c r="IC120" i="53"/>
  <c r="IC119" i="53"/>
  <c r="IC118" i="53"/>
  <c r="IC115" i="53"/>
  <c r="IC113" i="53"/>
  <c r="IC112" i="53"/>
  <c r="IC111" i="53"/>
  <c r="IC110" i="53"/>
  <c r="IC109" i="53"/>
  <c r="IC107" i="53"/>
  <c r="IC106" i="53"/>
  <c r="IC105" i="53"/>
  <c r="IC104" i="53"/>
  <c r="IC101" i="53"/>
  <c r="IC100" i="53"/>
  <c r="IC99" i="53"/>
  <c r="IC98" i="53"/>
  <c r="IC95" i="53"/>
  <c r="IC94" i="53"/>
  <c r="IC93" i="53"/>
  <c r="IC92" i="53"/>
  <c r="IC91" i="53"/>
  <c r="IC90" i="53"/>
  <c r="IC89" i="53"/>
  <c r="IC88" i="53"/>
  <c r="IC87" i="53"/>
  <c r="IC86" i="53"/>
  <c r="IC84" i="53"/>
  <c r="IC83" i="53"/>
  <c r="IC82" i="53"/>
  <c r="IC81" i="53"/>
  <c r="IC78" i="53"/>
  <c r="IC77" i="53"/>
  <c r="IC76" i="53"/>
  <c r="IC75" i="53"/>
  <c r="IC74" i="53"/>
  <c r="IC73" i="53"/>
  <c r="IC72" i="53"/>
  <c r="IC71" i="53"/>
  <c r="IC68" i="53"/>
  <c r="IC67" i="53"/>
  <c r="IC64" i="53"/>
  <c r="IC60" i="53"/>
  <c r="IC59" i="53"/>
  <c r="IC58" i="53"/>
  <c r="IC57" i="53"/>
  <c r="IC56" i="53"/>
  <c r="IC55" i="53"/>
  <c r="IC54" i="53"/>
  <c r="IC53" i="53"/>
  <c r="IC52" i="53"/>
  <c r="IC51" i="53"/>
  <c r="IC50" i="53"/>
  <c r="IC48" i="53"/>
  <c r="IC47" i="53"/>
  <c r="IC46" i="53"/>
  <c r="IC45" i="53"/>
  <c r="IC44" i="53"/>
  <c r="IC42" i="53"/>
  <c r="IC41" i="53"/>
  <c r="IC40" i="53"/>
  <c r="IC39" i="53"/>
  <c r="IC38" i="53"/>
  <c r="IC37" i="53"/>
  <c r="IC36" i="53"/>
  <c r="IC35" i="53"/>
  <c r="IC33" i="53"/>
  <c r="IC32" i="53"/>
  <c r="IC31" i="53"/>
  <c r="IC30" i="53"/>
  <c r="IC28" i="53"/>
  <c r="IC27" i="53"/>
  <c r="IC26" i="53"/>
  <c r="IC25" i="53"/>
  <c r="IC23" i="53"/>
  <c r="IC22" i="53"/>
  <c r="IC21" i="53"/>
  <c r="IC20" i="53"/>
  <c r="IC19" i="53"/>
  <c r="IC18" i="53"/>
  <c r="IC17" i="53"/>
  <c r="IC16" i="53"/>
  <c r="IC15" i="53"/>
  <c r="IC14" i="53"/>
  <c r="HM159" i="53"/>
  <c r="HM157" i="53"/>
  <c r="HM155" i="53"/>
  <c r="HM153" i="53"/>
  <c r="HM148" i="53"/>
  <c r="HM146" i="53"/>
  <c r="HM144" i="53"/>
  <c r="HM142" i="53"/>
  <c r="HM114" i="53"/>
  <c r="HM62" i="53"/>
  <c r="HM29" i="53"/>
  <c r="GU188" i="53"/>
  <c r="GU187" i="53"/>
  <c r="GU185" i="53"/>
  <c r="GU184" i="53"/>
  <c r="GU183" i="53"/>
  <c r="GU182" i="53"/>
  <c r="GU181" i="53"/>
  <c r="GU180" i="53"/>
  <c r="GU179" i="53"/>
  <c r="GU178" i="53"/>
  <c r="GU177" i="53"/>
  <c r="GU176" i="53"/>
  <c r="GU173" i="53"/>
  <c r="GU172" i="53"/>
  <c r="GU171" i="53"/>
  <c r="GU169" i="53"/>
  <c r="GU168" i="53"/>
  <c r="GU166" i="53"/>
  <c r="GU165" i="53"/>
  <c r="GU164" i="53"/>
  <c r="GU163" i="53"/>
  <c r="GU160" i="53"/>
  <c r="GU158" i="53"/>
  <c r="GU156" i="53"/>
  <c r="GU154" i="53"/>
  <c r="GU152" i="53"/>
  <c r="GU151" i="53"/>
  <c r="GU149" i="53"/>
  <c r="GU147" i="53"/>
  <c r="GU145" i="53"/>
  <c r="GU143" i="53"/>
  <c r="GU141" i="53"/>
  <c r="GU140" i="53"/>
  <c r="GU138" i="53"/>
  <c r="GU137" i="53"/>
  <c r="GU136" i="53"/>
  <c r="GU135" i="53"/>
  <c r="GU134" i="53"/>
  <c r="GU133" i="53"/>
  <c r="GU132" i="53"/>
  <c r="GU131" i="53"/>
  <c r="GU130" i="53"/>
  <c r="GU129" i="53"/>
  <c r="GU128" i="53"/>
  <c r="GU127" i="53"/>
  <c r="GU126" i="53"/>
  <c r="GU125" i="53"/>
  <c r="GU124" i="53"/>
  <c r="GU122" i="53"/>
  <c r="GU121" i="53"/>
  <c r="GU120" i="53"/>
  <c r="GU119" i="53"/>
  <c r="GU118" i="53"/>
  <c r="GU115" i="53"/>
  <c r="GU113" i="53"/>
  <c r="GU112" i="53"/>
  <c r="GU111" i="53"/>
  <c r="GU110" i="53"/>
  <c r="GU109" i="53"/>
  <c r="GU107" i="53"/>
  <c r="GU106" i="53"/>
  <c r="GU105" i="53"/>
  <c r="GU104" i="53"/>
  <c r="GU101" i="53"/>
  <c r="GU100" i="53"/>
  <c r="GU99" i="53"/>
  <c r="GU98" i="53"/>
  <c r="GU95" i="53"/>
  <c r="GU94" i="53"/>
  <c r="GU93" i="53"/>
  <c r="GU92" i="53"/>
  <c r="GU91" i="53"/>
  <c r="GU90" i="53"/>
  <c r="GU89" i="53"/>
  <c r="GU88" i="53"/>
  <c r="GU87" i="53"/>
  <c r="GU86" i="53"/>
  <c r="HC86" i="53" s="1"/>
  <c r="HD86" i="53" s="1"/>
  <c r="GU84" i="53"/>
  <c r="GU83" i="53"/>
  <c r="GU82" i="53"/>
  <c r="GU81" i="53"/>
  <c r="GU78" i="53"/>
  <c r="GU77" i="53"/>
  <c r="GU76" i="53"/>
  <c r="GU75" i="53"/>
  <c r="GU74" i="53"/>
  <c r="GU73" i="53"/>
  <c r="GU72" i="53"/>
  <c r="GU71" i="53"/>
  <c r="GU68" i="53"/>
  <c r="GU67" i="53"/>
  <c r="GU64" i="53"/>
  <c r="GU60" i="53"/>
  <c r="GU59" i="53"/>
  <c r="GU58" i="53"/>
  <c r="GU57" i="53"/>
  <c r="GU56" i="53"/>
  <c r="GU55" i="53"/>
  <c r="GU54" i="53"/>
  <c r="GU53" i="53"/>
  <c r="GU52" i="53"/>
  <c r="GU51" i="53"/>
  <c r="GU50" i="53"/>
  <c r="GU48" i="53"/>
  <c r="GU47" i="53"/>
  <c r="GU46" i="53"/>
  <c r="GU45" i="53"/>
  <c r="GU44" i="53"/>
  <c r="GU42" i="53"/>
  <c r="GU41" i="53"/>
  <c r="GU40" i="53"/>
  <c r="GU39" i="53"/>
  <c r="GU38" i="53"/>
  <c r="GU37" i="53"/>
  <c r="GU36" i="53"/>
  <c r="GU35" i="53"/>
  <c r="GU33" i="53"/>
  <c r="GU32" i="53"/>
  <c r="GU31" i="53"/>
  <c r="GU30" i="53"/>
  <c r="GU28" i="53"/>
  <c r="GU27" i="53"/>
  <c r="GU26" i="53"/>
  <c r="GU25" i="53"/>
  <c r="GU23" i="53"/>
  <c r="GU22" i="53"/>
  <c r="GU21" i="53"/>
  <c r="GU20" i="53"/>
  <c r="GU19" i="53"/>
  <c r="GU18" i="53"/>
  <c r="GU17" i="53"/>
  <c r="GU16" i="53"/>
  <c r="GU15" i="53"/>
  <c r="GU14" i="53"/>
  <c r="GD188" i="53"/>
  <c r="GD187" i="53"/>
  <c r="GD185" i="53"/>
  <c r="GD184" i="53"/>
  <c r="GD183" i="53"/>
  <c r="GD182" i="53"/>
  <c r="GD181" i="53"/>
  <c r="GD180" i="53"/>
  <c r="GD179" i="53"/>
  <c r="GD178" i="53"/>
  <c r="GD177" i="53"/>
  <c r="GD176" i="53"/>
  <c r="GD173" i="53"/>
  <c r="GD172" i="53"/>
  <c r="GD171" i="53"/>
  <c r="GD169" i="53"/>
  <c r="GD168" i="53"/>
  <c r="GD166" i="53"/>
  <c r="GD165" i="53"/>
  <c r="GD164" i="53"/>
  <c r="GD163" i="53"/>
  <c r="GD160" i="53"/>
  <c r="GD158" i="53"/>
  <c r="GE157" i="53" s="1"/>
  <c r="GD156" i="53"/>
  <c r="GD154" i="53"/>
  <c r="GD152" i="53"/>
  <c r="GD151" i="53"/>
  <c r="GD149" i="53"/>
  <c r="GD147" i="53"/>
  <c r="GD145" i="53"/>
  <c r="GD143" i="53"/>
  <c r="GD141" i="53"/>
  <c r="GD140" i="53"/>
  <c r="GD138" i="53"/>
  <c r="GD137" i="53"/>
  <c r="GD136" i="53"/>
  <c r="GD135" i="53"/>
  <c r="GD134" i="53"/>
  <c r="GD133" i="53"/>
  <c r="GD132" i="53"/>
  <c r="GD131" i="53"/>
  <c r="GD130" i="53"/>
  <c r="GD129" i="53"/>
  <c r="GD128" i="53"/>
  <c r="GD127" i="53"/>
  <c r="GD126" i="53"/>
  <c r="GD125" i="53"/>
  <c r="GD124" i="53"/>
  <c r="GD122" i="53"/>
  <c r="GD121" i="53"/>
  <c r="GD120" i="53"/>
  <c r="GD119" i="53"/>
  <c r="GD118" i="53"/>
  <c r="GD115" i="53"/>
  <c r="GD113" i="53"/>
  <c r="GD112" i="53"/>
  <c r="GD111" i="53"/>
  <c r="GD110" i="53"/>
  <c r="GD109" i="53"/>
  <c r="GD107" i="53"/>
  <c r="GD106" i="53"/>
  <c r="GD105" i="53"/>
  <c r="GD104" i="53"/>
  <c r="GD101" i="53"/>
  <c r="GD100" i="53"/>
  <c r="GD99" i="53"/>
  <c r="GD98" i="53"/>
  <c r="GD95" i="53"/>
  <c r="GD94" i="53"/>
  <c r="GD93" i="53"/>
  <c r="GD92" i="53"/>
  <c r="GD91" i="53"/>
  <c r="GD90" i="53"/>
  <c r="GD89" i="53"/>
  <c r="GD88" i="53"/>
  <c r="GD87" i="53"/>
  <c r="GD86" i="53"/>
  <c r="GD84" i="53"/>
  <c r="GD83" i="53"/>
  <c r="GD82" i="53"/>
  <c r="GD81" i="53"/>
  <c r="GD78" i="53"/>
  <c r="GD77" i="53"/>
  <c r="GD76" i="53"/>
  <c r="GD75" i="53"/>
  <c r="GD74" i="53"/>
  <c r="GD73" i="53"/>
  <c r="GD72" i="53"/>
  <c r="GD71" i="53"/>
  <c r="GD68" i="53"/>
  <c r="GD67" i="53"/>
  <c r="GD64" i="53"/>
  <c r="GD60" i="53"/>
  <c r="GD59" i="53"/>
  <c r="GD58" i="53"/>
  <c r="GD57" i="53"/>
  <c r="GD56" i="53"/>
  <c r="GD55" i="53"/>
  <c r="GD54" i="53"/>
  <c r="GD53" i="53"/>
  <c r="GD52" i="53"/>
  <c r="GD51" i="53"/>
  <c r="GD50" i="53"/>
  <c r="GD48" i="53"/>
  <c r="GD47" i="53"/>
  <c r="GD46" i="53"/>
  <c r="GD45" i="53"/>
  <c r="GD44" i="53"/>
  <c r="GD42" i="53"/>
  <c r="GD41" i="53"/>
  <c r="GD40" i="53"/>
  <c r="GD39" i="53"/>
  <c r="GD38" i="53"/>
  <c r="GD37" i="53"/>
  <c r="GD36" i="53"/>
  <c r="GD35" i="53"/>
  <c r="GD33" i="53"/>
  <c r="GD32" i="53"/>
  <c r="GD31" i="53"/>
  <c r="GD30" i="53"/>
  <c r="GD28" i="53"/>
  <c r="GD27" i="53"/>
  <c r="GD26" i="53"/>
  <c r="GD25" i="53"/>
  <c r="GD23" i="53"/>
  <c r="GD22" i="53"/>
  <c r="GD21" i="53"/>
  <c r="GD20" i="53"/>
  <c r="GD19" i="53"/>
  <c r="GD18" i="53"/>
  <c r="GD17" i="53"/>
  <c r="GD16" i="53"/>
  <c r="GD15" i="53"/>
  <c r="GD14" i="53"/>
  <c r="FM188" i="53"/>
  <c r="FM187" i="53"/>
  <c r="FM185" i="53"/>
  <c r="FM184" i="53"/>
  <c r="FM183" i="53"/>
  <c r="FM182" i="53"/>
  <c r="FM181" i="53"/>
  <c r="FM180" i="53"/>
  <c r="FM179" i="53"/>
  <c r="FM178" i="53"/>
  <c r="FM177" i="53"/>
  <c r="FM176" i="53"/>
  <c r="FM173" i="53"/>
  <c r="FM172" i="53"/>
  <c r="FM171" i="53"/>
  <c r="FM169" i="53"/>
  <c r="FM168" i="53"/>
  <c r="FM166" i="53"/>
  <c r="FM165" i="53"/>
  <c r="FM164" i="53"/>
  <c r="FM163" i="53"/>
  <c r="FM160" i="53"/>
  <c r="FM158" i="53"/>
  <c r="FM156" i="53"/>
  <c r="FM154" i="53"/>
  <c r="FM152" i="53"/>
  <c r="FM151" i="53"/>
  <c r="FM149" i="53"/>
  <c r="FM147" i="53"/>
  <c r="FM145" i="53"/>
  <c r="FM143" i="53"/>
  <c r="FM141" i="53"/>
  <c r="FM140" i="53"/>
  <c r="FM138" i="53"/>
  <c r="FM137" i="53"/>
  <c r="FM136" i="53"/>
  <c r="FM135" i="53"/>
  <c r="FM134" i="53"/>
  <c r="FM133" i="53"/>
  <c r="FM132" i="53"/>
  <c r="FM131" i="53"/>
  <c r="FM130" i="53"/>
  <c r="FM129" i="53"/>
  <c r="FM128" i="53"/>
  <c r="FM127" i="53"/>
  <c r="FM126" i="53"/>
  <c r="FM125" i="53"/>
  <c r="FM124" i="53"/>
  <c r="FM122" i="53"/>
  <c r="FM121" i="53"/>
  <c r="FM120" i="53"/>
  <c r="FM119" i="53"/>
  <c r="FM118" i="53"/>
  <c r="FM115" i="53"/>
  <c r="FM113" i="53"/>
  <c r="FM112" i="53"/>
  <c r="FM111" i="53"/>
  <c r="FM110" i="53"/>
  <c r="FM109" i="53"/>
  <c r="FM107" i="53"/>
  <c r="FM106" i="53"/>
  <c r="FM105" i="53"/>
  <c r="FM104" i="53"/>
  <c r="FM101" i="53"/>
  <c r="FM100" i="53"/>
  <c r="FM99" i="53"/>
  <c r="FM98" i="53"/>
  <c r="FM95" i="53"/>
  <c r="FM94" i="53"/>
  <c r="FM93" i="53"/>
  <c r="FM92" i="53"/>
  <c r="FM91" i="53"/>
  <c r="FM90" i="53"/>
  <c r="FM89" i="53"/>
  <c r="FM88" i="53"/>
  <c r="FM87" i="53"/>
  <c r="FM86" i="53"/>
  <c r="FM84" i="53"/>
  <c r="FM83" i="53"/>
  <c r="FM82" i="53"/>
  <c r="FM81" i="53"/>
  <c r="FM78" i="53"/>
  <c r="FM77" i="53"/>
  <c r="FM76" i="53"/>
  <c r="FM75" i="53"/>
  <c r="FM74" i="53"/>
  <c r="FM73" i="53"/>
  <c r="FM72" i="53"/>
  <c r="FM71" i="53"/>
  <c r="FM68" i="53"/>
  <c r="FM67" i="53"/>
  <c r="FM64" i="53"/>
  <c r="FM60" i="53"/>
  <c r="FM59" i="53"/>
  <c r="FM58" i="53"/>
  <c r="FM57" i="53"/>
  <c r="FM56" i="53"/>
  <c r="FM55" i="53"/>
  <c r="FM54" i="53"/>
  <c r="FM53" i="53"/>
  <c r="FM52" i="53"/>
  <c r="FM51" i="53"/>
  <c r="FM50" i="53"/>
  <c r="FM48" i="53"/>
  <c r="FM47" i="53"/>
  <c r="FM46" i="53"/>
  <c r="FM45" i="53"/>
  <c r="FM44" i="53"/>
  <c r="FM42" i="53"/>
  <c r="FM41" i="53"/>
  <c r="FM40" i="53"/>
  <c r="FM39" i="53"/>
  <c r="FM38" i="53"/>
  <c r="FM37" i="53"/>
  <c r="FM36" i="53"/>
  <c r="FM35" i="53"/>
  <c r="FM33" i="53"/>
  <c r="FM32" i="53"/>
  <c r="FM31" i="53"/>
  <c r="FM30" i="53"/>
  <c r="FM28" i="53"/>
  <c r="FM27" i="53"/>
  <c r="FM26" i="53"/>
  <c r="FM25" i="53"/>
  <c r="FM23" i="53"/>
  <c r="FM22" i="53"/>
  <c r="FM21" i="53"/>
  <c r="FM20" i="53"/>
  <c r="FM19" i="53"/>
  <c r="FM18" i="53"/>
  <c r="FM17" i="53"/>
  <c r="FM16" i="53"/>
  <c r="FM15" i="53"/>
  <c r="FM14" i="53"/>
  <c r="EV188" i="53"/>
  <c r="EV187" i="53"/>
  <c r="EV185" i="53"/>
  <c r="EV184" i="53"/>
  <c r="EV183" i="53"/>
  <c r="EV182" i="53"/>
  <c r="EV181" i="53"/>
  <c r="EV180" i="53"/>
  <c r="EV179" i="53"/>
  <c r="EV178" i="53"/>
  <c r="EV177" i="53"/>
  <c r="EV176" i="53"/>
  <c r="EV173" i="53"/>
  <c r="EV172" i="53"/>
  <c r="EV171" i="53"/>
  <c r="EV169" i="53"/>
  <c r="EV168" i="53"/>
  <c r="EV166" i="53"/>
  <c r="EV165" i="53"/>
  <c r="EV164" i="53"/>
  <c r="EV163" i="53"/>
  <c r="EV160" i="53"/>
  <c r="EV158" i="53"/>
  <c r="EV156" i="53"/>
  <c r="EV154" i="53"/>
  <c r="EV152" i="53"/>
  <c r="EV151" i="53"/>
  <c r="EV149" i="53"/>
  <c r="EV147" i="53"/>
  <c r="EV145" i="53"/>
  <c r="EV143" i="53"/>
  <c r="EV141" i="53"/>
  <c r="EV140" i="53"/>
  <c r="EV138" i="53"/>
  <c r="EV137" i="53"/>
  <c r="EV136" i="53"/>
  <c r="EV135" i="53"/>
  <c r="EV134" i="53"/>
  <c r="EV133" i="53"/>
  <c r="EV132" i="53"/>
  <c r="EV131" i="53"/>
  <c r="EV130" i="53"/>
  <c r="EV129" i="53"/>
  <c r="EV128" i="53"/>
  <c r="EV127" i="53"/>
  <c r="EV126" i="53"/>
  <c r="EV125" i="53"/>
  <c r="EV124" i="53"/>
  <c r="EV122" i="53"/>
  <c r="EV121" i="53"/>
  <c r="EV120" i="53"/>
  <c r="EV119" i="53"/>
  <c r="EV118" i="53"/>
  <c r="EV115" i="53"/>
  <c r="EV113" i="53"/>
  <c r="EV112" i="53"/>
  <c r="EV111" i="53"/>
  <c r="EV110" i="53"/>
  <c r="EV109" i="53"/>
  <c r="EV107" i="53"/>
  <c r="EV106" i="53"/>
  <c r="EV105" i="53"/>
  <c r="EV104" i="53"/>
  <c r="EV101" i="53"/>
  <c r="EV100" i="53"/>
  <c r="EV99" i="53"/>
  <c r="EV98" i="53"/>
  <c r="EV95" i="53"/>
  <c r="EV94" i="53"/>
  <c r="EV93" i="53"/>
  <c r="EV92" i="53"/>
  <c r="EV91" i="53"/>
  <c r="EV90" i="53"/>
  <c r="EV89" i="53"/>
  <c r="EV88" i="53"/>
  <c r="EV87" i="53"/>
  <c r="EV86" i="53"/>
  <c r="EV84" i="53"/>
  <c r="EV83" i="53"/>
  <c r="EV82" i="53"/>
  <c r="EV81" i="53"/>
  <c r="EV78" i="53"/>
  <c r="EV77" i="53"/>
  <c r="EV76" i="53"/>
  <c r="EV75" i="53"/>
  <c r="EV74" i="53"/>
  <c r="EV73" i="53"/>
  <c r="EV72" i="53"/>
  <c r="EV71" i="53"/>
  <c r="EV68" i="53"/>
  <c r="EV67" i="53"/>
  <c r="EV64" i="53"/>
  <c r="EV60" i="53"/>
  <c r="EV59" i="53"/>
  <c r="EV58" i="53"/>
  <c r="EV57" i="53"/>
  <c r="EV56" i="53"/>
  <c r="EV55" i="53"/>
  <c r="EV54" i="53"/>
  <c r="EV53" i="53"/>
  <c r="EV52" i="53"/>
  <c r="EV51" i="53"/>
  <c r="EV50" i="53"/>
  <c r="EV48" i="53"/>
  <c r="EV47" i="53"/>
  <c r="EV46" i="53"/>
  <c r="EV45" i="53"/>
  <c r="EV44" i="53"/>
  <c r="EV42" i="53"/>
  <c r="EV41" i="53"/>
  <c r="EV40" i="53"/>
  <c r="EV39" i="53"/>
  <c r="EV38" i="53"/>
  <c r="EV37" i="53"/>
  <c r="EV36" i="53"/>
  <c r="EV35" i="53"/>
  <c r="EV33" i="53"/>
  <c r="EV32" i="53"/>
  <c r="EV31" i="53"/>
  <c r="EV30" i="53"/>
  <c r="EV28" i="53"/>
  <c r="EV27" i="53"/>
  <c r="EV26" i="53"/>
  <c r="EV25" i="53"/>
  <c r="EV23" i="53"/>
  <c r="EV22" i="53"/>
  <c r="EV21" i="53"/>
  <c r="EV20" i="53"/>
  <c r="EV19" i="53"/>
  <c r="EV18" i="53"/>
  <c r="EV17" i="53"/>
  <c r="EV16" i="53"/>
  <c r="EV15" i="53"/>
  <c r="EV14" i="53"/>
  <c r="EE188" i="53"/>
  <c r="EE187" i="53"/>
  <c r="EE185" i="53"/>
  <c r="EE184" i="53"/>
  <c r="EE183" i="53"/>
  <c r="EE182" i="53"/>
  <c r="EE181" i="53"/>
  <c r="EE180" i="53"/>
  <c r="EE179" i="53"/>
  <c r="EE178" i="53"/>
  <c r="EE177" i="53"/>
  <c r="EE176" i="53"/>
  <c r="EE173" i="53"/>
  <c r="EE172" i="53"/>
  <c r="EE171" i="53"/>
  <c r="EE169" i="53"/>
  <c r="EE168" i="53"/>
  <c r="EE166" i="53"/>
  <c r="EE165" i="53"/>
  <c r="EE164" i="53"/>
  <c r="EE163" i="53"/>
  <c r="EE160" i="53"/>
  <c r="EF159" i="53" s="1"/>
  <c r="EE158" i="53"/>
  <c r="EE156" i="53"/>
  <c r="EE154" i="53"/>
  <c r="EE152" i="53"/>
  <c r="EE151" i="53"/>
  <c r="EE149" i="53"/>
  <c r="EE147" i="53"/>
  <c r="EE145" i="53"/>
  <c r="EE143" i="53"/>
  <c r="EE141" i="53"/>
  <c r="EE140" i="53"/>
  <c r="EE138" i="53"/>
  <c r="EE137" i="53"/>
  <c r="EE136" i="53"/>
  <c r="EE135" i="53"/>
  <c r="EE134" i="53"/>
  <c r="EE133" i="53"/>
  <c r="EE132" i="53"/>
  <c r="EE131" i="53"/>
  <c r="EE130" i="53"/>
  <c r="EE129" i="53"/>
  <c r="EE128" i="53"/>
  <c r="EE127" i="53"/>
  <c r="EE126" i="53"/>
  <c r="EE125" i="53"/>
  <c r="EE124" i="53"/>
  <c r="EE122" i="53"/>
  <c r="EE121" i="53"/>
  <c r="EE120" i="53"/>
  <c r="EE119" i="53"/>
  <c r="EE118" i="53"/>
  <c r="EE115" i="53"/>
  <c r="EE113" i="53"/>
  <c r="EE112" i="53"/>
  <c r="EE111" i="53"/>
  <c r="EE110" i="53"/>
  <c r="EE109" i="53"/>
  <c r="EE107" i="53"/>
  <c r="EE106" i="53"/>
  <c r="EE105" i="53"/>
  <c r="EE104" i="53"/>
  <c r="EE101" i="53"/>
  <c r="EE100" i="53"/>
  <c r="EE99" i="53"/>
  <c r="EE98" i="53"/>
  <c r="EE95" i="53"/>
  <c r="EE94" i="53"/>
  <c r="EE93" i="53"/>
  <c r="EE92" i="53"/>
  <c r="EE91" i="53"/>
  <c r="EE90" i="53"/>
  <c r="EE89" i="53"/>
  <c r="EE88" i="53"/>
  <c r="EE87" i="53"/>
  <c r="EE86" i="53"/>
  <c r="EE84" i="53"/>
  <c r="EE83" i="53"/>
  <c r="EE82" i="53"/>
  <c r="EE81" i="53"/>
  <c r="EE78" i="53"/>
  <c r="EE77" i="53"/>
  <c r="EE76" i="53"/>
  <c r="EE75" i="53"/>
  <c r="EE74" i="53"/>
  <c r="EE73" i="53"/>
  <c r="EE72" i="53"/>
  <c r="EE71" i="53"/>
  <c r="EE68" i="53"/>
  <c r="EE67" i="53"/>
  <c r="EE64" i="53"/>
  <c r="EE60" i="53"/>
  <c r="EE59" i="53"/>
  <c r="EE58" i="53"/>
  <c r="EE57" i="53"/>
  <c r="EE56" i="53"/>
  <c r="EE55" i="53"/>
  <c r="EE54" i="53"/>
  <c r="EE53" i="53"/>
  <c r="EE52" i="53"/>
  <c r="EE51" i="53"/>
  <c r="EE50" i="53"/>
  <c r="EE48" i="53"/>
  <c r="EE47" i="53"/>
  <c r="EE46" i="53"/>
  <c r="EE45" i="53"/>
  <c r="EE44" i="53"/>
  <c r="EE42" i="53"/>
  <c r="EE41" i="53"/>
  <c r="EE40" i="53"/>
  <c r="EE39" i="53"/>
  <c r="EE38" i="53"/>
  <c r="EE37" i="53"/>
  <c r="EE36" i="53"/>
  <c r="EE35" i="53"/>
  <c r="EE33" i="53"/>
  <c r="EE32" i="53"/>
  <c r="EE31" i="53"/>
  <c r="EE30" i="53"/>
  <c r="EE28" i="53"/>
  <c r="EE27" i="53"/>
  <c r="EE26" i="53"/>
  <c r="EE25" i="53"/>
  <c r="EE23" i="53"/>
  <c r="EE22" i="53"/>
  <c r="EE21" i="53"/>
  <c r="EE20" i="53"/>
  <c r="EE19" i="53"/>
  <c r="EE18" i="53"/>
  <c r="EE17" i="53"/>
  <c r="EE16" i="53"/>
  <c r="EE15" i="53"/>
  <c r="EE14" i="53"/>
  <c r="DN188" i="53"/>
  <c r="DN187" i="53"/>
  <c r="DN185" i="53"/>
  <c r="DN184" i="53"/>
  <c r="DN183" i="53"/>
  <c r="DN182" i="53"/>
  <c r="DN181" i="53"/>
  <c r="DN180" i="53"/>
  <c r="DN179" i="53"/>
  <c r="DN178" i="53"/>
  <c r="DN177" i="53"/>
  <c r="DN176" i="53"/>
  <c r="DN173" i="53"/>
  <c r="DN172" i="53"/>
  <c r="DN171" i="53"/>
  <c r="DN169" i="53"/>
  <c r="DN168" i="53"/>
  <c r="DN166" i="53"/>
  <c r="DN165" i="53"/>
  <c r="DN164" i="53"/>
  <c r="DN163" i="53"/>
  <c r="DN160" i="53"/>
  <c r="DO159" i="53" s="1"/>
  <c r="DN158" i="53"/>
  <c r="DN156" i="53"/>
  <c r="DN154" i="53"/>
  <c r="DN152" i="53"/>
  <c r="DN151" i="53"/>
  <c r="DN149" i="53"/>
  <c r="DO148" i="53" s="1"/>
  <c r="DN147" i="53"/>
  <c r="DN145" i="53"/>
  <c r="DN143" i="53"/>
  <c r="DN141" i="53"/>
  <c r="DN140" i="53"/>
  <c r="DN138" i="53"/>
  <c r="DN137" i="53"/>
  <c r="DN136" i="53"/>
  <c r="DN135" i="53"/>
  <c r="DN134" i="53"/>
  <c r="DN133" i="53"/>
  <c r="DN132" i="53"/>
  <c r="DN131" i="53"/>
  <c r="DN130" i="53"/>
  <c r="DN129" i="53"/>
  <c r="DN128" i="53"/>
  <c r="DN127" i="53"/>
  <c r="DN126" i="53"/>
  <c r="DN125" i="53"/>
  <c r="DN124" i="53"/>
  <c r="DN122" i="53"/>
  <c r="DN121" i="53"/>
  <c r="DN120" i="53"/>
  <c r="DN119" i="53"/>
  <c r="DN118" i="53"/>
  <c r="DN115" i="53"/>
  <c r="DN113" i="53"/>
  <c r="DN112" i="53"/>
  <c r="DN111" i="53"/>
  <c r="DN110" i="53"/>
  <c r="DN109" i="53"/>
  <c r="DN107" i="53"/>
  <c r="DN106" i="53"/>
  <c r="DN105" i="53"/>
  <c r="DN104" i="53"/>
  <c r="DN101" i="53"/>
  <c r="DN100" i="53"/>
  <c r="DN99" i="53"/>
  <c r="DN98" i="53"/>
  <c r="DN95" i="53"/>
  <c r="DN94" i="53"/>
  <c r="DN93" i="53"/>
  <c r="DN92" i="53"/>
  <c r="DN91" i="53"/>
  <c r="DN90" i="53"/>
  <c r="DN89" i="53"/>
  <c r="DN88" i="53"/>
  <c r="DN87" i="53"/>
  <c r="DN86" i="53"/>
  <c r="DN84" i="53"/>
  <c r="DN83" i="53"/>
  <c r="DN82" i="53"/>
  <c r="DN81" i="53"/>
  <c r="DN78" i="53"/>
  <c r="DN77" i="53"/>
  <c r="DN76" i="53"/>
  <c r="DN75" i="53"/>
  <c r="DN74" i="53"/>
  <c r="DN73" i="53"/>
  <c r="DN72" i="53"/>
  <c r="DN71" i="53"/>
  <c r="DN68" i="53"/>
  <c r="DN67" i="53"/>
  <c r="DN64" i="53"/>
  <c r="DN60" i="53"/>
  <c r="DN59" i="53"/>
  <c r="DN58" i="53"/>
  <c r="DN57" i="53"/>
  <c r="DN56" i="53"/>
  <c r="DN55" i="53"/>
  <c r="DN54" i="53"/>
  <c r="DN53" i="53"/>
  <c r="DN52" i="53"/>
  <c r="DN51" i="53"/>
  <c r="DN50" i="53"/>
  <c r="DN48" i="53"/>
  <c r="DN47" i="53"/>
  <c r="DN46" i="53"/>
  <c r="DN45" i="53"/>
  <c r="DN44" i="53"/>
  <c r="DN42" i="53"/>
  <c r="DN41" i="53"/>
  <c r="DN40" i="53"/>
  <c r="DN39" i="53"/>
  <c r="DN38" i="53"/>
  <c r="DN37" i="53"/>
  <c r="DN36" i="53"/>
  <c r="DN35" i="53"/>
  <c r="DN33" i="53"/>
  <c r="DN32" i="53"/>
  <c r="DN31" i="53"/>
  <c r="DN30" i="53"/>
  <c r="DN28" i="53"/>
  <c r="DN27" i="53"/>
  <c r="DN26" i="53"/>
  <c r="DN25" i="53"/>
  <c r="DN23" i="53"/>
  <c r="DN22" i="53"/>
  <c r="DN21" i="53"/>
  <c r="DN20" i="53"/>
  <c r="DN19" i="53"/>
  <c r="DN18" i="53"/>
  <c r="DN17" i="53"/>
  <c r="DN16" i="53"/>
  <c r="DN15" i="53"/>
  <c r="DN14" i="53"/>
  <c r="CW188" i="53"/>
  <c r="CW187" i="53"/>
  <c r="CW185" i="53"/>
  <c r="CW184" i="53"/>
  <c r="CW183" i="53"/>
  <c r="CW182" i="53"/>
  <c r="CW181" i="53"/>
  <c r="CW180" i="53"/>
  <c r="CW179" i="53"/>
  <c r="CW178" i="53"/>
  <c r="CW177" i="53"/>
  <c r="CW176" i="53"/>
  <c r="CW173" i="53"/>
  <c r="CW172" i="53"/>
  <c r="CW171" i="53"/>
  <c r="CW169" i="53"/>
  <c r="CW168" i="53"/>
  <c r="CW166" i="53"/>
  <c r="CW165" i="53"/>
  <c r="CW164" i="53"/>
  <c r="CW163" i="53"/>
  <c r="CW160" i="53"/>
  <c r="CW158" i="53"/>
  <c r="CX157" i="53" s="1"/>
  <c r="CW156" i="53"/>
  <c r="CW154" i="53"/>
  <c r="CW152" i="53"/>
  <c r="CW151" i="53"/>
  <c r="CW149" i="53"/>
  <c r="CW147" i="53"/>
  <c r="CW145" i="53"/>
  <c r="CW143" i="53"/>
  <c r="CW141" i="53"/>
  <c r="CW140" i="53"/>
  <c r="CW138" i="53"/>
  <c r="CW137" i="53"/>
  <c r="CW136" i="53"/>
  <c r="CW135" i="53"/>
  <c r="CW134" i="53"/>
  <c r="CW133" i="53"/>
  <c r="CW132" i="53"/>
  <c r="CW131" i="53"/>
  <c r="CW130" i="53"/>
  <c r="CW129" i="53"/>
  <c r="CW128" i="53"/>
  <c r="CW127" i="53"/>
  <c r="CW126" i="53"/>
  <c r="CW125" i="53"/>
  <c r="CW124" i="53"/>
  <c r="CW122" i="53"/>
  <c r="CW121" i="53"/>
  <c r="CW120" i="53"/>
  <c r="CW119" i="53"/>
  <c r="CW118" i="53"/>
  <c r="CW115" i="53"/>
  <c r="CW113" i="53"/>
  <c r="CW112" i="53"/>
  <c r="CW111" i="53"/>
  <c r="CW110" i="53"/>
  <c r="CW109" i="53"/>
  <c r="CW107" i="53"/>
  <c r="CW106" i="53"/>
  <c r="CW105" i="53"/>
  <c r="CW104" i="53"/>
  <c r="CW101" i="53"/>
  <c r="CW100" i="53"/>
  <c r="CW99" i="53"/>
  <c r="CW98" i="53"/>
  <c r="CW95" i="53"/>
  <c r="CW94" i="53"/>
  <c r="CW93" i="53"/>
  <c r="CW92" i="53"/>
  <c r="CW91" i="53"/>
  <c r="CW90" i="53"/>
  <c r="CW89" i="53"/>
  <c r="CW88" i="53"/>
  <c r="CW87" i="53"/>
  <c r="CW86" i="53"/>
  <c r="DE86" i="53" s="1"/>
  <c r="DF86" i="53" s="1"/>
  <c r="CW84" i="53"/>
  <c r="CW83" i="53"/>
  <c r="CW82" i="53"/>
  <c r="CW81" i="53"/>
  <c r="CW78" i="53"/>
  <c r="CW77" i="53"/>
  <c r="CW76" i="53"/>
  <c r="CW75" i="53"/>
  <c r="CW74" i="53"/>
  <c r="CW73" i="53"/>
  <c r="CW72" i="53"/>
  <c r="CW71" i="53"/>
  <c r="CW68" i="53"/>
  <c r="CW67" i="53"/>
  <c r="CW64" i="53"/>
  <c r="CW60" i="53"/>
  <c r="CW59" i="53"/>
  <c r="CW58" i="53"/>
  <c r="CW57" i="53"/>
  <c r="CW56" i="53"/>
  <c r="CW55" i="53"/>
  <c r="CW54" i="53"/>
  <c r="CW53" i="53"/>
  <c r="CW52" i="53"/>
  <c r="CW51" i="53"/>
  <c r="CW50" i="53"/>
  <c r="CW48" i="53"/>
  <c r="CW47" i="53"/>
  <c r="CW46" i="53"/>
  <c r="CW45" i="53"/>
  <c r="CW44" i="53"/>
  <c r="CW42" i="53"/>
  <c r="CW41" i="53"/>
  <c r="CW40" i="53"/>
  <c r="CW39" i="53"/>
  <c r="CW38" i="53"/>
  <c r="CW37" i="53"/>
  <c r="CW36" i="53"/>
  <c r="CW35" i="53"/>
  <c r="CW33" i="53"/>
  <c r="CW32" i="53"/>
  <c r="CW31" i="53"/>
  <c r="CW30" i="53"/>
  <c r="CW28" i="53"/>
  <c r="CW27" i="53"/>
  <c r="CW26" i="53"/>
  <c r="CW25" i="53"/>
  <c r="CW23" i="53"/>
  <c r="CW22" i="53"/>
  <c r="CW21" i="53"/>
  <c r="CW20" i="53"/>
  <c r="CW19" i="53"/>
  <c r="CW18" i="53"/>
  <c r="CW17" i="53"/>
  <c r="CW16" i="53"/>
  <c r="CW15" i="53"/>
  <c r="CW14" i="53"/>
  <c r="CF188" i="53"/>
  <c r="CF187" i="53"/>
  <c r="CF185" i="53"/>
  <c r="CF184" i="53"/>
  <c r="CF183" i="53"/>
  <c r="CF182" i="53"/>
  <c r="CF181" i="53"/>
  <c r="CF180" i="53"/>
  <c r="CF179" i="53"/>
  <c r="CF178" i="53"/>
  <c r="CF177" i="53"/>
  <c r="CF176" i="53"/>
  <c r="CF173" i="53"/>
  <c r="CF172" i="53"/>
  <c r="CF171" i="53"/>
  <c r="CF169" i="53"/>
  <c r="CF168" i="53"/>
  <c r="CF166" i="53"/>
  <c r="CF165" i="53"/>
  <c r="CF164" i="53"/>
  <c r="CF163" i="53"/>
  <c r="CF160" i="53"/>
  <c r="CF158" i="53"/>
  <c r="CG157" i="53" s="1"/>
  <c r="CF156" i="53"/>
  <c r="CF154" i="53"/>
  <c r="CF152" i="53"/>
  <c r="CF151" i="53"/>
  <c r="CF149" i="53"/>
  <c r="CF147" i="53"/>
  <c r="CF145" i="53"/>
  <c r="CF143" i="53"/>
  <c r="CF141" i="53"/>
  <c r="CF140" i="53"/>
  <c r="CF138" i="53"/>
  <c r="CF137" i="53"/>
  <c r="CF136" i="53"/>
  <c r="CF135" i="53"/>
  <c r="CF134" i="53"/>
  <c r="CF133" i="53"/>
  <c r="CF132" i="53"/>
  <c r="CF131" i="53"/>
  <c r="CF130" i="53"/>
  <c r="CF129" i="53"/>
  <c r="CF128" i="53"/>
  <c r="CF127" i="53"/>
  <c r="CF126" i="53"/>
  <c r="CF125" i="53"/>
  <c r="CF124" i="53"/>
  <c r="CF122" i="53"/>
  <c r="CF121" i="53"/>
  <c r="CF120" i="53"/>
  <c r="CF119" i="53"/>
  <c r="CF118" i="53"/>
  <c r="CF115" i="53"/>
  <c r="CF113" i="53"/>
  <c r="CF112" i="53"/>
  <c r="CF111" i="53"/>
  <c r="CF110" i="53"/>
  <c r="CF109" i="53"/>
  <c r="CF107" i="53"/>
  <c r="CF106" i="53"/>
  <c r="CF105" i="53"/>
  <c r="CF104" i="53"/>
  <c r="CF101" i="53"/>
  <c r="CF100" i="53"/>
  <c r="CF99" i="53"/>
  <c r="CF98" i="53"/>
  <c r="CF95" i="53"/>
  <c r="CF94" i="53"/>
  <c r="CF93" i="53"/>
  <c r="CF92" i="53"/>
  <c r="CF91" i="53"/>
  <c r="CF90" i="53"/>
  <c r="CF89" i="53"/>
  <c r="CF88" i="53"/>
  <c r="CF87" i="53"/>
  <c r="CF86" i="53"/>
  <c r="CF84" i="53"/>
  <c r="CF83" i="53"/>
  <c r="CF82" i="53"/>
  <c r="CF81" i="53"/>
  <c r="CF78" i="53"/>
  <c r="CF77" i="53"/>
  <c r="CF76" i="53"/>
  <c r="CF75" i="53"/>
  <c r="CF74" i="53"/>
  <c r="CF73" i="53"/>
  <c r="CF72" i="53"/>
  <c r="CF71" i="53"/>
  <c r="CF68" i="53"/>
  <c r="CF67" i="53"/>
  <c r="CF64" i="53"/>
  <c r="CF60" i="53"/>
  <c r="CF59" i="53"/>
  <c r="CF58" i="53"/>
  <c r="CF57" i="53"/>
  <c r="CF56" i="53"/>
  <c r="CF55" i="53"/>
  <c r="CF54" i="53"/>
  <c r="CF53" i="53"/>
  <c r="CF52" i="53"/>
  <c r="CF51" i="53"/>
  <c r="CF50" i="53"/>
  <c r="CF48" i="53"/>
  <c r="CF47" i="53"/>
  <c r="CF46" i="53"/>
  <c r="CF45" i="53"/>
  <c r="CF44" i="53"/>
  <c r="CF42" i="53"/>
  <c r="CF41" i="53"/>
  <c r="CF40" i="53"/>
  <c r="CF39" i="53"/>
  <c r="CF38" i="53"/>
  <c r="CF37" i="53"/>
  <c r="CF36" i="53"/>
  <c r="CF35" i="53"/>
  <c r="CF33" i="53"/>
  <c r="CF32" i="53"/>
  <c r="CF31" i="53"/>
  <c r="CF30" i="53"/>
  <c r="CF28" i="53"/>
  <c r="CF27" i="53"/>
  <c r="CF26" i="53"/>
  <c r="CF25" i="53"/>
  <c r="CF23" i="53"/>
  <c r="CF22" i="53"/>
  <c r="CF21" i="53"/>
  <c r="CF20" i="53"/>
  <c r="CF19" i="53"/>
  <c r="CF18" i="53"/>
  <c r="CF17" i="53"/>
  <c r="CF16" i="53"/>
  <c r="CF15" i="53"/>
  <c r="CF14" i="53"/>
  <c r="BO188" i="53"/>
  <c r="BO187" i="53"/>
  <c r="BO185" i="53"/>
  <c r="BO184" i="53"/>
  <c r="BO183" i="53"/>
  <c r="BO182" i="53"/>
  <c r="BO181" i="53"/>
  <c r="BO180" i="53"/>
  <c r="BO179" i="53"/>
  <c r="BO178" i="53"/>
  <c r="BO177" i="53"/>
  <c r="BO176" i="53"/>
  <c r="BO173" i="53"/>
  <c r="BO172" i="53"/>
  <c r="BO171" i="53"/>
  <c r="BO169" i="53"/>
  <c r="BO168" i="53"/>
  <c r="BO166" i="53"/>
  <c r="BO165" i="53"/>
  <c r="BO164" i="53"/>
  <c r="BO163" i="53"/>
  <c r="BO160" i="53"/>
  <c r="BO158" i="53"/>
  <c r="BO156" i="53"/>
  <c r="BO154" i="53"/>
  <c r="BO152" i="53"/>
  <c r="BO151" i="53"/>
  <c r="BO149" i="53"/>
  <c r="BO147" i="53"/>
  <c r="BO145" i="53"/>
  <c r="BO143" i="53"/>
  <c r="BO141" i="53"/>
  <c r="BO140" i="53"/>
  <c r="BO138" i="53"/>
  <c r="BO137" i="53"/>
  <c r="BO136" i="53"/>
  <c r="BO135" i="53"/>
  <c r="BO134" i="53"/>
  <c r="BO133" i="53"/>
  <c r="BO132" i="53"/>
  <c r="BO131" i="53"/>
  <c r="BO130" i="53"/>
  <c r="BO129" i="53"/>
  <c r="BO128" i="53"/>
  <c r="BO127" i="53"/>
  <c r="BO126" i="53"/>
  <c r="BO125" i="53"/>
  <c r="BO124" i="53"/>
  <c r="BO122" i="53"/>
  <c r="BO121" i="53"/>
  <c r="BO120" i="53"/>
  <c r="BO119" i="53"/>
  <c r="BO118" i="53"/>
  <c r="BO115" i="53"/>
  <c r="BO113" i="53"/>
  <c r="BO112" i="53"/>
  <c r="BO111" i="53"/>
  <c r="BO110" i="53"/>
  <c r="BO109" i="53"/>
  <c r="BO107" i="53"/>
  <c r="BO106" i="53"/>
  <c r="BO105" i="53"/>
  <c r="BO104" i="53"/>
  <c r="BO101" i="53"/>
  <c r="BO100" i="53"/>
  <c r="BO99" i="53"/>
  <c r="BO98" i="53"/>
  <c r="BO95" i="53"/>
  <c r="BO94" i="53"/>
  <c r="BO93" i="53"/>
  <c r="BO92" i="53"/>
  <c r="BO91" i="53"/>
  <c r="BO90" i="53"/>
  <c r="BO89" i="53"/>
  <c r="BO88" i="53"/>
  <c r="BO87" i="53"/>
  <c r="BO86" i="53"/>
  <c r="BO84" i="53"/>
  <c r="BO83" i="53"/>
  <c r="BO82" i="53"/>
  <c r="BO81" i="53"/>
  <c r="BO78" i="53"/>
  <c r="BO77" i="53"/>
  <c r="BO76" i="53"/>
  <c r="BO75" i="53"/>
  <c r="BO74" i="53"/>
  <c r="BO73" i="53"/>
  <c r="BO72" i="53"/>
  <c r="BO71" i="53"/>
  <c r="BO68" i="53"/>
  <c r="BO67" i="53"/>
  <c r="BO64" i="53"/>
  <c r="BO60" i="53"/>
  <c r="BO59" i="53"/>
  <c r="BO58" i="53"/>
  <c r="BO57" i="53"/>
  <c r="BO56" i="53"/>
  <c r="BO55" i="53"/>
  <c r="BO54" i="53"/>
  <c r="BO53" i="53"/>
  <c r="BO52" i="53"/>
  <c r="BO51" i="53"/>
  <c r="BO50" i="53"/>
  <c r="BO48" i="53"/>
  <c r="BO47" i="53"/>
  <c r="BO46" i="53"/>
  <c r="BO45" i="53"/>
  <c r="BO44" i="53"/>
  <c r="BO42" i="53"/>
  <c r="BO41" i="53"/>
  <c r="BO40" i="53"/>
  <c r="BO39" i="53"/>
  <c r="BO38" i="53"/>
  <c r="BO37" i="53"/>
  <c r="BO36" i="53"/>
  <c r="BO35" i="53"/>
  <c r="BO33" i="53"/>
  <c r="BO32" i="53"/>
  <c r="BO31" i="53"/>
  <c r="BO30" i="53"/>
  <c r="BO28" i="53"/>
  <c r="BO27" i="53"/>
  <c r="BO26" i="53"/>
  <c r="BO25" i="53"/>
  <c r="BO23" i="53"/>
  <c r="BO22" i="53"/>
  <c r="BO21" i="53"/>
  <c r="BO20" i="53"/>
  <c r="BO19" i="53"/>
  <c r="BO18" i="53"/>
  <c r="BO17" i="53"/>
  <c r="BO16" i="53"/>
  <c r="BO15" i="53"/>
  <c r="BO14" i="53"/>
  <c r="AX188" i="53"/>
  <c r="AX187" i="53"/>
  <c r="AX185" i="53"/>
  <c r="AX184" i="53"/>
  <c r="AX183" i="53"/>
  <c r="AX182" i="53"/>
  <c r="AX181" i="53"/>
  <c r="AX180" i="53"/>
  <c r="AX179" i="53"/>
  <c r="AX178" i="53"/>
  <c r="AX177" i="53"/>
  <c r="AX176" i="53"/>
  <c r="AX173" i="53"/>
  <c r="AX172" i="53"/>
  <c r="AX171" i="53"/>
  <c r="AX169" i="53"/>
  <c r="AX168" i="53"/>
  <c r="AX166" i="53"/>
  <c r="AX165" i="53"/>
  <c r="AX164" i="53"/>
  <c r="AX163" i="53"/>
  <c r="AX160" i="53"/>
  <c r="AX158" i="53"/>
  <c r="AX156" i="53"/>
  <c r="AX154" i="53"/>
  <c r="AX152" i="53"/>
  <c r="AX151" i="53"/>
  <c r="AX149" i="53"/>
  <c r="AX147" i="53"/>
  <c r="AX145" i="53"/>
  <c r="AX143" i="53"/>
  <c r="AX141" i="53"/>
  <c r="AX140" i="53"/>
  <c r="AX138" i="53"/>
  <c r="AX137" i="53"/>
  <c r="AX136" i="53"/>
  <c r="AX135" i="53"/>
  <c r="AX134" i="53"/>
  <c r="AX133" i="53"/>
  <c r="AX132" i="53"/>
  <c r="AX131" i="53"/>
  <c r="AX130" i="53"/>
  <c r="AX129" i="53"/>
  <c r="AX128" i="53"/>
  <c r="AX127" i="53"/>
  <c r="AX126" i="53"/>
  <c r="AX125" i="53"/>
  <c r="AX124" i="53"/>
  <c r="AX122" i="53"/>
  <c r="AX121" i="53"/>
  <c r="AX120" i="53"/>
  <c r="AX119" i="53"/>
  <c r="AX118" i="53"/>
  <c r="AX115" i="53"/>
  <c r="AY114" i="53" s="1"/>
  <c r="AX113" i="53"/>
  <c r="AX112" i="53"/>
  <c r="AX111" i="53"/>
  <c r="AX110" i="53"/>
  <c r="AX109" i="53"/>
  <c r="AX107" i="53"/>
  <c r="AX106" i="53"/>
  <c r="AX105" i="53"/>
  <c r="AX104" i="53"/>
  <c r="AX101" i="53"/>
  <c r="AX100" i="53"/>
  <c r="AX99" i="53"/>
  <c r="AX98" i="53"/>
  <c r="AX95" i="53"/>
  <c r="AX94" i="53"/>
  <c r="AX93" i="53"/>
  <c r="AX92" i="53"/>
  <c r="AX91" i="53"/>
  <c r="AX90" i="53"/>
  <c r="AX89" i="53"/>
  <c r="AX88" i="53"/>
  <c r="AX87" i="53"/>
  <c r="AX86" i="53"/>
  <c r="AX84" i="53"/>
  <c r="AX83" i="53"/>
  <c r="AX82" i="53"/>
  <c r="AX81" i="53"/>
  <c r="AX78" i="53"/>
  <c r="AX77" i="53"/>
  <c r="AX76" i="53"/>
  <c r="AX75" i="53"/>
  <c r="AX74" i="53"/>
  <c r="AX73" i="53"/>
  <c r="AX72" i="53"/>
  <c r="AX71" i="53"/>
  <c r="AX68" i="53"/>
  <c r="AX67" i="53"/>
  <c r="AX64" i="53"/>
  <c r="AX60" i="53"/>
  <c r="AX59" i="53"/>
  <c r="AX58" i="53"/>
  <c r="AX57" i="53"/>
  <c r="AX56" i="53"/>
  <c r="AX55" i="53"/>
  <c r="AX54" i="53"/>
  <c r="AX53" i="53"/>
  <c r="AX52" i="53"/>
  <c r="AX51" i="53"/>
  <c r="AX50" i="53"/>
  <c r="AX48" i="53"/>
  <c r="AX47" i="53"/>
  <c r="AX46" i="53"/>
  <c r="AX45" i="53"/>
  <c r="AX44" i="53"/>
  <c r="AX42" i="53"/>
  <c r="AX41" i="53"/>
  <c r="AX40" i="53"/>
  <c r="AX39" i="53"/>
  <c r="AX38" i="53"/>
  <c r="AX37" i="53"/>
  <c r="AX36" i="53"/>
  <c r="AX35" i="53"/>
  <c r="AX33" i="53"/>
  <c r="AX32" i="53"/>
  <c r="AX31" i="53"/>
  <c r="AX30" i="53"/>
  <c r="AX28" i="53"/>
  <c r="AX27" i="53"/>
  <c r="AX26" i="53"/>
  <c r="AX25" i="53"/>
  <c r="AX23" i="53"/>
  <c r="AX22" i="53"/>
  <c r="AX21" i="53"/>
  <c r="AX20" i="53"/>
  <c r="AX19" i="53"/>
  <c r="AX18" i="53"/>
  <c r="AX17" i="53"/>
  <c r="AX16" i="53"/>
  <c r="AX15" i="53"/>
  <c r="AX14" i="53"/>
  <c r="AG188" i="53"/>
  <c r="AG187" i="53"/>
  <c r="AG185" i="53"/>
  <c r="AG184" i="53"/>
  <c r="AG183" i="53"/>
  <c r="AG182" i="53"/>
  <c r="AG181" i="53"/>
  <c r="AG180" i="53"/>
  <c r="AG179" i="53"/>
  <c r="AG178" i="53"/>
  <c r="AG177" i="53"/>
  <c r="AG176" i="53"/>
  <c r="AG173" i="53"/>
  <c r="AG172" i="53"/>
  <c r="AG171" i="53"/>
  <c r="AG169" i="53"/>
  <c r="AG168" i="53"/>
  <c r="AG166" i="53"/>
  <c r="AG165" i="53"/>
  <c r="AG164" i="53"/>
  <c r="AG163" i="53"/>
  <c r="AG160" i="53"/>
  <c r="AH159" i="53" s="1"/>
  <c r="AG158" i="53"/>
  <c r="AG156" i="53"/>
  <c r="AH155" i="53" s="1"/>
  <c r="AG154" i="53"/>
  <c r="AG152" i="53"/>
  <c r="AG151" i="53"/>
  <c r="AG149" i="53"/>
  <c r="AG147" i="53"/>
  <c r="AG145" i="53"/>
  <c r="AG143" i="53"/>
  <c r="AG141" i="53"/>
  <c r="AG140" i="53"/>
  <c r="AG138" i="53"/>
  <c r="AG137" i="53"/>
  <c r="AG136" i="53"/>
  <c r="AG135" i="53"/>
  <c r="AG134" i="53"/>
  <c r="AG133" i="53"/>
  <c r="AG132" i="53"/>
  <c r="AG131" i="53"/>
  <c r="AG130" i="53"/>
  <c r="AG129" i="53"/>
  <c r="AG128" i="53"/>
  <c r="AG127" i="53"/>
  <c r="AG126" i="53"/>
  <c r="AG125" i="53"/>
  <c r="AG124" i="53"/>
  <c r="AG122" i="53"/>
  <c r="AG121" i="53"/>
  <c r="AG120" i="53"/>
  <c r="AG119" i="53"/>
  <c r="AG118" i="53"/>
  <c r="AG115" i="53"/>
  <c r="AG113" i="53"/>
  <c r="AG112" i="53"/>
  <c r="AG111" i="53"/>
  <c r="AG110" i="53"/>
  <c r="AG109" i="53"/>
  <c r="AG107" i="53"/>
  <c r="AG106" i="53"/>
  <c r="AG105" i="53"/>
  <c r="AG104" i="53"/>
  <c r="AG101" i="53"/>
  <c r="AG100" i="53"/>
  <c r="AG99" i="53"/>
  <c r="AG98" i="53"/>
  <c r="AG95" i="53"/>
  <c r="AG94" i="53"/>
  <c r="AG93" i="53"/>
  <c r="AG92" i="53"/>
  <c r="AG91" i="53"/>
  <c r="AG90" i="53"/>
  <c r="AG89" i="53"/>
  <c r="AG88" i="53"/>
  <c r="AG87" i="53"/>
  <c r="AG86" i="53"/>
  <c r="AG84" i="53"/>
  <c r="AG83" i="53"/>
  <c r="AG82" i="53"/>
  <c r="AG81" i="53"/>
  <c r="AG78" i="53"/>
  <c r="AG77" i="53"/>
  <c r="AG76" i="53"/>
  <c r="AG75" i="53"/>
  <c r="AG74" i="53"/>
  <c r="AG73" i="53"/>
  <c r="AG72" i="53"/>
  <c r="AG71" i="53"/>
  <c r="AG68" i="53"/>
  <c r="AG67" i="53"/>
  <c r="AG64" i="53"/>
  <c r="AG60" i="53"/>
  <c r="AG59" i="53"/>
  <c r="AG58" i="53"/>
  <c r="AG57" i="53"/>
  <c r="AG56" i="53"/>
  <c r="AG55" i="53"/>
  <c r="AG54" i="53"/>
  <c r="AG53" i="53"/>
  <c r="AG52" i="53"/>
  <c r="AG51" i="53"/>
  <c r="AG50" i="53"/>
  <c r="AG48" i="53"/>
  <c r="AG47" i="53"/>
  <c r="AG46" i="53"/>
  <c r="AG45" i="53"/>
  <c r="AG44" i="53"/>
  <c r="AG42" i="53"/>
  <c r="AG41" i="53"/>
  <c r="AG40" i="53"/>
  <c r="AG39" i="53"/>
  <c r="AG38" i="53"/>
  <c r="AG37" i="53"/>
  <c r="AG36" i="53"/>
  <c r="AG35" i="53"/>
  <c r="AG33" i="53"/>
  <c r="AG32" i="53"/>
  <c r="AG31" i="53"/>
  <c r="AG30" i="53"/>
  <c r="AG28" i="53"/>
  <c r="AG27" i="53"/>
  <c r="AG26" i="53"/>
  <c r="AG25" i="53"/>
  <c r="AG23" i="53"/>
  <c r="AG22" i="53"/>
  <c r="AG21" i="53"/>
  <c r="AG20" i="53"/>
  <c r="AG19" i="53"/>
  <c r="AG18" i="53"/>
  <c r="AG17" i="53"/>
  <c r="AG16" i="53"/>
  <c r="AG15" i="53"/>
  <c r="AG14" i="53"/>
  <c r="G200" i="55"/>
  <c r="W49" i="53" l="1"/>
  <c r="JB17" i="53"/>
  <c r="JC17" i="53" s="1"/>
  <c r="IZ17" i="53"/>
  <c r="JA17" i="53" s="1"/>
  <c r="JB21" i="53"/>
  <c r="JC21" i="53" s="1"/>
  <c r="IZ21" i="53"/>
  <c r="JA21" i="53" s="1"/>
  <c r="JB26" i="53"/>
  <c r="JC26" i="53" s="1"/>
  <c r="IZ26" i="53"/>
  <c r="JA26" i="53" s="1"/>
  <c r="JB31" i="53"/>
  <c r="JC31" i="53" s="1"/>
  <c r="IZ31" i="53"/>
  <c r="JA31" i="53" s="1"/>
  <c r="IZ36" i="53"/>
  <c r="JA36" i="53" s="1"/>
  <c r="JB36" i="53"/>
  <c r="JC36" i="53" s="1"/>
  <c r="IZ40" i="53"/>
  <c r="JA40" i="53" s="1"/>
  <c r="JB40" i="53"/>
  <c r="JC40" i="53" s="1"/>
  <c r="JB45" i="53"/>
  <c r="JC45" i="53" s="1"/>
  <c r="IZ45" i="53"/>
  <c r="JA45" i="53" s="1"/>
  <c r="JB50" i="53"/>
  <c r="JC50" i="53" s="1"/>
  <c r="IZ50" i="53"/>
  <c r="JA50" i="53" s="1"/>
  <c r="JB54" i="53"/>
  <c r="JC54" i="53" s="1"/>
  <c r="IZ54" i="53"/>
  <c r="JA54" i="53" s="1"/>
  <c r="JB58" i="53"/>
  <c r="JC58" i="53" s="1"/>
  <c r="IZ58" i="53"/>
  <c r="JA58" i="53" s="1"/>
  <c r="IU65" i="53"/>
  <c r="JB67" i="53"/>
  <c r="JC67" i="53" s="1"/>
  <c r="IZ67" i="53"/>
  <c r="JA67" i="53" s="1"/>
  <c r="JB73" i="53"/>
  <c r="JC73" i="53" s="1"/>
  <c r="IZ73" i="53"/>
  <c r="JA73" i="53" s="1"/>
  <c r="JB77" i="53"/>
  <c r="JC77" i="53" s="1"/>
  <c r="IZ77" i="53"/>
  <c r="JA77" i="53" s="1"/>
  <c r="JB83" i="53"/>
  <c r="JC83" i="53" s="1"/>
  <c r="IZ83" i="53"/>
  <c r="JA83" i="53" s="1"/>
  <c r="JB88" i="53"/>
  <c r="JC88" i="53" s="1"/>
  <c r="IZ88" i="53"/>
  <c r="JA88" i="53" s="1"/>
  <c r="JB92" i="53"/>
  <c r="JC92" i="53" s="1"/>
  <c r="IZ92" i="53"/>
  <c r="JA92" i="53" s="1"/>
  <c r="IZ98" i="53"/>
  <c r="JA98" i="53" s="1"/>
  <c r="JB98" i="53"/>
  <c r="JC98" i="53" s="1"/>
  <c r="IU102" i="53"/>
  <c r="JB104" i="53"/>
  <c r="JC104" i="53" s="1"/>
  <c r="IZ104" i="53"/>
  <c r="JA104" i="53" s="1"/>
  <c r="IU108" i="53"/>
  <c r="IZ109" i="53"/>
  <c r="JA109" i="53" s="1"/>
  <c r="JB109" i="53"/>
  <c r="JC109" i="53" s="1"/>
  <c r="IZ113" i="53"/>
  <c r="JA113" i="53" s="1"/>
  <c r="JB113" i="53"/>
  <c r="JC113" i="53" s="1"/>
  <c r="IZ120" i="53"/>
  <c r="JA120" i="53" s="1"/>
  <c r="JB120" i="53"/>
  <c r="JC120" i="53" s="1"/>
  <c r="IZ125" i="53"/>
  <c r="JA125" i="53" s="1"/>
  <c r="JB125" i="53"/>
  <c r="JC125" i="53" s="1"/>
  <c r="IZ129" i="53"/>
  <c r="JA129" i="53" s="1"/>
  <c r="JB129" i="53"/>
  <c r="JC129" i="53" s="1"/>
  <c r="IZ133" i="53"/>
  <c r="JA133" i="53" s="1"/>
  <c r="JB133" i="53"/>
  <c r="JC133" i="53" s="1"/>
  <c r="IZ137" i="53"/>
  <c r="JA137" i="53" s="1"/>
  <c r="JB137" i="53"/>
  <c r="JC137" i="53" s="1"/>
  <c r="IU142" i="53"/>
  <c r="IZ143" i="53"/>
  <c r="JA143" i="53" s="1"/>
  <c r="JB143" i="53"/>
  <c r="JC143" i="53" s="1"/>
  <c r="IZ151" i="53"/>
  <c r="JA151" i="53" s="1"/>
  <c r="JB151" i="53"/>
  <c r="JC151" i="53" s="1"/>
  <c r="IU157" i="53"/>
  <c r="IZ158" i="53"/>
  <c r="JA158" i="53" s="1"/>
  <c r="JB158" i="53"/>
  <c r="JC158" i="53" s="1"/>
  <c r="JB165" i="53"/>
  <c r="JC165" i="53" s="1"/>
  <c r="IZ165" i="53"/>
  <c r="JA165" i="53" s="1"/>
  <c r="JB171" i="53"/>
  <c r="JC171" i="53" s="1"/>
  <c r="IZ171" i="53"/>
  <c r="JA171" i="53" s="1"/>
  <c r="JB177" i="53"/>
  <c r="JC177" i="53" s="1"/>
  <c r="IZ177" i="53"/>
  <c r="JA177" i="53" s="1"/>
  <c r="JB181" i="53"/>
  <c r="JC181" i="53" s="1"/>
  <c r="IZ181" i="53"/>
  <c r="JA181" i="53" s="1"/>
  <c r="JB185" i="53"/>
  <c r="JC185" i="53" s="1"/>
  <c r="IZ185" i="53"/>
  <c r="JA185" i="53" s="1"/>
  <c r="IZ14" i="53"/>
  <c r="JA14" i="53" s="1"/>
  <c r="JB14" i="53"/>
  <c r="JC14" i="53" s="1"/>
  <c r="IZ18" i="53"/>
  <c r="JA18" i="53" s="1"/>
  <c r="JB18" i="53"/>
  <c r="JC18" i="53" s="1"/>
  <c r="IZ22" i="53"/>
  <c r="JA22" i="53" s="1"/>
  <c r="JB22" i="53"/>
  <c r="JC22" i="53" s="1"/>
  <c r="JB27" i="53"/>
  <c r="JC27" i="53" s="1"/>
  <c r="IZ27" i="53"/>
  <c r="JA27" i="53" s="1"/>
  <c r="JB32" i="53"/>
  <c r="JC32" i="53" s="1"/>
  <c r="IZ32" i="53"/>
  <c r="JA32" i="53" s="1"/>
  <c r="JB37" i="53"/>
  <c r="JC37" i="53" s="1"/>
  <c r="IZ37" i="53"/>
  <c r="JA37" i="53" s="1"/>
  <c r="JB41" i="53"/>
  <c r="JC41" i="53" s="1"/>
  <c r="IZ41" i="53"/>
  <c r="JA41" i="53" s="1"/>
  <c r="IZ46" i="53"/>
  <c r="JA46" i="53" s="1"/>
  <c r="JB46" i="53"/>
  <c r="JC46" i="53" s="1"/>
  <c r="JB51" i="53"/>
  <c r="JC51" i="53" s="1"/>
  <c r="IZ51" i="53"/>
  <c r="JA51" i="53" s="1"/>
  <c r="JB55" i="53"/>
  <c r="JC55" i="53" s="1"/>
  <c r="IZ55" i="53"/>
  <c r="JA55" i="53" s="1"/>
  <c r="JB59" i="53"/>
  <c r="JC59" i="53" s="1"/>
  <c r="IZ59" i="53"/>
  <c r="JA59" i="53" s="1"/>
  <c r="JB68" i="53"/>
  <c r="JC68" i="53" s="1"/>
  <c r="IZ68" i="53"/>
  <c r="JA68" i="53" s="1"/>
  <c r="JB74" i="53"/>
  <c r="JC74" i="53" s="1"/>
  <c r="IZ74" i="53"/>
  <c r="JA74" i="53" s="1"/>
  <c r="JB78" i="53"/>
  <c r="JC78" i="53" s="1"/>
  <c r="IZ78" i="53"/>
  <c r="JA78" i="53" s="1"/>
  <c r="JB84" i="53"/>
  <c r="JC84" i="53" s="1"/>
  <c r="IZ84" i="53"/>
  <c r="JA84" i="53" s="1"/>
  <c r="IZ89" i="53"/>
  <c r="JA89" i="53" s="1"/>
  <c r="JB89" i="53"/>
  <c r="JC89" i="53" s="1"/>
  <c r="IZ93" i="53"/>
  <c r="JA93" i="53" s="1"/>
  <c r="JB93" i="53"/>
  <c r="JC93" i="53" s="1"/>
  <c r="JB99" i="53"/>
  <c r="JC99" i="53" s="1"/>
  <c r="IZ99" i="53"/>
  <c r="JA99" i="53" s="1"/>
  <c r="JB105" i="53"/>
  <c r="JC105" i="53" s="1"/>
  <c r="IZ105" i="53"/>
  <c r="JA105" i="53" s="1"/>
  <c r="JB110" i="53"/>
  <c r="JC110" i="53" s="1"/>
  <c r="IZ110" i="53"/>
  <c r="JA110" i="53" s="1"/>
  <c r="IU114" i="53"/>
  <c r="IZ115" i="53"/>
  <c r="JA115" i="53" s="1"/>
  <c r="JB115" i="53"/>
  <c r="JC115" i="53" s="1"/>
  <c r="JB121" i="53"/>
  <c r="JC121" i="53" s="1"/>
  <c r="IZ121" i="53"/>
  <c r="JA121" i="53" s="1"/>
  <c r="JB126" i="53"/>
  <c r="JC126" i="53" s="1"/>
  <c r="IZ126" i="53"/>
  <c r="JA126" i="53" s="1"/>
  <c r="JB130" i="53"/>
  <c r="JC130" i="53" s="1"/>
  <c r="IZ130" i="53"/>
  <c r="JA130" i="53" s="1"/>
  <c r="JB134" i="53"/>
  <c r="JC134" i="53" s="1"/>
  <c r="IZ134" i="53"/>
  <c r="JA134" i="53" s="1"/>
  <c r="JB138" i="53"/>
  <c r="JC138" i="53" s="1"/>
  <c r="IZ138" i="53"/>
  <c r="JA138" i="53" s="1"/>
  <c r="IU144" i="53"/>
  <c r="JB145" i="53"/>
  <c r="JC145" i="53" s="1"/>
  <c r="IZ145" i="53"/>
  <c r="JA145" i="53" s="1"/>
  <c r="JB152" i="53"/>
  <c r="JC152" i="53" s="1"/>
  <c r="IZ152" i="53"/>
  <c r="JA152" i="53" s="1"/>
  <c r="IU159" i="53"/>
  <c r="JB160" i="53"/>
  <c r="JC160" i="53" s="1"/>
  <c r="IZ160" i="53"/>
  <c r="JA160" i="53" s="1"/>
  <c r="IZ166" i="53"/>
  <c r="JA166" i="53" s="1"/>
  <c r="JB166" i="53"/>
  <c r="JC166" i="53" s="1"/>
  <c r="JB172" i="53"/>
  <c r="JC172" i="53" s="1"/>
  <c r="IZ172" i="53"/>
  <c r="JA172" i="53" s="1"/>
  <c r="IZ178" i="53"/>
  <c r="JA178" i="53" s="1"/>
  <c r="JB178" i="53"/>
  <c r="JC178" i="53" s="1"/>
  <c r="IZ182" i="53"/>
  <c r="JA182" i="53" s="1"/>
  <c r="JB182" i="53"/>
  <c r="JC182" i="53" s="1"/>
  <c r="IU186" i="53"/>
  <c r="IZ187" i="53"/>
  <c r="JA187" i="53" s="1"/>
  <c r="JB187" i="53"/>
  <c r="JC187" i="53" s="1"/>
  <c r="JB15" i="53"/>
  <c r="JC15" i="53" s="1"/>
  <c r="IZ15" i="53"/>
  <c r="JA15" i="53" s="1"/>
  <c r="JB19" i="53"/>
  <c r="JC19" i="53" s="1"/>
  <c r="IZ19" i="53"/>
  <c r="JA19" i="53" s="1"/>
  <c r="JB23" i="53"/>
  <c r="JC23" i="53" s="1"/>
  <c r="IZ23" i="53"/>
  <c r="JA23" i="53" s="1"/>
  <c r="IZ28" i="53"/>
  <c r="JA28" i="53" s="1"/>
  <c r="JB28" i="53"/>
  <c r="JC28" i="53" s="1"/>
  <c r="JB33" i="53"/>
  <c r="JC33" i="53" s="1"/>
  <c r="IZ33" i="53"/>
  <c r="JA33" i="53" s="1"/>
  <c r="IU34" i="53"/>
  <c r="JB38" i="53"/>
  <c r="JC38" i="53" s="1"/>
  <c r="IZ38" i="53"/>
  <c r="JA38" i="53" s="1"/>
  <c r="JB42" i="53"/>
  <c r="JC42" i="53" s="1"/>
  <c r="IZ42" i="53"/>
  <c r="JA42" i="53" s="1"/>
  <c r="JB47" i="53"/>
  <c r="JC47" i="53" s="1"/>
  <c r="IZ47" i="53"/>
  <c r="JA47" i="53" s="1"/>
  <c r="IZ52" i="53"/>
  <c r="JA52" i="53" s="1"/>
  <c r="JB52" i="53"/>
  <c r="JC52" i="53" s="1"/>
  <c r="IZ56" i="53"/>
  <c r="JA56" i="53" s="1"/>
  <c r="JB56" i="53"/>
  <c r="JC56" i="53" s="1"/>
  <c r="IZ60" i="53"/>
  <c r="JA60" i="53" s="1"/>
  <c r="JB60" i="53"/>
  <c r="JC60" i="53" s="1"/>
  <c r="IZ71" i="53"/>
  <c r="JA71" i="53" s="1"/>
  <c r="JB71" i="53"/>
  <c r="JC71" i="53" s="1"/>
  <c r="IZ75" i="53"/>
  <c r="JA75" i="53" s="1"/>
  <c r="JB75" i="53"/>
  <c r="JC75" i="53" s="1"/>
  <c r="JB81" i="53"/>
  <c r="JC81" i="53" s="1"/>
  <c r="IZ81" i="53"/>
  <c r="JA81" i="53" s="1"/>
  <c r="JB86" i="53"/>
  <c r="JC86" i="53"/>
  <c r="JB90" i="53"/>
  <c r="JC90" i="53" s="1"/>
  <c r="IZ90" i="53"/>
  <c r="JA90" i="53" s="1"/>
  <c r="JB94" i="53"/>
  <c r="JC94" i="53" s="1"/>
  <c r="IZ94" i="53"/>
  <c r="JA94" i="53" s="1"/>
  <c r="IZ100" i="53"/>
  <c r="JA100" i="53" s="1"/>
  <c r="JB100" i="53"/>
  <c r="JC100" i="53" s="1"/>
  <c r="JB106" i="53"/>
  <c r="JC106" i="53" s="1"/>
  <c r="IZ106" i="53"/>
  <c r="JA106" i="53" s="1"/>
  <c r="JB111" i="53"/>
  <c r="JC111" i="53" s="1"/>
  <c r="IZ111" i="53"/>
  <c r="JA111" i="53" s="1"/>
  <c r="IZ118" i="53"/>
  <c r="JA118" i="53" s="1"/>
  <c r="JB118" i="53"/>
  <c r="JC118" i="53" s="1"/>
  <c r="IZ122" i="53"/>
  <c r="JA122" i="53" s="1"/>
  <c r="JB122" i="53"/>
  <c r="JC122" i="53" s="1"/>
  <c r="IZ127" i="53"/>
  <c r="JA127" i="53" s="1"/>
  <c r="JB127" i="53"/>
  <c r="JC127" i="53" s="1"/>
  <c r="IZ131" i="53"/>
  <c r="JA131" i="53" s="1"/>
  <c r="JB131" i="53"/>
  <c r="JC131" i="53" s="1"/>
  <c r="IZ135" i="53"/>
  <c r="JA135" i="53" s="1"/>
  <c r="JB135" i="53"/>
  <c r="JC135" i="53" s="1"/>
  <c r="IZ140" i="53"/>
  <c r="JA140" i="53" s="1"/>
  <c r="JB140" i="53"/>
  <c r="JC140" i="53" s="1"/>
  <c r="IU146" i="53"/>
  <c r="IZ147" i="53"/>
  <c r="JA147" i="53" s="1"/>
  <c r="JB147" i="53"/>
  <c r="JC147" i="53" s="1"/>
  <c r="IU153" i="53"/>
  <c r="IZ154" i="53"/>
  <c r="JA154" i="53" s="1"/>
  <c r="JB154" i="53"/>
  <c r="JC154" i="53" s="1"/>
  <c r="JB163" i="53"/>
  <c r="JC163" i="53" s="1"/>
  <c r="IZ163" i="53"/>
  <c r="JA163" i="53" s="1"/>
  <c r="JB168" i="53"/>
  <c r="JC168" i="53" s="1"/>
  <c r="IZ168" i="53"/>
  <c r="JA168" i="53" s="1"/>
  <c r="IZ173" i="53"/>
  <c r="JA173" i="53" s="1"/>
  <c r="JB173" i="53"/>
  <c r="JC173" i="53" s="1"/>
  <c r="JB179" i="53"/>
  <c r="JC179" i="53" s="1"/>
  <c r="IZ179" i="53"/>
  <c r="JA179" i="53" s="1"/>
  <c r="JB183" i="53"/>
  <c r="JC183" i="53" s="1"/>
  <c r="IZ183" i="53"/>
  <c r="JA183" i="53" s="1"/>
  <c r="JB188" i="53"/>
  <c r="JC188" i="53" s="1"/>
  <c r="IZ188" i="53"/>
  <c r="JA188" i="53" s="1"/>
  <c r="IU13" i="53"/>
  <c r="JB16" i="53"/>
  <c r="JC16" i="53" s="1"/>
  <c r="IZ16" i="53"/>
  <c r="JA16" i="53" s="1"/>
  <c r="JB20" i="53"/>
  <c r="JC20" i="53" s="1"/>
  <c r="IZ20" i="53"/>
  <c r="JA20" i="53" s="1"/>
  <c r="JB25" i="53"/>
  <c r="JC25" i="53" s="1"/>
  <c r="IZ25" i="53"/>
  <c r="JA25" i="53" s="1"/>
  <c r="IU29" i="53"/>
  <c r="IZ30" i="53"/>
  <c r="JA30" i="53" s="1"/>
  <c r="JB30" i="53"/>
  <c r="JC30" i="53" s="1"/>
  <c r="JB35" i="53"/>
  <c r="JC35" i="53" s="1"/>
  <c r="IZ35" i="53"/>
  <c r="JA35" i="53" s="1"/>
  <c r="JB39" i="53"/>
  <c r="JC39" i="53" s="1"/>
  <c r="IZ39" i="53"/>
  <c r="JA39" i="53" s="1"/>
  <c r="JB44" i="53"/>
  <c r="JC44" i="53" s="1"/>
  <c r="IZ44" i="53"/>
  <c r="JA44" i="53" s="1"/>
  <c r="JB48" i="53"/>
  <c r="JC48" i="53" s="1"/>
  <c r="IZ48" i="53"/>
  <c r="JA48" i="53" s="1"/>
  <c r="JB53" i="53"/>
  <c r="JC53" i="53" s="1"/>
  <c r="IZ53" i="53"/>
  <c r="JA53" i="53" s="1"/>
  <c r="JB57" i="53"/>
  <c r="JC57" i="53" s="1"/>
  <c r="IZ57" i="53"/>
  <c r="JA57" i="53" s="1"/>
  <c r="IU62" i="53"/>
  <c r="JB64" i="53"/>
  <c r="JC64" i="53" s="1"/>
  <c r="IZ64" i="53"/>
  <c r="JA64" i="53" s="1"/>
  <c r="JB72" i="53"/>
  <c r="JC72" i="53" s="1"/>
  <c r="IZ72" i="53"/>
  <c r="JA72" i="53" s="1"/>
  <c r="JB76" i="53"/>
  <c r="JC76" i="53" s="1"/>
  <c r="IZ76" i="53"/>
  <c r="JA76" i="53" s="1"/>
  <c r="JB82" i="53"/>
  <c r="JC82" i="53" s="1"/>
  <c r="IZ82" i="53"/>
  <c r="JA82" i="53" s="1"/>
  <c r="JB87" i="53"/>
  <c r="JC87" i="53" s="1"/>
  <c r="IZ87" i="53"/>
  <c r="JA87" i="53" s="1"/>
  <c r="JB91" i="53"/>
  <c r="JC91" i="53" s="1"/>
  <c r="IZ91" i="53"/>
  <c r="JA91" i="53" s="1"/>
  <c r="JB95" i="53"/>
  <c r="JC95" i="53" s="1"/>
  <c r="IZ95" i="53"/>
  <c r="JA95" i="53" s="1"/>
  <c r="JB101" i="53"/>
  <c r="JC101" i="53" s="1"/>
  <c r="IZ101" i="53"/>
  <c r="JA101" i="53" s="1"/>
  <c r="IZ107" i="53"/>
  <c r="JA107" i="53" s="1"/>
  <c r="JB107" i="53"/>
  <c r="JC107" i="53" s="1"/>
  <c r="JB112" i="53"/>
  <c r="JC112" i="53" s="1"/>
  <c r="IZ112" i="53"/>
  <c r="JA112" i="53" s="1"/>
  <c r="JB119" i="53"/>
  <c r="JC119" i="53" s="1"/>
  <c r="IZ119" i="53"/>
  <c r="JA119" i="53" s="1"/>
  <c r="JB124" i="53"/>
  <c r="JC124" i="53" s="1"/>
  <c r="IZ124" i="53"/>
  <c r="JA124" i="53" s="1"/>
  <c r="JB128" i="53"/>
  <c r="JC128" i="53" s="1"/>
  <c r="IZ128" i="53"/>
  <c r="JA128" i="53" s="1"/>
  <c r="JB132" i="53"/>
  <c r="JC132" i="53" s="1"/>
  <c r="IZ132" i="53"/>
  <c r="JA132" i="53" s="1"/>
  <c r="JB136" i="53"/>
  <c r="JC136" i="53" s="1"/>
  <c r="IZ136" i="53"/>
  <c r="JA136" i="53" s="1"/>
  <c r="JB141" i="53"/>
  <c r="JC141" i="53" s="1"/>
  <c r="IZ141" i="53"/>
  <c r="JA141" i="53" s="1"/>
  <c r="IU148" i="53"/>
  <c r="JB149" i="53"/>
  <c r="JC149" i="53" s="1"/>
  <c r="IZ149" i="53"/>
  <c r="JA149" i="53" s="1"/>
  <c r="IU155" i="53"/>
  <c r="JB156" i="53"/>
  <c r="JC156" i="53" s="1"/>
  <c r="IZ156" i="53"/>
  <c r="JA156" i="53" s="1"/>
  <c r="IZ164" i="53"/>
  <c r="JA164" i="53" s="1"/>
  <c r="JB164" i="53"/>
  <c r="JC164" i="53" s="1"/>
  <c r="JB169" i="53"/>
  <c r="JC169" i="53" s="1"/>
  <c r="IZ169" i="53"/>
  <c r="JA169" i="53" s="1"/>
  <c r="IZ176" i="53"/>
  <c r="JA176" i="53" s="1"/>
  <c r="JB176" i="53"/>
  <c r="JC176" i="53" s="1"/>
  <c r="IZ180" i="53"/>
  <c r="JA180" i="53" s="1"/>
  <c r="JB180" i="53"/>
  <c r="JC180" i="53" s="1"/>
  <c r="IZ184" i="53"/>
  <c r="JA184" i="53" s="1"/>
  <c r="JB184" i="53"/>
  <c r="JC184" i="53" s="1"/>
  <c r="HU189" i="53"/>
  <c r="IK15" i="53"/>
  <c r="IL15" i="53" s="1"/>
  <c r="II15" i="53"/>
  <c r="IJ15" i="53" s="1"/>
  <c r="IK19" i="53"/>
  <c r="IL19" i="53" s="1"/>
  <c r="II19" i="53"/>
  <c r="IJ19" i="53" s="1"/>
  <c r="IK23" i="53"/>
  <c r="IL23" i="53" s="1"/>
  <c r="II23" i="53"/>
  <c r="IJ23" i="53" s="1"/>
  <c r="II28" i="53"/>
  <c r="IJ28" i="53" s="1"/>
  <c r="IK28" i="53"/>
  <c r="IL28" i="53" s="1"/>
  <c r="IK33" i="53"/>
  <c r="IL33" i="53" s="1"/>
  <c r="II33" i="53"/>
  <c r="IJ33" i="53" s="1"/>
  <c r="IK38" i="53"/>
  <c r="IL38" i="53" s="1"/>
  <c r="II38" i="53"/>
  <c r="IJ38" i="53" s="1"/>
  <c r="IK42" i="53"/>
  <c r="IL42" i="53" s="1"/>
  <c r="II42" i="53"/>
  <c r="IJ42" i="53" s="1"/>
  <c r="IK47" i="53"/>
  <c r="IL47" i="53" s="1"/>
  <c r="II47" i="53"/>
  <c r="IJ47" i="53" s="1"/>
  <c r="II52" i="53"/>
  <c r="IJ52" i="53" s="1"/>
  <c r="IK52" i="53"/>
  <c r="IL52" i="53" s="1"/>
  <c r="II56" i="53"/>
  <c r="IJ56" i="53" s="1"/>
  <c r="IK56" i="53"/>
  <c r="IL56" i="53" s="1"/>
  <c r="II60" i="53"/>
  <c r="IJ60" i="53" s="1"/>
  <c r="IK60" i="53"/>
  <c r="IL60" i="53" s="1"/>
  <c r="II71" i="53"/>
  <c r="IJ71" i="53" s="1"/>
  <c r="IK71" i="53"/>
  <c r="IL71" i="53" s="1"/>
  <c r="II75" i="53"/>
  <c r="IJ75" i="53" s="1"/>
  <c r="IK75" i="53"/>
  <c r="IL75" i="53" s="1"/>
  <c r="IK81" i="53"/>
  <c r="IL81" i="53" s="1"/>
  <c r="II81" i="53"/>
  <c r="IJ81" i="53" s="1"/>
  <c r="IK86" i="53"/>
  <c r="IL86" i="53"/>
  <c r="IK90" i="53"/>
  <c r="IL90" i="53" s="1"/>
  <c r="II90" i="53"/>
  <c r="IJ90" i="53" s="1"/>
  <c r="IK94" i="53"/>
  <c r="IL94" i="53" s="1"/>
  <c r="II94" i="53"/>
  <c r="IJ94" i="53" s="1"/>
  <c r="II100" i="53"/>
  <c r="IJ100" i="53" s="1"/>
  <c r="IK100" i="53"/>
  <c r="IL100" i="53" s="1"/>
  <c r="IK106" i="53"/>
  <c r="IL106" i="53" s="1"/>
  <c r="II106" i="53"/>
  <c r="IJ106" i="53" s="1"/>
  <c r="IK111" i="53"/>
  <c r="IL111" i="53" s="1"/>
  <c r="II111" i="53"/>
  <c r="IJ111" i="53" s="1"/>
  <c r="II118" i="53"/>
  <c r="IJ118" i="53" s="1"/>
  <c r="IK118" i="53"/>
  <c r="IL118" i="53" s="1"/>
  <c r="II122" i="53"/>
  <c r="IJ122" i="53" s="1"/>
  <c r="IK122" i="53"/>
  <c r="IL122" i="53" s="1"/>
  <c r="II127" i="53"/>
  <c r="IJ127" i="53" s="1"/>
  <c r="IK127" i="53"/>
  <c r="IL127" i="53" s="1"/>
  <c r="II131" i="53"/>
  <c r="IJ131" i="53" s="1"/>
  <c r="IK131" i="53"/>
  <c r="IL131" i="53" s="1"/>
  <c r="II135" i="53"/>
  <c r="IJ135" i="53" s="1"/>
  <c r="IK135" i="53"/>
  <c r="IL135" i="53" s="1"/>
  <c r="II140" i="53"/>
  <c r="IJ140" i="53" s="1"/>
  <c r="IK140" i="53"/>
  <c r="IL140" i="53" s="1"/>
  <c r="ID146" i="53"/>
  <c r="II147" i="53"/>
  <c r="IJ147" i="53" s="1"/>
  <c r="IK147" i="53"/>
  <c r="IL147" i="53" s="1"/>
  <c r="IK152" i="53"/>
  <c r="IL152" i="53" s="1"/>
  <c r="II152" i="53"/>
  <c r="IJ152" i="53" s="1"/>
  <c r="ID159" i="53"/>
  <c r="IK160" i="53"/>
  <c r="IL160" i="53" s="1"/>
  <c r="II160" i="53"/>
  <c r="IJ160" i="53" s="1"/>
  <c r="IK166" i="53"/>
  <c r="IL166" i="53" s="1"/>
  <c r="II166" i="53"/>
  <c r="IJ166" i="53" s="1"/>
  <c r="II172" i="53"/>
  <c r="IJ172" i="53" s="1"/>
  <c r="IK172" i="53"/>
  <c r="IL172" i="53" s="1"/>
  <c r="IK178" i="53"/>
  <c r="IL178" i="53" s="1"/>
  <c r="II178" i="53"/>
  <c r="IJ178" i="53" s="1"/>
  <c r="IK182" i="53"/>
  <c r="IL182" i="53" s="1"/>
  <c r="II182" i="53"/>
  <c r="IJ182" i="53" s="1"/>
  <c r="ID186" i="53"/>
  <c r="IK187" i="53"/>
  <c r="IL187" i="53" s="1"/>
  <c r="II187" i="53"/>
  <c r="IJ187" i="53" s="1"/>
  <c r="IK16" i="53"/>
  <c r="IL16" i="53" s="1"/>
  <c r="II16" i="53"/>
  <c r="IJ16" i="53" s="1"/>
  <c r="IK20" i="53"/>
  <c r="IL20" i="53" s="1"/>
  <c r="II20" i="53"/>
  <c r="IJ20" i="53" s="1"/>
  <c r="IK25" i="53"/>
  <c r="IL25" i="53" s="1"/>
  <c r="II25" i="53"/>
  <c r="IJ25" i="53" s="1"/>
  <c r="II30" i="53"/>
  <c r="IJ30" i="53" s="1"/>
  <c r="IK30" i="53"/>
  <c r="IL30" i="53" s="1"/>
  <c r="ID34" i="53"/>
  <c r="IK35" i="53"/>
  <c r="IL35" i="53" s="1"/>
  <c r="II35" i="53"/>
  <c r="IJ35" i="53" s="1"/>
  <c r="IK39" i="53"/>
  <c r="IL39" i="53" s="1"/>
  <c r="II39" i="53"/>
  <c r="IJ39" i="53" s="1"/>
  <c r="IK44" i="53"/>
  <c r="IL44" i="53" s="1"/>
  <c r="II44" i="53"/>
  <c r="IJ44" i="53" s="1"/>
  <c r="IK48" i="53"/>
  <c r="IL48" i="53" s="1"/>
  <c r="II48" i="53"/>
  <c r="IJ48" i="53" s="1"/>
  <c r="IK53" i="53"/>
  <c r="IL53" i="53" s="1"/>
  <c r="II53" i="53"/>
  <c r="IJ53" i="53" s="1"/>
  <c r="IK57" i="53"/>
  <c r="IL57" i="53" s="1"/>
  <c r="II57" i="53"/>
  <c r="IJ57" i="53" s="1"/>
  <c r="ID62" i="53"/>
  <c r="IK64" i="53"/>
  <c r="IL64" i="53" s="1"/>
  <c r="II64" i="53"/>
  <c r="IJ64" i="53" s="1"/>
  <c r="IK72" i="53"/>
  <c r="IL72" i="53" s="1"/>
  <c r="II72" i="53"/>
  <c r="IJ72" i="53" s="1"/>
  <c r="IK76" i="53"/>
  <c r="IL76" i="53" s="1"/>
  <c r="II76" i="53"/>
  <c r="IJ76" i="53" s="1"/>
  <c r="IK82" i="53"/>
  <c r="IL82" i="53" s="1"/>
  <c r="II82" i="53"/>
  <c r="IJ82" i="53" s="1"/>
  <c r="IK87" i="53"/>
  <c r="IL87" i="53" s="1"/>
  <c r="II87" i="53"/>
  <c r="IJ87" i="53" s="1"/>
  <c r="IK91" i="53"/>
  <c r="IL91" i="53" s="1"/>
  <c r="II91" i="53"/>
  <c r="IJ91" i="53" s="1"/>
  <c r="IK95" i="53"/>
  <c r="IL95" i="53" s="1"/>
  <c r="II95" i="53"/>
  <c r="IJ95" i="53" s="1"/>
  <c r="IK101" i="53"/>
  <c r="IL101" i="53" s="1"/>
  <c r="II101" i="53"/>
  <c r="IJ101" i="53" s="1"/>
  <c r="II107" i="53"/>
  <c r="IJ107" i="53" s="1"/>
  <c r="IK107" i="53"/>
  <c r="IL107" i="53" s="1"/>
  <c r="IK112" i="53"/>
  <c r="IL112" i="53" s="1"/>
  <c r="II112" i="53"/>
  <c r="IJ112" i="53" s="1"/>
  <c r="IK119" i="53"/>
  <c r="IL119" i="53" s="1"/>
  <c r="II119" i="53"/>
  <c r="IJ119" i="53" s="1"/>
  <c r="IK124" i="53"/>
  <c r="IL124" i="53" s="1"/>
  <c r="II124" i="53"/>
  <c r="IJ124" i="53" s="1"/>
  <c r="IK128" i="53"/>
  <c r="IL128" i="53" s="1"/>
  <c r="II128" i="53"/>
  <c r="IJ128" i="53" s="1"/>
  <c r="IK132" i="53"/>
  <c r="IL132" i="53" s="1"/>
  <c r="II132" i="53"/>
  <c r="IJ132" i="53" s="1"/>
  <c r="IK136" i="53"/>
  <c r="IL136" i="53" s="1"/>
  <c r="II136" i="53"/>
  <c r="IJ136" i="53" s="1"/>
  <c r="IK141" i="53"/>
  <c r="IL141" i="53" s="1"/>
  <c r="II141" i="53"/>
  <c r="IJ141" i="53" s="1"/>
  <c r="ID153" i="53"/>
  <c r="II154" i="53"/>
  <c r="IJ154" i="53" s="1"/>
  <c r="IK154" i="53"/>
  <c r="IL154" i="53" s="1"/>
  <c r="IK163" i="53"/>
  <c r="IL163" i="53" s="1"/>
  <c r="II163" i="53"/>
  <c r="IJ163" i="53" s="1"/>
  <c r="II168" i="53"/>
  <c r="IJ168" i="53" s="1"/>
  <c r="IK168" i="53"/>
  <c r="IL168" i="53" s="1"/>
  <c r="IK173" i="53"/>
  <c r="IL173" i="53" s="1"/>
  <c r="II173" i="53"/>
  <c r="IJ173" i="53" s="1"/>
  <c r="II179" i="53"/>
  <c r="IJ179" i="53" s="1"/>
  <c r="IK179" i="53"/>
  <c r="IL179" i="53" s="1"/>
  <c r="II183" i="53"/>
  <c r="IJ183" i="53" s="1"/>
  <c r="IK183" i="53"/>
  <c r="IL183" i="53" s="1"/>
  <c r="II188" i="53"/>
  <c r="IJ188" i="53" s="1"/>
  <c r="IK188" i="53"/>
  <c r="IL188" i="53" s="1"/>
  <c r="II17" i="53"/>
  <c r="IJ17" i="53" s="1"/>
  <c r="IK17" i="53"/>
  <c r="IL17" i="53" s="1"/>
  <c r="IK21" i="53"/>
  <c r="IL21" i="53" s="1"/>
  <c r="II21" i="53"/>
  <c r="IJ21" i="53" s="1"/>
  <c r="IK26" i="53"/>
  <c r="IL26" i="53" s="1"/>
  <c r="II26" i="53"/>
  <c r="IJ26" i="53" s="1"/>
  <c r="IK31" i="53"/>
  <c r="IL31" i="53" s="1"/>
  <c r="II31" i="53"/>
  <c r="IJ31" i="53" s="1"/>
  <c r="II36" i="53"/>
  <c r="IJ36" i="53" s="1"/>
  <c r="IK36" i="53"/>
  <c r="IL36" i="53" s="1"/>
  <c r="II40" i="53"/>
  <c r="IJ40" i="53" s="1"/>
  <c r="IK40" i="53"/>
  <c r="IL40" i="53" s="1"/>
  <c r="IK45" i="53"/>
  <c r="IL45" i="53" s="1"/>
  <c r="II45" i="53"/>
  <c r="IJ45" i="53" s="1"/>
  <c r="IK50" i="53"/>
  <c r="IL50" i="53" s="1"/>
  <c r="II50" i="53"/>
  <c r="IJ50" i="53" s="1"/>
  <c r="IK54" i="53"/>
  <c r="IL54" i="53" s="1"/>
  <c r="II54" i="53"/>
  <c r="IJ54" i="53" s="1"/>
  <c r="IK58" i="53"/>
  <c r="IL58" i="53" s="1"/>
  <c r="II58" i="53"/>
  <c r="IJ58" i="53" s="1"/>
  <c r="IK67" i="53"/>
  <c r="IL67" i="53" s="1"/>
  <c r="II67" i="53"/>
  <c r="IJ67" i="53" s="1"/>
  <c r="IK73" i="53"/>
  <c r="IL73" i="53" s="1"/>
  <c r="II73" i="53"/>
  <c r="IJ73" i="53" s="1"/>
  <c r="IK77" i="53"/>
  <c r="IL77" i="53" s="1"/>
  <c r="II77" i="53"/>
  <c r="IJ77" i="53" s="1"/>
  <c r="IK83" i="53"/>
  <c r="IL83" i="53" s="1"/>
  <c r="II83" i="53"/>
  <c r="IJ83" i="53" s="1"/>
  <c r="IK88" i="53"/>
  <c r="IL88" i="53" s="1"/>
  <c r="II88" i="53"/>
  <c r="IJ88" i="53" s="1"/>
  <c r="IK92" i="53"/>
  <c r="IL92" i="53" s="1"/>
  <c r="II92" i="53"/>
  <c r="IJ92" i="53" s="1"/>
  <c r="II98" i="53"/>
  <c r="IJ98" i="53" s="1"/>
  <c r="IK98" i="53"/>
  <c r="IL98" i="53" s="1"/>
  <c r="IK104" i="53"/>
  <c r="IL104" i="53" s="1"/>
  <c r="II104" i="53"/>
  <c r="IJ104" i="53" s="1"/>
  <c r="II109" i="53"/>
  <c r="IJ109" i="53" s="1"/>
  <c r="IK109" i="53"/>
  <c r="IL109" i="53" s="1"/>
  <c r="II113" i="53"/>
  <c r="IJ113" i="53" s="1"/>
  <c r="IK113" i="53"/>
  <c r="IL113" i="53" s="1"/>
  <c r="II120" i="53"/>
  <c r="IJ120" i="53" s="1"/>
  <c r="IK120" i="53"/>
  <c r="IL120" i="53" s="1"/>
  <c r="II125" i="53"/>
  <c r="IJ125" i="53" s="1"/>
  <c r="IK125" i="53"/>
  <c r="IL125" i="53" s="1"/>
  <c r="II129" i="53"/>
  <c r="IJ129" i="53" s="1"/>
  <c r="IK129" i="53"/>
  <c r="IL129" i="53" s="1"/>
  <c r="II133" i="53"/>
  <c r="IJ133" i="53" s="1"/>
  <c r="IK133" i="53"/>
  <c r="IL133" i="53" s="1"/>
  <c r="II137" i="53"/>
  <c r="IJ137" i="53" s="1"/>
  <c r="IK137" i="53"/>
  <c r="IL137" i="53" s="1"/>
  <c r="ID142" i="53"/>
  <c r="II143" i="53"/>
  <c r="IJ143" i="53" s="1"/>
  <c r="IK143" i="53"/>
  <c r="IL143" i="53" s="1"/>
  <c r="IK149" i="53"/>
  <c r="IL149" i="53" s="1"/>
  <c r="II149" i="53"/>
  <c r="IJ149" i="53" s="1"/>
  <c r="ID155" i="53"/>
  <c r="IK156" i="53"/>
  <c r="IL156" i="53" s="1"/>
  <c r="II156" i="53"/>
  <c r="IJ156" i="53" s="1"/>
  <c r="IK164" i="53"/>
  <c r="IL164" i="53" s="1"/>
  <c r="II164" i="53"/>
  <c r="IJ164" i="53" s="1"/>
  <c r="IK169" i="53"/>
  <c r="IL169" i="53" s="1"/>
  <c r="II169" i="53"/>
  <c r="IJ169" i="53" s="1"/>
  <c r="IK176" i="53"/>
  <c r="IL176" i="53" s="1"/>
  <c r="II176" i="53"/>
  <c r="IJ176" i="53" s="1"/>
  <c r="IK180" i="53"/>
  <c r="IL180" i="53" s="1"/>
  <c r="II180" i="53"/>
  <c r="IJ180" i="53" s="1"/>
  <c r="IK184" i="53"/>
  <c r="IL184" i="53" s="1"/>
  <c r="II184" i="53"/>
  <c r="IJ184" i="53" s="1"/>
  <c r="IK14" i="53"/>
  <c r="IL14" i="53" s="1"/>
  <c r="II14" i="53"/>
  <c r="IJ14" i="53" s="1"/>
  <c r="IK18" i="53"/>
  <c r="IL18" i="53" s="1"/>
  <c r="II18" i="53"/>
  <c r="IJ18" i="53" s="1"/>
  <c r="II22" i="53"/>
  <c r="IJ22" i="53" s="1"/>
  <c r="IK22" i="53"/>
  <c r="IL22" i="53" s="1"/>
  <c r="IK27" i="53"/>
  <c r="IL27" i="53" s="1"/>
  <c r="II27" i="53"/>
  <c r="IJ27" i="53" s="1"/>
  <c r="IK32" i="53"/>
  <c r="IL32" i="53" s="1"/>
  <c r="II32" i="53"/>
  <c r="IJ32" i="53" s="1"/>
  <c r="IK37" i="53"/>
  <c r="IL37" i="53" s="1"/>
  <c r="II37" i="53"/>
  <c r="IJ37" i="53" s="1"/>
  <c r="IK41" i="53"/>
  <c r="IL41" i="53" s="1"/>
  <c r="II41" i="53"/>
  <c r="IJ41" i="53" s="1"/>
  <c r="II46" i="53"/>
  <c r="IJ46" i="53" s="1"/>
  <c r="IK46" i="53"/>
  <c r="IL46" i="53" s="1"/>
  <c r="IK51" i="53"/>
  <c r="IL51" i="53" s="1"/>
  <c r="II51" i="53"/>
  <c r="IJ51" i="53" s="1"/>
  <c r="IK55" i="53"/>
  <c r="IL55" i="53" s="1"/>
  <c r="II55" i="53"/>
  <c r="IJ55" i="53" s="1"/>
  <c r="IK59" i="53"/>
  <c r="IL59" i="53" s="1"/>
  <c r="II59" i="53"/>
  <c r="IJ59" i="53" s="1"/>
  <c r="IK68" i="53"/>
  <c r="IL68" i="53" s="1"/>
  <c r="II68" i="53"/>
  <c r="IJ68" i="53" s="1"/>
  <c r="IK74" i="53"/>
  <c r="IL74" i="53" s="1"/>
  <c r="II74" i="53"/>
  <c r="IJ74" i="53" s="1"/>
  <c r="IK78" i="53"/>
  <c r="IL78" i="53" s="1"/>
  <c r="II78" i="53"/>
  <c r="IJ78" i="53" s="1"/>
  <c r="IK84" i="53"/>
  <c r="IL84" i="53" s="1"/>
  <c r="II84" i="53"/>
  <c r="IJ84" i="53" s="1"/>
  <c r="II89" i="53"/>
  <c r="IJ89" i="53" s="1"/>
  <c r="IK89" i="53"/>
  <c r="IL89" i="53" s="1"/>
  <c r="II93" i="53"/>
  <c r="IJ93" i="53" s="1"/>
  <c r="IK93" i="53"/>
  <c r="IL93" i="53" s="1"/>
  <c r="IK99" i="53"/>
  <c r="IL99" i="53" s="1"/>
  <c r="II99" i="53"/>
  <c r="IJ99" i="53" s="1"/>
  <c r="IK105" i="53"/>
  <c r="IL105" i="53" s="1"/>
  <c r="II105" i="53"/>
  <c r="IJ105" i="53" s="1"/>
  <c r="IK110" i="53"/>
  <c r="IL110" i="53" s="1"/>
  <c r="II110" i="53"/>
  <c r="IJ110" i="53" s="1"/>
  <c r="ID114" i="53"/>
  <c r="II115" i="53"/>
  <c r="IJ115" i="53" s="1"/>
  <c r="IK115" i="53"/>
  <c r="IL115" i="53" s="1"/>
  <c r="IK121" i="53"/>
  <c r="IL121" i="53" s="1"/>
  <c r="II121" i="53"/>
  <c r="IJ121" i="53" s="1"/>
  <c r="IK126" i="53"/>
  <c r="IL126" i="53" s="1"/>
  <c r="II126" i="53"/>
  <c r="IJ126" i="53" s="1"/>
  <c r="IK130" i="53"/>
  <c r="IL130" i="53" s="1"/>
  <c r="II130" i="53"/>
  <c r="IJ130" i="53" s="1"/>
  <c r="IK134" i="53"/>
  <c r="IL134" i="53" s="1"/>
  <c r="II134" i="53"/>
  <c r="IJ134" i="53" s="1"/>
  <c r="IK138" i="53"/>
  <c r="IL138" i="53" s="1"/>
  <c r="II138" i="53"/>
  <c r="IJ138" i="53" s="1"/>
  <c r="ID144" i="53"/>
  <c r="IK145" i="53"/>
  <c r="IL145" i="53" s="1"/>
  <c r="II145" i="53"/>
  <c r="IJ145" i="53" s="1"/>
  <c r="II151" i="53"/>
  <c r="IJ151" i="53" s="1"/>
  <c r="IK151" i="53"/>
  <c r="IL151" i="53" s="1"/>
  <c r="ID157" i="53"/>
  <c r="II158" i="53"/>
  <c r="IJ158" i="53" s="1"/>
  <c r="IK158" i="53"/>
  <c r="IL158" i="53" s="1"/>
  <c r="II165" i="53"/>
  <c r="IJ165" i="53" s="1"/>
  <c r="IK165" i="53"/>
  <c r="IL165" i="53" s="1"/>
  <c r="IK171" i="53"/>
  <c r="IL171" i="53" s="1"/>
  <c r="II171" i="53"/>
  <c r="IJ171" i="53" s="1"/>
  <c r="II177" i="53"/>
  <c r="IJ177" i="53" s="1"/>
  <c r="IK177" i="53"/>
  <c r="IL177" i="53" s="1"/>
  <c r="II181" i="53"/>
  <c r="IJ181" i="53" s="1"/>
  <c r="IK181" i="53"/>
  <c r="IL181" i="53" s="1"/>
  <c r="II185" i="53"/>
  <c r="IJ185" i="53" s="1"/>
  <c r="IK185" i="53"/>
  <c r="IL185" i="53" s="1"/>
  <c r="HC14" i="53"/>
  <c r="HD14" i="53" s="1"/>
  <c r="HA14" i="53"/>
  <c r="HB14" i="53" s="1"/>
  <c r="HC18" i="53"/>
  <c r="HD18" i="53" s="1"/>
  <c r="HA18" i="53"/>
  <c r="HB18" i="53" s="1"/>
  <c r="HC22" i="53"/>
  <c r="HD22" i="53" s="1"/>
  <c r="HA22" i="53"/>
  <c r="HB22" i="53" s="1"/>
  <c r="HA27" i="53"/>
  <c r="HB27" i="53" s="1"/>
  <c r="HC27" i="53"/>
  <c r="HD27" i="53" s="1"/>
  <c r="HC32" i="53"/>
  <c r="HD32" i="53" s="1"/>
  <c r="HA32" i="53"/>
  <c r="HB32" i="53" s="1"/>
  <c r="HC37" i="53"/>
  <c r="HD37" i="53" s="1"/>
  <c r="HA37" i="53"/>
  <c r="HB37" i="53" s="1"/>
  <c r="HC41" i="53"/>
  <c r="HD41" i="53" s="1"/>
  <c r="HA41" i="53"/>
  <c r="HB41" i="53" s="1"/>
  <c r="HA46" i="53"/>
  <c r="HB46" i="53" s="1"/>
  <c r="HC46" i="53"/>
  <c r="HD46" i="53" s="1"/>
  <c r="HC51" i="53"/>
  <c r="HD51" i="53" s="1"/>
  <c r="HA51" i="53"/>
  <c r="HB51" i="53" s="1"/>
  <c r="HC55" i="53"/>
  <c r="HD55" i="53" s="1"/>
  <c r="HA55" i="53"/>
  <c r="HB55" i="53" s="1"/>
  <c r="HC59" i="53"/>
  <c r="HD59" i="53" s="1"/>
  <c r="HA59" i="53"/>
  <c r="HB59" i="53" s="1"/>
  <c r="HC68" i="53"/>
  <c r="HD68" i="53" s="1"/>
  <c r="HA68" i="53"/>
  <c r="HB68" i="53" s="1"/>
  <c r="HC74" i="53"/>
  <c r="HD74" i="53" s="1"/>
  <c r="HA74" i="53"/>
  <c r="HB74" i="53" s="1"/>
  <c r="HC78" i="53"/>
  <c r="HD78" i="53" s="1"/>
  <c r="HA78" i="53"/>
  <c r="HB78" i="53" s="1"/>
  <c r="HC84" i="53"/>
  <c r="HD84" i="53" s="1"/>
  <c r="HA84" i="53"/>
  <c r="HB84" i="53" s="1"/>
  <c r="HC89" i="53"/>
  <c r="HD89" i="53" s="1"/>
  <c r="HA89" i="53"/>
  <c r="HB89" i="53" s="1"/>
  <c r="HC93" i="53"/>
  <c r="HD93" i="53" s="1"/>
  <c r="HA93" i="53"/>
  <c r="HB93" i="53" s="1"/>
  <c r="HC99" i="53"/>
  <c r="HD99" i="53" s="1"/>
  <c r="HA99" i="53"/>
  <c r="HB99" i="53" s="1"/>
  <c r="HA105" i="53"/>
  <c r="HB105" i="53" s="1"/>
  <c r="HC105" i="53"/>
  <c r="HD105" i="53" s="1"/>
  <c r="HC110" i="53"/>
  <c r="HD110" i="53" s="1"/>
  <c r="HA110" i="53"/>
  <c r="HB110" i="53" s="1"/>
  <c r="GV114" i="53"/>
  <c r="HC115" i="53"/>
  <c r="HD115" i="53" s="1"/>
  <c r="HA115" i="53"/>
  <c r="HB115" i="53" s="1"/>
  <c r="HC121" i="53"/>
  <c r="HD121" i="53" s="1"/>
  <c r="HA121" i="53"/>
  <c r="HB121" i="53" s="1"/>
  <c r="HC126" i="53"/>
  <c r="HD126" i="53" s="1"/>
  <c r="HA126" i="53"/>
  <c r="HB126" i="53" s="1"/>
  <c r="HC130" i="53"/>
  <c r="HD130" i="53" s="1"/>
  <c r="HA130" i="53"/>
  <c r="HB130" i="53" s="1"/>
  <c r="HC134" i="53"/>
  <c r="HD134" i="53" s="1"/>
  <c r="HA134" i="53"/>
  <c r="HB134" i="53" s="1"/>
  <c r="HC138" i="53"/>
  <c r="HD138" i="53" s="1"/>
  <c r="HA138" i="53"/>
  <c r="HB138" i="53" s="1"/>
  <c r="GV144" i="53"/>
  <c r="HC145" i="53"/>
  <c r="HD145" i="53" s="1"/>
  <c r="HA145" i="53"/>
  <c r="HB145" i="53" s="1"/>
  <c r="HA152" i="53"/>
  <c r="HB152" i="53" s="1"/>
  <c r="HC152" i="53"/>
  <c r="HD152" i="53" s="1"/>
  <c r="GV159" i="53"/>
  <c r="HC160" i="53"/>
  <c r="HD160" i="53" s="1"/>
  <c r="HA160" i="53"/>
  <c r="HB160" i="53" s="1"/>
  <c r="HC166" i="53"/>
  <c r="HD166" i="53" s="1"/>
  <c r="HA166" i="53"/>
  <c r="HB166" i="53" s="1"/>
  <c r="HA172" i="53"/>
  <c r="HB172" i="53" s="1"/>
  <c r="HC172" i="53"/>
  <c r="HD172" i="53" s="1"/>
  <c r="HA178" i="53"/>
  <c r="HB178" i="53" s="1"/>
  <c r="HC178" i="53"/>
  <c r="HD178" i="53" s="1"/>
  <c r="HC182" i="53"/>
  <c r="HD182" i="53" s="1"/>
  <c r="HA182" i="53"/>
  <c r="HB182" i="53" s="1"/>
  <c r="GV186" i="53"/>
  <c r="HA187" i="53"/>
  <c r="HB187" i="53" s="1"/>
  <c r="HC187" i="53"/>
  <c r="HD187" i="53" s="1"/>
  <c r="HA15" i="53"/>
  <c r="HB15" i="53" s="1"/>
  <c r="HC15" i="53"/>
  <c r="HD15" i="53" s="1"/>
  <c r="HC19" i="53"/>
  <c r="HD19" i="53" s="1"/>
  <c r="HA19" i="53"/>
  <c r="HB19" i="53" s="1"/>
  <c r="HC23" i="53"/>
  <c r="HD23" i="53" s="1"/>
  <c r="HA23" i="53"/>
  <c r="HB23" i="53" s="1"/>
  <c r="HC28" i="53"/>
  <c r="HD28" i="53" s="1"/>
  <c r="HA28" i="53"/>
  <c r="HB28" i="53" s="1"/>
  <c r="HC33" i="53"/>
  <c r="HD33" i="53" s="1"/>
  <c r="HA33" i="53"/>
  <c r="HB33" i="53" s="1"/>
  <c r="HC38" i="53"/>
  <c r="HD38" i="53" s="1"/>
  <c r="HA38" i="53"/>
  <c r="HB38" i="53" s="1"/>
  <c r="HC42" i="53"/>
  <c r="HD42" i="53" s="1"/>
  <c r="HA42" i="53"/>
  <c r="HB42" i="53" s="1"/>
  <c r="HC47" i="53"/>
  <c r="HD47" i="53" s="1"/>
  <c r="HA47" i="53"/>
  <c r="HB47" i="53" s="1"/>
  <c r="HC52" i="53"/>
  <c r="HD52" i="53" s="1"/>
  <c r="HA52" i="53"/>
  <c r="HB52" i="53" s="1"/>
  <c r="HC56" i="53"/>
  <c r="HD56" i="53" s="1"/>
  <c r="HA56" i="53"/>
  <c r="HB56" i="53" s="1"/>
  <c r="HC60" i="53"/>
  <c r="HD60" i="53" s="1"/>
  <c r="HA60" i="53"/>
  <c r="HB60" i="53" s="1"/>
  <c r="HC71" i="53"/>
  <c r="HD71" i="53" s="1"/>
  <c r="HA71" i="53"/>
  <c r="HB71" i="53" s="1"/>
  <c r="HC75" i="53"/>
  <c r="HD75" i="53" s="1"/>
  <c r="HA75" i="53"/>
  <c r="HB75" i="53" s="1"/>
  <c r="HA81" i="53"/>
  <c r="HB81" i="53" s="1"/>
  <c r="HC81" i="53"/>
  <c r="HD81" i="53" s="1"/>
  <c r="HC90" i="53"/>
  <c r="HD90" i="53" s="1"/>
  <c r="HA90" i="53"/>
  <c r="HB90" i="53" s="1"/>
  <c r="HA94" i="53"/>
  <c r="HB94" i="53" s="1"/>
  <c r="HC94" i="53"/>
  <c r="HD94" i="53" s="1"/>
  <c r="HC100" i="53"/>
  <c r="HD100" i="53" s="1"/>
  <c r="HA100" i="53"/>
  <c r="HB100" i="53" s="1"/>
  <c r="HC106" i="53"/>
  <c r="HD106" i="53" s="1"/>
  <c r="HA106" i="53"/>
  <c r="HB106" i="53" s="1"/>
  <c r="HA111" i="53"/>
  <c r="HB111" i="53" s="1"/>
  <c r="HC111" i="53"/>
  <c r="HD111" i="53" s="1"/>
  <c r="HC118" i="53"/>
  <c r="HD118" i="53" s="1"/>
  <c r="HA118" i="53"/>
  <c r="HB118" i="53" s="1"/>
  <c r="HC122" i="53"/>
  <c r="HD122" i="53" s="1"/>
  <c r="HA122" i="53"/>
  <c r="HB122" i="53" s="1"/>
  <c r="HC127" i="53"/>
  <c r="HD127" i="53" s="1"/>
  <c r="HA127" i="53"/>
  <c r="HB127" i="53" s="1"/>
  <c r="HC131" i="53"/>
  <c r="HD131" i="53" s="1"/>
  <c r="HA131" i="53"/>
  <c r="HB131" i="53" s="1"/>
  <c r="HC135" i="53"/>
  <c r="HD135" i="53" s="1"/>
  <c r="HA135" i="53"/>
  <c r="HB135" i="53" s="1"/>
  <c r="HA140" i="53"/>
  <c r="HB140" i="53" s="1"/>
  <c r="HC140" i="53"/>
  <c r="HD140" i="53" s="1"/>
  <c r="GV146" i="53"/>
  <c r="HA147" i="53"/>
  <c r="HB147" i="53" s="1"/>
  <c r="HC147" i="53"/>
  <c r="HD147" i="53" s="1"/>
  <c r="GV153" i="53"/>
  <c r="HC154" i="53"/>
  <c r="HD154" i="53" s="1"/>
  <c r="HA154" i="53"/>
  <c r="HB154" i="53" s="1"/>
  <c r="HC163" i="53"/>
  <c r="HD163" i="53" s="1"/>
  <c r="HA163" i="53"/>
  <c r="HB163" i="53" s="1"/>
  <c r="HC168" i="53"/>
  <c r="HD168" i="53" s="1"/>
  <c r="HA168" i="53"/>
  <c r="HB168" i="53" s="1"/>
  <c r="HC173" i="53"/>
  <c r="HD173" i="53" s="1"/>
  <c r="HA173" i="53"/>
  <c r="HB173" i="53" s="1"/>
  <c r="HC179" i="53"/>
  <c r="HD179" i="53" s="1"/>
  <c r="HA179" i="53"/>
  <c r="HB179" i="53" s="1"/>
  <c r="HA183" i="53"/>
  <c r="HB183" i="53" s="1"/>
  <c r="HC183" i="53"/>
  <c r="HD183" i="53" s="1"/>
  <c r="HC188" i="53"/>
  <c r="HD188" i="53" s="1"/>
  <c r="HA188" i="53"/>
  <c r="HB188" i="53" s="1"/>
  <c r="HC16" i="53"/>
  <c r="HD16" i="53" s="1"/>
  <c r="HA16" i="53"/>
  <c r="HB16" i="53" s="1"/>
  <c r="HA20" i="53"/>
  <c r="HB20" i="53" s="1"/>
  <c r="HC20" i="53"/>
  <c r="HD20" i="53" s="1"/>
  <c r="HA25" i="53"/>
  <c r="HB25" i="53" s="1"/>
  <c r="HC25" i="53"/>
  <c r="HD25" i="53" s="1"/>
  <c r="HC30" i="53"/>
  <c r="HD30" i="53" s="1"/>
  <c r="HA30" i="53"/>
  <c r="HB30" i="53" s="1"/>
  <c r="HC35" i="53"/>
  <c r="HD35" i="53" s="1"/>
  <c r="HA35" i="53"/>
  <c r="HB35" i="53" s="1"/>
  <c r="HC39" i="53"/>
  <c r="HD39" i="53" s="1"/>
  <c r="HA39" i="53"/>
  <c r="HB39" i="53" s="1"/>
  <c r="HC44" i="53"/>
  <c r="HD44" i="53" s="1"/>
  <c r="HA44" i="53"/>
  <c r="HB44" i="53" s="1"/>
  <c r="HC48" i="53"/>
  <c r="HD48" i="53" s="1"/>
  <c r="HA48" i="53"/>
  <c r="HB48" i="53" s="1"/>
  <c r="HC53" i="53"/>
  <c r="HD53" i="53" s="1"/>
  <c r="HA53" i="53"/>
  <c r="HB53" i="53" s="1"/>
  <c r="HC57" i="53"/>
  <c r="HD57" i="53" s="1"/>
  <c r="HA57" i="53"/>
  <c r="HB57" i="53" s="1"/>
  <c r="GV62" i="53"/>
  <c r="HC64" i="53"/>
  <c r="HD64" i="53" s="1"/>
  <c r="HA64" i="53"/>
  <c r="HB64" i="53" s="1"/>
  <c r="HA72" i="53"/>
  <c r="HB72" i="53" s="1"/>
  <c r="HC72" i="53"/>
  <c r="HD72" i="53" s="1"/>
  <c r="HA76" i="53"/>
  <c r="HB76" i="53" s="1"/>
  <c r="HC76" i="53"/>
  <c r="HD76" i="53" s="1"/>
  <c r="HC82" i="53"/>
  <c r="HD82" i="53" s="1"/>
  <c r="HA82" i="53"/>
  <c r="HB82" i="53" s="1"/>
  <c r="HC87" i="53"/>
  <c r="HD87" i="53" s="1"/>
  <c r="HA87" i="53"/>
  <c r="HB87" i="53" s="1"/>
  <c r="HC91" i="53"/>
  <c r="HD91" i="53" s="1"/>
  <c r="HA91" i="53"/>
  <c r="HB91" i="53" s="1"/>
  <c r="HC95" i="53"/>
  <c r="HD95" i="53" s="1"/>
  <c r="HA95" i="53"/>
  <c r="HB95" i="53" s="1"/>
  <c r="HC101" i="53"/>
  <c r="HD101" i="53" s="1"/>
  <c r="HA101" i="53"/>
  <c r="HB101" i="53" s="1"/>
  <c r="HC107" i="53"/>
  <c r="HD107" i="53" s="1"/>
  <c r="HA107" i="53"/>
  <c r="HB107" i="53" s="1"/>
  <c r="HC112" i="53"/>
  <c r="HD112" i="53" s="1"/>
  <c r="HA112" i="53"/>
  <c r="HB112" i="53" s="1"/>
  <c r="HC119" i="53"/>
  <c r="HD119" i="53" s="1"/>
  <c r="HA119" i="53"/>
  <c r="HB119" i="53" s="1"/>
  <c r="HC124" i="53"/>
  <c r="HD124" i="53" s="1"/>
  <c r="HA124" i="53"/>
  <c r="HB124" i="53" s="1"/>
  <c r="HC128" i="53"/>
  <c r="HD128" i="53" s="1"/>
  <c r="HA128" i="53"/>
  <c r="HB128" i="53" s="1"/>
  <c r="HC132" i="53"/>
  <c r="HD132" i="53" s="1"/>
  <c r="HA132" i="53"/>
  <c r="HB132" i="53" s="1"/>
  <c r="HC136" i="53"/>
  <c r="HD136" i="53" s="1"/>
  <c r="HA136" i="53"/>
  <c r="HB136" i="53" s="1"/>
  <c r="HC141" i="53"/>
  <c r="HD141" i="53" s="1"/>
  <c r="HA141" i="53"/>
  <c r="HB141" i="53" s="1"/>
  <c r="GV148" i="53"/>
  <c r="HC149" i="53"/>
  <c r="HD149" i="53" s="1"/>
  <c r="HA149" i="53"/>
  <c r="HB149" i="53" s="1"/>
  <c r="GV155" i="53"/>
  <c r="HC156" i="53"/>
  <c r="HD156" i="53" s="1"/>
  <c r="HA156" i="53"/>
  <c r="HB156" i="53" s="1"/>
  <c r="HC164" i="53"/>
  <c r="HD164" i="53" s="1"/>
  <c r="HA164" i="53"/>
  <c r="HB164" i="53" s="1"/>
  <c r="HC169" i="53"/>
  <c r="HD169" i="53" s="1"/>
  <c r="HA169" i="53"/>
  <c r="HB169" i="53" s="1"/>
  <c r="HC176" i="53"/>
  <c r="HD176" i="53" s="1"/>
  <c r="HA176" i="53"/>
  <c r="HB176" i="53" s="1"/>
  <c r="HC180" i="53"/>
  <c r="HD180" i="53" s="1"/>
  <c r="HA180" i="53"/>
  <c r="HB180" i="53" s="1"/>
  <c r="HC184" i="53"/>
  <c r="HD184" i="53" s="1"/>
  <c r="HA184" i="53"/>
  <c r="HB184" i="53" s="1"/>
  <c r="HA17" i="53"/>
  <c r="HB17" i="53" s="1"/>
  <c r="HC17" i="53"/>
  <c r="HD17" i="53" s="1"/>
  <c r="HC21" i="53"/>
  <c r="HD21" i="53" s="1"/>
  <c r="HA21" i="53"/>
  <c r="HB21" i="53" s="1"/>
  <c r="HC26" i="53"/>
  <c r="HD26" i="53" s="1"/>
  <c r="HA26" i="53"/>
  <c r="HB26" i="53" s="1"/>
  <c r="HA31" i="53"/>
  <c r="HB31" i="53" s="1"/>
  <c r="HC31" i="53"/>
  <c r="HD31" i="53" s="1"/>
  <c r="HC36" i="53"/>
  <c r="HD36" i="53" s="1"/>
  <c r="HA36" i="53"/>
  <c r="HB36" i="53" s="1"/>
  <c r="HC40" i="53"/>
  <c r="HD40" i="53" s="1"/>
  <c r="HA40" i="53"/>
  <c r="HB40" i="53" s="1"/>
  <c r="HC45" i="53"/>
  <c r="HD45" i="53" s="1"/>
  <c r="HA45" i="53"/>
  <c r="HB45" i="53" s="1"/>
  <c r="HC50" i="53"/>
  <c r="HD50" i="53" s="1"/>
  <c r="HA50" i="53"/>
  <c r="HB50" i="53" s="1"/>
  <c r="HC54" i="53"/>
  <c r="HD54" i="53" s="1"/>
  <c r="HA54" i="53"/>
  <c r="HB54" i="53" s="1"/>
  <c r="HC58" i="53"/>
  <c r="HD58" i="53" s="1"/>
  <c r="HA58" i="53"/>
  <c r="HB58" i="53" s="1"/>
  <c r="HC67" i="53"/>
  <c r="HD67" i="53" s="1"/>
  <c r="HA67" i="53"/>
  <c r="HB67" i="53" s="1"/>
  <c r="HC73" i="53"/>
  <c r="HD73" i="53" s="1"/>
  <c r="HA73" i="53"/>
  <c r="HB73" i="53" s="1"/>
  <c r="HC77" i="53"/>
  <c r="HD77" i="53" s="1"/>
  <c r="HA77" i="53"/>
  <c r="HB77" i="53" s="1"/>
  <c r="HA83" i="53"/>
  <c r="HB83" i="53" s="1"/>
  <c r="HC83" i="53"/>
  <c r="HD83" i="53" s="1"/>
  <c r="HC88" i="53"/>
  <c r="HD88" i="53" s="1"/>
  <c r="HA88" i="53"/>
  <c r="HB88" i="53" s="1"/>
  <c r="HC92" i="53"/>
  <c r="HD92" i="53" s="1"/>
  <c r="HA92" i="53"/>
  <c r="HB92" i="53" s="1"/>
  <c r="HC98" i="53"/>
  <c r="HD98" i="53" s="1"/>
  <c r="HA98" i="53"/>
  <c r="HB98" i="53" s="1"/>
  <c r="HC104" i="53"/>
  <c r="HD104" i="53" s="1"/>
  <c r="HA104" i="53"/>
  <c r="HB104" i="53" s="1"/>
  <c r="HC109" i="53"/>
  <c r="HD109" i="53" s="1"/>
  <c r="HA109" i="53"/>
  <c r="HB109" i="53" s="1"/>
  <c r="HC113" i="53"/>
  <c r="HD113" i="53" s="1"/>
  <c r="HA113" i="53"/>
  <c r="HB113" i="53" s="1"/>
  <c r="HA120" i="53"/>
  <c r="HB120" i="53" s="1"/>
  <c r="HC120" i="53"/>
  <c r="HD120" i="53" s="1"/>
  <c r="HC125" i="53"/>
  <c r="HD125" i="53" s="1"/>
  <c r="HA125" i="53"/>
  <c r="HB125" i="53" s="1"/>
  <c r="HC129" i="53"/>
  <c r="HD129" i="53" s="1"/>
  <c r="HA129" i="53"/>
  <c r="HB129" i="53" s="1"/>
  <c r="HC133" i="53"/>
  <c r="HD133" i="53" s="1"/>
  <c r="HA133" i="53"/>
  <c r="HB133" i="53" s="1"/>
  <c r="HC137" i="53"/>
  <c r="HD137" i="53" s="1"/>
  <c r="HA137" i="53"/>
  <c r="HB137" i="53" s="1"/>
  <c r="GV142" i="53"/>
  <c r="HC143" i="53"/>
  <c r="HD143" i="53" s="1"/>
  <c r="HA143" i="53"/>
  <c r="HB143" i="53" s="1"/>
  <c r="HC151" i="53"/>
  <c r="HD151" i="53" s="1"/>
  <c r="HA151" i="53"/>
  <c r="HB151" i="53" s="1"/>
  <c r="GV157" i="53"/>
  <c r="HA158" i="53"/>
  <c r="HB158" i="53" s="1"/>
  <c r="HC158" i="53"/>
  <c r="HD158" i="53" s="1"/>
  <c r="HC165" i="53"/>
  <c r="HD165" i="53" s="1"/>
  <c r="HA165" i="53"/>
  <c r="HB165" i="53" s="1"/>
  <c r="HC171" i="53"/>
  <c r="HD171" i="53" s="1"/>
  <c r="HA171" i="53"/>
  <c r="HB171" i="53" s="1"/>
  <c r="HC177" i="53"/>
  <c r="HD177" i="53" s="1"/>
  <c r="HA177" i="53"/>
  <c r="HB177" i="53" s="1"/>
  <c r="HC181" i="53"/>
  <c r="HD181" i="53" s="1"/>
  <c r="HA181" i="53"/>
  <c r="HB181" i="53" s="1"/>
  <c r="HC185" i="53"/>
  <c r="HD185" i="53" s="1"/>
  <c r="HA185" i="53"/>
  <c r="HB185" i="53" s="1"/>
  <c r="FN24" i="53"/>
  <c r="GL14" i="53"/>
  <c r="GM14" i="53" s="1"/>
  <c r="GJ14" i="53"/>
  <c r="GK14" i="53" s="1"/>
  <c r="GL18" i="53"/>
  <c r="GM18" i="53" s="1"/>
  <c r="GJ18" i="53"/>
  <c r="GK18" i="53" s="1"/>
  <c r="GL22" i="53"/>
  <c r="GM22" i="53" s="1"/>
  <c r="GJ22" i="53"/>
  <c r="GK22" i="53" s="1"/>
  <c r="GL27" i="53"/>
  <c r="GM27" i="53" s="1"/>
  <c r="GJ27" i="53"/>
  <c r="GK27" i="53" s="1"/>
  <c r="GJ32" i="53"/>
  <c r="GK32" i="53" s="1"/>
  <c r="GL32" i="53"/>
  <c r="GM32" i="53" s="1"/>
  <c r="GL37" i="53"/>
  <c r="GM37" i="53" s="1"/>
  <c r="GJ37" i="53"/>
  <c r="GK37" i="53" s="1"/>
  <c r="GL41" i="53"/>
  <c r="GM41" i="53" s="1"/>
  <c r="GJ41" i="53"/>
  <c r="GK41" i="53" s="1"/>
  <c r="GL46" i="53"/>
  <c r="GM46" i="53" s="1"/>
  <c r="GJ46" i="53"/>
  <c r="GK46" i="53" s="1"/>
  <c r="GL51" i="53"/>
  <c r="GM51" i="53" s="1"/>
  <c r="GJ51" i="53"/>
  <c r="GK51" i="53" s="1"/>
  <c r="GL55" i="53"/>
  <c r="GM55" i="53" s="1"/>
  <c r="GJ55" i="53"/>
  <c r="GK55" i="53" s="1"/>
  <c r="GL59" i="53"/>
  <c r="GM59" i="53" s="1"/>
  <c r="GJ59" i="53"/>
  <c r="GK59" i="53" s="1"/>
  <c r="GL68" i="53"/>
  <c r="GM68" i="53" s="1"/>
  <c r="GJ68" i="53"/>
  <c r="GK68" i="53" s="1"/>
  <c r="GL74" i="53"/>
  <c r="GM74" i="53" s="1"/>
  <c r="GJ74" i="53"/>
  <c r="GK74" i="53" s="1"/>
  <c r="GL78" i="53"/>
  <c r="GM78" i="53" s="1"/>
  <c r="GJ78" i="53"/>
  <c r="GK78" i="53" s="1"/>
  <c r="GL84" i="53"/>
  <c r="GM84" i="53" s="1"/>
  <c r="GJ84" i="53"/>
  <c r="GK84" i="53" s="1"/>
  <c r="GL89" i="53"/>
  <c r="GM89" i="53" s="1"/>
  <c r="GJ89" i="53"/>
  <c r="GK89" i="53" s="1"/>
  <c r="GL93" i="53"/>
  <c r="GM93" i="53" s="1"/>
  <c r="GJ93" i="53"/>
  <c r="GK93" i="53" s="1"/>
  <c r="GJ99" i="53"/>
  <c r="GK99" i="53" s="1"/>
  <c r="GL99" i="53"/>
  <c r="GM99" i="53" s="1"/>
  <c r="GJ105" i="53"/>
  <c r="GK105" i="53" s="1"/>
  <c r="GL105" i="53"/>
  <c r="GM105" i="53" s="1"/>
  <c r="GL110" i="53"/>
  <c r="GM110" i="53" s="1"/>
  <c r="GJ110" i="53"/>
  <c r="GK110" i="53" s="1"/>
  <c r="GE114" i="53"/>
  <c r="GL115" i="53"/>
  <c r="GM115" i="53" s="1"/>
  <c r="GJ115" i="53"/>
  <c r="GK115" i="53" s="1"/>
  <c r="GJ121" i="53"/>
  <c r="GK121" i="53" s="1"/>
  <c r="GL121" i="53"/>
  <c r="GM121" i="53" s="1"/>
  <c r="GJ126" i="53"/>
  <c r="GK126" i="53" s="1"/>
  <c r="GL126" i="53"/>
  <c r="GM126" i="53" s="1"/>
  <c r="GJ130" i="53"/>
  <c r="GK130" i="53" s="1"/>
  <c r="GL130" i="53"/>
  <c r="GM130" i="53" s="1"/>
  <c r="GJ134" i="53"/>
  <c r="GK134" i="53" s="1"/>
  <c r="GL134" i="53"/>
  <c r="GM134" i="53" s="1"/>
  <c r="GJ138" i="53"/>
  <c r="GK138" i="53" s="1"/>
  <c r="GL138" i="53"/>
  <c r="GM138" i="53" s="1"/>
  <c r="GE144" i="53"/>
  <c r="GJ145" i="53"/>
  <c r="GK145" i="53" s="1"/>
  <c r="GL145" i="53"/>
  <c r="GM145" i="53" s="1"/>
  <c r="GJ152" i="53"/>
  <c r="GK152" i="53" s="1"/>
  <c r="GL152" i="53"/>
  <c r="GM152" i="53" s="1"/>
  <c r="GL158" i="53"/>
  <c r="GM158" i="53" s="1"/>
  <c r="GJ158" i="53"/>
  <c r="GK158" i="53" s="1"/>
  <c r="GJ165" i="53"/>
  <c r="GK165" i="53" s="1"/>
  <c r="GL165" i="53"/>
  <c r="GM165" i="53" s="1"/>
  <c r="GL171" i="53"/>
  <c r="GM171" i="53" s="1"/>
  <c r="GJ171" i="53"/>
  <c r="GK171" i="53" s="1"/>
  <c r="GL177" i="53"/>
  <c r="GM177" i="53" s="1"/>
  <c r="GJ177" i="53"/>
  <c r="GK177" i="53" s="1"/>
  <c r="GL181" i="53"/>
  <c r="GM181" i="53" s="1"/>
  <c r="GJ181" i="53"/>
  <c r="GK181" i="53" s="1"/>
  <c r="GL185" i="53"/>
  <c r="GM185" i="53" s="1"/>
  <c r="GJ185" i="53"/>
  <c r="GK185" i="53" s="1"/>
  <c r="GJ15" i="53"/>
  <c r="GK15" i="53" s="1"/>
  <c r="GL15" i="53"/>
  <c r="GM15" i="53" s="1"/>
  <c r="GL19" i="53"/>
  <c r="GM19" i="53" s="1"/>
  <c r="GJ19" i="53"/>
  <c r="GK19" i="53" s="1"/>
  <c r="GL23" i="53"/>
  <c r="GM23" i="53" s="1"/>
  <c r="GJ23" i="53"/>
  <c r="GK23" i="53" s="1"/>
  <c r="GL28" i="53"/>
  <c r="GM28" i="53" s="1"/>
  <c r="GJ28" i="53"/>
  <c r="GK28" i="53" s="1"/>
  <c r="GL33" i="53"/>
  <c r="GM33" i="53" s="1"/>
  <c r="GJ33" i="53"/>
  <c r="GK33" i="53" s="1"/>
  <c r="GJ38" i="53"/>
  <c r="GK38" i="53" s="1"/>
  <c r="GL38" i="53"/>
  <c r="GM38" i="53" s="1"/>
  <c r="GJ42" i="53"/>
  <c r="GK42" i="53" s="1"/>
  <c r="GL42" i="53"/>
  <c r="GM42" i="53" s="1"/>
  <c r="GL47" i="53"/>
  <c r="GM47" i="53" s="1"/>
  <c r="GJ47" i="53"/>
  <c r="GK47" i="53" s="1"/>
  <c r="GL52" i="53"/>
  <c r="GM52" i="53" s="1"/>
  <c r="GJ52" i="53"/>
  <c r="GK52" i="53" s="1"/>
  <c r="GL56" i="53"/>
  <c r="GM56" i="53" s="1"/>
  <c r="GJ56" i="53"/>
  <c r="GK56" i="53" s="1"/>
  <c r="GL60" i="53"/>
  <c r="GM60" i="53" s="1"/>
  <c r="GJ60" i="53"/>
  <c r="GK60" i="53" s="1"/>
  <c r="GL71" i="53"/>
  <c r="GM71" i="53" s="1"/>
  <c r="GJ71" i="53"/>
  <c r="GK71" i="53" s="1"/>
  <c r="GL75" i="53"/>
  <c r="GM75" i="53" s="1"/>
  <c r="GJ75" i="53"/>
  <c r="GK75" i="53" s="1"/>
  <c r="GL81" i="53"/>
  <c r="GM81" i="53" s="1"/>
  <c r="GJ81" i="53"/>
  <c r="GK81" i="53" s="1"/>
  <c r="GL86" i="53"/>
  <c r="GM86" i="53" s="1"/>
  <c r="GL90" i="53"/>
  <c r="GM90" i="53" s="1"/>
  <c r="GJ90" i="53"/>
  <c r="GK90" i="53" s="1"/>
  <c r="GL94" i="53"/>
  <c r="GM94" i="53" s="1"/>
  <c r="GJ94" i="53"/>
  <c r="GK94" i="53" s="1"/>
  <c r="GL100" i="53"/>
  <c r="GM100" i="53" s="1"/>
  <c r="GJ100" i="53"/>
  <c r="GK100" i="53" s="1"/>
  <c r="GL106" i="53"/>
  <c r="GM106" i="53" s="1"/>
  <c r="GJ106" i="53"/>
  <c r="GK106" i="53" s="1"/>
  <c r="GJ111" i="53"/>
  <c r="GK111" i="53" s="1"/>
  <c r="GL111" i="53"/>
  <c r="GM111" i="53" s="1"/>
  <c r="GL118" i="53"/>
  <c r="GM118" i="53" s="1"/>
  <c r="GJ118" i="53"/>
  <c r="GK118" i="53" s="1"/>
  <c r="GL122" i="53"/>
  <c r="GM122" i="53" s="1"/>
  <c r="GJ122" i="53"/>
  <c r="GK122" i="53" s="1"/>
  <c r="GL127" i="53"/>
  <c r="GM127" i="53" s="1"/>
  <c r="GJ127" i="53"/>
  <c r="GK127" i="53" s="1"/>
  <c r="GL131" i="53"/>
  <c r="GM131" i="53" s="1"/>
  <c r="GJ131" i="53"/>
  <c r="GK131" i="53" s="1"/>
  <c r="GL135" i="53"/>
  <c r="GM135" i="53" s="1"/>
  <c r="GJ135" i="53"/>
  <c r="GK135" i="53" s="1"/>
  <c r="GL140" i="53"/>
  <c r="GM140" i="53" s="1"/>
  <c r="GJ140" i="53"/>
  <c r="GK140" i="53" s="1"/>
  <c r="GE146" i="53"/>
  <c r="GL147" i="53"/>
  <c r="GM147" i="53" s="1"/>
  <c r="GJ147" i="53"/>
  <c r="GK147" i="53" s="1"/>
  <c r="GE153" i="53"/>
  <c r="GL154" i="53"/>
  <c r="GM154" i="53" s="1"/>
  <c r="GJ154" i="53"/>
  <c r="GK154" i="53" s="1"/>
  <c r="GE159" i="53"/>
  <c r="GJ160" i="53"/>
  <c r="GK160" i="53" s="1"/>
  <c r="GL160" i="53"/>
  <c r="GM160" i="53" s="1"/>
  <c r="GL166" i="53"/>
  <c r="GM166" i="53" s="1"/>
  <c r="GJ166" i="53"/>
  <c r="GK166" i="53" s="1"/>
  <c r="GJ172" i="53"/>
  <c r="GK172" i="53" s="1"/>
  <c r="GL172" i="53"/>
  <c r="GM172" i="53" s="1"/>
  <c r="GL178" i="53"/>
  <c r="GM178" i="53" s="1"/>
  <c r="GJ178" i="53"/>
  <c r="GK178" i="53" s="1"/>
  <c r="GL182" i="53"/>
  <c r="GM182" i="53" s="1"/>
  <c r="GJ182" i="53"/>
  <c r="GK182" i="53" s="1"/>
  <c r="GL187" i="53"/>
  <c r="GM187" i="53" s="1"/>
  <c r="GJ187" i="53"/>
  <c r="GK187" i="53" s="1"/>
  <c r="GL16" i="53"/>
  <c r="GM16" i="53" s="1"/>
  <c r="GJ16" i="53"/>
  <c r="GK16" i="53" s="1"/>
  <c r="GJ20" i="53"/>
  <c r="GK20" i="53" s="1"/>
  <c r="GL20" i="53"/>
  <c r="GM20" i="53" s="1"/>
  <c r="GL25" i="53"/>
  <c r="GM25" i="53" s="1"/>
  <c r="GJ25" i="53"/>
  <c r="GK25" i="53" s="1"/>
  <c r="GL30" i="53"/>
  <c r="GM30" i="53" s="1"/>
  <c r="GJ30" i="53"/>
  <c r="GK30" i="53" s="1"/>
  <c r="GL35" i="53"/>
  <c r="GM35" i="53" s="1"/>
  <c r="GJ35" i="53"/>
  <c r="GK35" i="53" s="1"/>
  <c r="GL39" i="53"/>
  <c r="GM39" i="53" s="1"/>
  <c r="GJ39" i="53"/>
  <c r="GK39" i="53" s="1"/>
  <c r="GJ44" i="53"/>
  <c r="GK44" i="53" s="1"/>
  <c r="GL44" i="53"/>
  <c r="GM44" i="53" s="1"/>
  <c r="GJ48" i="53"/>
  <c r="GK48" i="53" s="1"/>
  <c r="GL48" i="53"/>
  <c r="GM48" i="53" s="1"/>
  <c r="GL53" i="53"/>
  <c r="GM53" i="53" s="1"/>
  <c r="GJ53" i="53"/>
  <c r="GK53" i="53" s="1"/>
  <c r="GL57" i="53"/>
  <c r="GM57" i="53" s="1"/>
  <c r="GJ57" i="53"/>
  <c r="GK57" i="53" s="1"/>
  <c r="GE62" i="53"/>
  <c r="GL64" i="53"/>
  <c r="GM64" i="53" s="1"/>
  <c r="GJ64" i="53"/>
  <c r="GK64" i="53" s="1"/>
  <c r="GL72" i="53"/>
  <c r="GM72" i="53" s="1"/>
  <c r="GJ72" i="53"/>
  <c r="GK72" i="53" s="1"/>
  <c r="GL76" i="53"/>
  <c r="GM76" i="53" s="1"/>
  <c r="GJ76" i="53"/>
  <c r="GK76" i="53" s="1"/>
  <c r="GL82" i="53"/>
  <c r="GM82" i="53" s="1"/>
  <c r="GJ82" i="53"/>
  <c r="GK82" i="53" s="1"/>
  <c r="GJ87" i="53"/>
  <c r="GK87" i="53" s="1"/>
  <c r="GL87" i="53"/>
  <c r="GM87" i="53" s="1"/>
  <c r="GJ91" i="53"/>
  <c r="GK91" i="53" s="1"/>
  <c r="GL91" i="53"/>
  <c r="GM91" i="53" s="1"/>
  <c r="GJ95" i="53"/>
  <c r="GK95" i="53" s="1"/>
  <c r="GL95" i="53"/>
  <c r="GM95" i="53" s="1"/>
  <c r="GJ101" i="53"/>
  <c r="GK101" i="53" s="1"/>
  <c r="GL101" i="53"/>
  <c r="GM101" i="53" s="1"/>
  <c r="GL107" i="53"/>
  <c r="GM107" i="53" s="1"/>
  <c r="GJ107" i="53"/>
  <c r="GK107" i="53" s="1"/>
  <c r="GL112" i="53"/>
  <c r="GM112" i="53" s="1"/>
  <c r="GJ112" i="53"/>
  <c r="GK112" i="53" s="1"/>
  <c r="GJ119" i="53"/>
  <c r="GK119" i="53" s="1"/>
  <c r="GL119" i="53"/>
  <c r="GM119" i="53" s="1"/>
  <c r="GJ124" i="53"/>
  <c r="GK124" i="53" s="1"/>
  <c r="GL124" i="53"/>
  <c r="GM124" i="53" s="1"/>
  <c r="GJ128" i="53"/>
  <c r="GK128" i="53" s="1"/>
  <c r="GL128" i="53"/>
  <c r="GM128" i="53" s="1"/>
  <c r="GJ132" i="53"/>
  <c r="GK132" i="53" s="1"/>
  <c r="GL132" i="53"/>
  <c r="GM132" i="53" s="1"/>
  <c r="GJ136" i="53"/>
  <c r="GK136" i="53" s="1"/>
  <c r="GL136" i="53"/>
  <c r="GM136" i="53" s="1"/>
  <c r="GJ141" i="53"/>
  <c r="GK141" i="53" s="1"/>
  <c r="GL141" i="53"/>
  <c r="GM141" i="53" s="1"/>
  <c r="GE148" i="53"/>
  <c r="GJ149" i="53"/>
  <c r="GK149" i="53" s="1"/>
  <c r="GL149" i="53"/>
  <c r="GM149" i="53" s="1"/>
  <c r="GE155" i="53"/>
  <c r="GJ156" i="53"/>
  <c r="GK156" i="53" s="1"/>
  <c r="GL156" i="53"/>
  <c r="GM156" i="53" s="1"/>
  <c r="GJ163" i="53"/>
  <c r="GK163" i="53" s="1"/>
  <c r="GL163" i="53"/>
  <c r="GM163" i="53" s="1"/>
  <c r="GJ168" i="53"/>
  <c r="GK168" i="53" s="1"/>
  <c r="GL168" i="53"/>
  <c r="GM168" i="53" s="1"/>
  <c r="GL173" i="53"/>
  <c r="GM173" i="53" s="1"/>
  <c r="GJ173" i="53"/>
  <c r="GK173" i="53" s="1"/>
  <c r="GL179" i="53"/>
  <c r="GM179" i="53" s="1"/>
  <c r="GJ179" i="53"/>
  <c r="GK179" i="53" s="1"/>
  <c r="GL183" i="53"/>
  <c r="GM183" i="53" s="1"/>
  <c r="GJ183" i="53"/>
  <c r="GK183" i="53" s="1"/>
  <c r="GL188" i="53"/>
  <c r="GM188" i="53" s="1"/>
  <c r="GJ188" i="53"/>
  <c r="GK188" i="53" s="1"/>
  <c r="GL17" i="53"/>
  <c r="GM17" i="53" s="1"/>
  <c r="GJ17" i="53"/>
  <c r="GK17" i="53" s="1"/>
  <c r="GL21" i="53"/>
  <c r="GM21" i="53" s="1"/>
  <c r="GJ21" i="53"/>
  <c r="GK21" i="53" s="1"/>
  <c r="GJ26" i="53"/>
  <c r="GK26" i="53" s="1"/>
  <c r="GL26" i="53"/>
  <c r="GM26" i="53" s="1"/>
  <c r="GL31" i="53"/>
  <c r="GM31" i="53" s="1"/>
  <c r="GJ31" i="53"/>
  <c r="GK31" i="53" s="1"/>
  <c r="GL36" i="53"/>
  <c r="GM36" i="53" s="1"/>
  <c r="GJ36" i="53"/>
  <c r="GK36" i="53" s="1"/>
  <c r="GL40" i="53"/>
  <c r="GM40" i="53" s="1"/>
  <c r="GJ40" i="53"/>
  <c r="GK40" i="53" s="1"/>
  <c r="GL45" i="53"/>
  <c r="GM45" i="53" s="1"/>
  <c r="GJ45" i="53"/>
  <c r="GK45" i="53" s="1"/>
  <c r="GJ50" i="53"/>
  <c r="GK50" i="53" s="1"/>
  <c r="GL50" i="53"/>
  <c r="GM50" i="53" s="1"/>
  <c r="GJ54" i="53"/>
  <c r="GK54" i="53" s="1"/>
  <c r="GL54" i="53"/>
  <c r="GM54" i="53" s="1"/>
  <c r="GJ58" i="53"/>
  <c r="GK58" i="53" s="1"/>
  <c r="GL58" i="53"/>
  <c r="GM58" i="53" s="1"/>
  <c r="GE65" i="53"/>
  <c r="GL67" i="53"/>
  <c r="GM67" i="53" s="1"/>
  <c r="GJ67" i="53"/>
  <c r="GK67" i="53" s="1"/>
  <c r="GJ73" i="53"/>
  <c r="GK73" i="53" s="1"/>
  <c r="GL73" i="53"/>
  <c r="GM73" i="53" s="1"/>
  <c r="GJ77" i="53"/>
  <c r="GK77" i="53" s="1"/>
  <c r="GL77" i="53"/>
  <c r="GM77" i="53" s="1"/>
  <c r="GL83" i="53"/>
  <c r="GM83" i="53" s="1"/>
  <c r="GJ83" i="53"/>
  <c r="GK83" i="53" s="1"/>
  <c r="GL88" i="53"/>
  <c r="GM88" i="53" s="1"/>
  <c r="GJ88" i="53"/>
  <c r="GK88" i="53" s="1"/>
  <c r="GL92" i="53"/>
  <c r="GM92" i="53" s="1"/>
  <c r="GJ92" i="53"/>
  <c r="GK92" i="53" s="1"/>
  <c r="GL98" i="53"/>
  <c r="GM98" i="53" s="1"/>
  <c r="GJ98" i="53"/>
  <c r="GK98" i="53" s="1"/>
  <c r="GE102" i="53"/>
  <c r="GL104" i="53"/>
  <c r="GM104" i="53" s="1"/>
  <c r="GJ104" i="53"/>
  <c r="GK104" i="53" s="1"/>
  <c r="GE108" i="53"/>
  <c r="GL109" i="53"/>
  <c r="GM109" i="53" s="1"/>
  <c r="GJ109" i="53"/>
  <c r="GK109" i="53" s="1"/>
  <c r="GL113" i="53"/>
  <c r="GM113" i="53" s="1"/>
  <c r="GJ113" i="53"/>
  <c r="GK113" i="53" s="1"/>
  <c r="GL120" i="53"/>
  <c r="GM120" i="53" s="1"/>
  <c r="GJ120" i="53"/>
  <c r="GK120" i="53" s="1"/>
  <c r="GL125" i="53"/>
  <c r="GM125" i="53" s="1"/>
  <c r="GJ125" i="53"/>
  <c r="GK125" i="53" s="1"/>
  <c r="GL129" i="53"/>
  <c r="GM129" i="53" s="1"/>
  <c r="GJ129" i="53"/>
  <c r="GK129" i="53" s="1"/>
  <c r="GL133" i="53"/>
  <c r="GM133" i="53" s="1"/>
  <c r="GJ133" i="53"/>
  <c r="GK133" i="53" s="1"/>
  <c r="GL137" i="53"/>
  <c r="GM137" i="53" s="1"/>
  <c r="GJ137" i="53"/>
  <c r="GK137" i="53" s="1"/>
  <c r="GE142" i="53"/>
  <c r="GL143" i="53"/>
  <c r="GM143" i="53" s="1"/>
  <c r="GJ143" i="53"/>
  <c r="GK143" i="53" s="1"/>
  <c r="GE150" i="53"/>
  <c r="GL151" i="53"/>
  <c r="GM151" i="53" s="1"/>
  <c r="GJ151" i="53"/>
  <c r="GK151" i="53" s="1"/>
  <c r="GL164" i="53"/>
  <c r="GM164" i="53" s="1"/>
  <c r="GJ164" i="53"/>
  <c r="GK164" i="53" s="1"/>
  <c r="GL169" i="53"/>
  <c r="GM169" i="53" s="1"/>
  <c r="GJ169" i="53"/>
  <c r="GK169" i="53" s="1"/>
  <c r="GL176" i="53"/>
  <c r="GM176" i="53" s="1"/>
  <c r="GJ176" i="53"/>
  <c r="GK176" i="53" s="1"/>
  <c r="GL180" i="53"/>
  <c r="GM180" i="53" s="1"/>
  <c r="GJ180" i="53"/>
  <c r="GK180" i="53" s="1"/>
  <c r="GL184" i="53"/>
  <c r="GM184" i="53" s="1"/>
  <c r="GJ184" i="53"/>
  <c r="GK184" i="53" s="1"/>
  <c r="FU14" i="53"/>
  <c r="FV14" i="53" s="1"/>
  <c r="FS14" i="53"/>
  <c r="FT14" i="53" s="1"/>
  <c r="FU18" i="53"/>
  <c r="FV18" i="53" s="1"/>
  <c r="FS18" i="53"/>
  <c r="FT18" i="53" s="1"/>
  <c r="FU22" i="53"/>
  <c r="FV22" i="53" s="1"/>
  <c r="FS22" i="53"/>
  <c r="FT22" i="53" s="1"/>
  <c r="FS26" i="53"/>
  <c r="FT26" i="53" s="1"/>
  <c r="FU26" i="53"/>
  <c r="FV26" i="53" s="1"/>
  <c r="FU31" i="53"/>
  <c r="FV31" i="53" s="1"/>
  <c r="FS31" i="53"/>
  <c r="FT31" i="53" s="1"/>
  <c r="FU36" i="53"/>
  <c r="FV36" i="53" s="1"/>
  <c r="FS36" i="53"/>
  <c r="FT36" i="53" s="1"/>
  <c r="FU40" i="53"/>
  <c r="FV40" i="53" s="1"/>
  <c r="FS40" i="53"/>
  <c r="FT40" i="53" s="1"/>
  <c r="FU45" i="53"/>
  <c r="FV45" i="53" s="1"/>
  <c r="FS45" i="53"/>
  <c r="FT45" i="53" s="1"/>
  <c r="FS50" i="53"/>
  <c r="FT50" i="53" s="1"/>
  <c r="FU50" i="53"/>
  <c r="FV50" i="53" s="1"/>
  <c r="FS54" i="53"/>
  <c r="FT54" i="53" s="1"/>
  <c r="FU54" i="53"/>
  <c r="FV54" i="53" s="1"/>
  <c r="FS58" i="53"/>
  <c r="FT58" i="53" s="1"/>
  <c r="FU58" i="53"/>
  <c r="FV58" i="53" s="1"/>
  <c r="FU67" i="53"/>
  <c r="FV67" i="53" s="1"/>
  <c r="FS67" i="53"/>
  <c r="FT67" i="53" s="1"/>
  <c r="FS73" i="53"/>
  <c r="FT73" i="53" s="1"/>
  <c r="FU73" i="53"/>
  <c r="FV73" i="53" s="1"/>
  <c r="FS77" i="53"/>
  <c r="FT77" i="53" s="1"/>
  <c r="FU77" i="53"/>
  <c r="FV77" i="53" s="1"/>
  <c r="FU83" i="53"/>
  <c r="FV83" i="53" s="1"/>
  <c r="FS83" i="53"/>
  <c r="FT83" i="53" s="1"/>
  <c r="FU88" i="53"/>
  <c r="FV88" i="53" s="1"/>
  <c r="FS88" i="53"/>
  <c r="FT88" i="53" s="1"/>
  <c r="FU92" i="53"/>
  <c r="FV92" i="53" s="1"/>
  <c r="FS92" i="53"/>
  <c r="FT92" i="53" s="1"/>
  <c r="FU98" i="53"/>
  <c r="FV98" i="53" s="1"/>
  <c r="FS98" i="53"/>
  <c r="FT98" i="53" s="1"/>
  <c r="FU104" i="53"/>
  <c r="FV104" i="53" s="1"/>
  <c r="FS104" i="53"/>
  <c r="FT104" i="53" s="1"/>
  <c r="FU109" i="53"/>
  <c r="FV109" i="53" s="1"/>
  <c r="FS109" i="53"/>
  <c r="FT109" i="53" s="1"/>
  <c r="FU113" i="53"/>
  <c r="FV113" i="53" s="1"/>
  <c r="FS113" i="53"/>
  <c r="FT113" i="53" s="1"/>
  <c r="FU120" i="53"/>
  <c r="FV120" i="53" s="1"/>
  <c r="FS120" i="53"/>
  <c r="FT120" i="53" s="1"/>
  <c r="FU125" i="53"/>
  <c r="FV125" i="53" s="1"/>
  <c r="FS125" i="53"/>
  <c r="FT125" i="53" s="1"/>
  <c r="FU129" i="53"/>
  <c r="FV129" i="53" s="1"/>
  <c r="FS129" i="53"/>
  <c r="FT129" i="53" s="1"/>
  <c r="FU133" i="53"/>
  <c r="FV133" i="53" s="1"/>
  <c r="FS133" i="53"/>
  <c r="FT133" i="53" s="1"/>
  <c r="FU137" i="53"/>
  <c r="FV137" i="53" s="1"/>
  <c r="FS137" i="53"/>
  <c r="FT137" i="53" s="1"/>
  <c r="FN142" i="53"/>
  <c r="FU143" i="53"/>
  <c r="FV143" i="53" s="1"/>
  <c r="FS143" i="53"/>
  <c r="FT143" i="53" s="1"/>
  <c r="FU151" i="53"/>
  <c r="FV151" i="53" s="1"/>
  <c r="FS151" i="53"/>
  <c r="FT151" i="53" s="1"/>
  <c r="FN157" i="53"/>
  <c r="FU158" i="53"/>
  <c r="FV158" i="53" s="1"/>
  <c r="FS158" i="53"/>
  <c r="FT158" i="53" s="1"/>
  <c r="FU165" i="53"/>
  <c r="FV165" i="53" s="1"/>
  <c r="FS165" i="53"/>
  <c r="FT165" i="53" s="1"/>
  <c r="FU171" i="53"/>
  <c r="FV171" i="53" s="1"/>
  <c r="FS171" i="53"/>
  <c r="FT171" i="53" s="1"/>
  <c r="FU177" i="53"/>
  <c r="FV177" i="53" s="1"/>
  <c r="FS177" i="53"/>
  <c r="FT177" i="53" s="1"/>
  <c r="FU181" i="53"/>
  <c r="FV181" i="53" s="1"/>
  <c r="FS181" i="53"/>
  <c r="FT181" i="53" s="1"/>
  <c r="FU185" i="53"/>
  <c r="FV185" i="53" s="1"/>
  <c r="FS185" i="53"/>
  <c r="FT185" i="53" s="1"/>
  <c r="FS15" i="53"/>
  <c r="FT15" i="53" s="1"/>
  <c r="FU15" i="53"/>
  <c r="FV15" i="53" s="1"/>
  <c r="FU19" i="53"/>
  <c r="FV19" i="53" s="1"/>
  <c r="FS19" i="53"/>
  <c r="FT19" i="53" s="1"/>
  <c r="FU23" i="53"/>
  <c r="FV23" i="53" s="1"/>
  <c r="FS23" i="53"/>
  <c r="FT23" i="53" s="1"/>
  <c r="FU27" i="53"/>
  <c r="FV27" i="53" s="1"/>
  <c r="FS27" i="53"/>
  <c r="FT27" i="53" s="1"/>
  <c r="FS32" i="53"/>
  <c r="FT32" i="53" s="1"/>
  <c r="FU32" i="53"/>
  <c r="FV32" i="53" s="1"/>
  <c r="FU37" i="53"/>
  <c r="FV37" i="53" s="1"/>
  <c r="FS37" i="53"/>
  <c r="FT37" i="53" s="1"/>
  <c r="FU41" i="53"/>
  <c r="FV41" i="53" s="1"/>
  <c r="FS41" i="53"/>
  <c r="FT41" i="53" s="1"/>
  <c r="FU46" i="53"/>
  <c r="FV46" i="53" s="1"/>
  <c r="FS46" i="53"/>
  <c r="FT46" i="53" s="1"/>
  <c r="FU51" i="53"/>
  <c r="FV51" i="53" s="1"/>
  <c r="FS51" i="53"/>
  <c r="FT51" i="53" s="1"/>
  <c r="FU55" i="53"/>
  <c r="FV55" i="53" s="1"/>
  <c r="FS55" i="53"/>
  <c r="FT55" i="53" s="1"/>
  <c r="FU59" i="53"/>
  <c r="FV59" i="53" s="1"/>
  <c r="FS59" i="53"/>
  <c r="FT59" i="53" s="1"/>
  <c r="FN65" i="53"/>
  <c r="FU68" i="53"/>
  <c r="FV68" i="53" s="1"/>
  <c r="FS68" i="53"/>
  <c r="FT68" i="53" s="1"/>
  <c r="FU74" i="53"/>
  <c r="FV74" i="53" s="1"/>
  <c r="FS74" i="53"/>
  <c r="FT74" i="53" s="1"/>
  <c r="FU78" i="53"/>
  <c r="FV78" i="53" s="1"/>
  <c r="FS78" i="53"/>
  <c r="FT78" i="53" s="1"/>
  <c r="FU84" i="53"/>
  <c r="FV84" i="53" s="1"/>
  <c r="FS84" i="53"/>
  <c r="FT84" i="53" s="1"/>
  <c r="FU89" i="53"/>
  <c r="FV89" i="53" s="1"/>
  <c r="FS89" i="53"/>
  <c r="FT89" i="53" s="1"/>
  <c r="FU93" i="53"/>
  <c r="FV93" i="53" s="1"/>
  <c r="FS93" i="53"/>
  <c r="FT93" i="53" s="1"/>
  <c r="FS99" i="53"/>
  <c r="FT99" i="53" s="1"/>
  <c r="FU99" i="53"/>
  <c r="FV99" i="53" s="1"/>
  <c r="FS105" i="53"/>
  <c r="FT105" i="53" s="1"/>
  <c r="FU105" i="53"/>
  <c r="FV105" i="53" s="1"/>
  <c r="FU110" i="53"/>
  <c r="FV110" i="53" s="1"/>
  <c r="FS110" i="53"/>
  <c r="FT110" i="53" s="1"/>
  <c r="FN114" i="53"/>
  <c r="FU115" i="53"/>
  <c r="FV115" i="53" s="1"/>
  <c r="FS115" i="53"/>
  <c r="FT115" i="53" s="1"/>
  <c r="FS121" i="53"/>
  <c r="FT121" i="53" s="1"/>
  <c r="FU121" i="53"/>
  <c r="FV121" i="53" s="1"/>
  <c r="FS126" i="53"/>
  <c r="FT126" i="53" s="1"/>
  <c r="FU126" i="53"/>
  <c r="FV126" i="53" s="1"/>
  <c r="FS130" i="53"/>
  <c r="FT130" i="53" s="1"/>
  <c r="FU130" i="53"/>
  <c r="FV130" i="53" s="1"/>
  <c r="FS134" i="53"/>
  <c r="FT134" i="53" s="1"/>
  <c r="FU134" i="53"/>
  <c r="FV134" i="53" s="1"/>
  <c r="FS138" i="53"/>
  <c r="FT138" i="53" s="1"/>
  <c r="FU138" i="53"/>
  <c r="FV138" i="53" s="1"/>
  <c r="FN144" i="53"/>
  <c r="FS145" i="53"/>
  <c r="FT145" i="53" s="1"/>
  <c r="FU145" i="53"/>
  <c r="FV145" i="53" s="1"/>
  <c r="FS152" i="53"/>
  <c r="FT152" i="53" s="1"/>
  <c r="FU152" i="53"/>
  <c r="FV152" i="53" s="1"/>
  <c r="FN159" i="53"/>
  <c r="FS160" i="53"/>
  <c r="FT160" i="53" s="1"/>
  <c r="FU160" i="53"/>
  <c r="FV160" i="53" s="1"/>
  <c r="FU166" i="53"/>
  <c r="FV166" i="53" s="1"/>
  <c r="FS166" i="53"/>
  <c r="FT166" i="53" s="1"/>
  <c r="FU172" i="53"/>
  <c r="FV172" i="53" s="1"/>
  <c r="FS172" i="53"/>
  <c r="FT172" i="53" s="1"/>
  <c r="FU178" i="53"/>
  <c r="FV178" i="53" s="1"/>
  <c r="FS178" i="53"/>
  <c r="FT178" i="53" s="1"/>
  <c r="FU182" i="53"/>
  <c r="FV182" i="53" s="1"/>
  <c r="FS182" i="53"/>
  <c r="FT182" i="53" s="1"/>
  <c r="FN186" i="53"/>
  <c r="FU187" i="53"/>
  <c r="FV187" i="53" s="1"/>
  <c r="FS187" i="53"/>
  <c r="FT187" i="53" s="1"/>
  <c r="FM12" i="53"/>
  <c r="FU16" i="53"/>
  <c r="FV16" i="53" s="1"/>
  <c r="FS16" i="53"/>
  <c r="FT16" i="53" s="1"/>
  <c r="FS20" i="53"/>
  <c r="FT20" i="53" s="1"/>
  <c r="FU20" i="53"/>
  <c r="FV20" i="53" s="1"/>
  <c r="FU28" i="53"/>
  <c r="FV28" i="53" s="1"/>
  <c r="FS28" i="53"/>
  <c r="FT28" i="53" s="1"/>
  <c r="FU33" i="53"/>
  <c r="FV33" i="53" s="1"/>
  <c r="FS33" i="53"/>
  <c r="FT33" i="53" s="1"/>
  <c r="FS38" i="53"/>
  <c r="FT38" i="53" s="1"/>
  <c r="FU38" i="53"/>
  <c r="FV38" i="53" s="1"/>
  <c r="FS42" i="53"/>
  <c r="FT42" i="53" s="1"/>
  <c r="FU42" i="53"/>
  <c r="FV42" i="53" s="1"/>
  <c r="FU47" i="53"/>
  <c r="FV47" i="53" s="1"/>
  <c r="FS47" i="53"/>
  <c r="FT47" i="53" s="1"/>
  <c r="FU52" i="53"/>
  <c r="FV52" i="53" s="1"/>
  <c r="FS52" i="53"/>
  <c r="FT52" i="53" s="1"/>
  <c r="FU56" i="53"/>
  <c r="FV56" i="53" s="1"/>
  <c r="FS56" i="53"/>
  <c r="FT56" i="53" s="1"/>
  <c r="FU60" i="53"/>
  <c r="FV60" i="53" s="1"/>
  <c r="FS60" i="53"/>
  <c r="FT60" i="53" s="1"/>
  <c r="FU71" i="53"/>
  <c r="FV71" i="53" s="1"/>
  <c r="FS71" i="53"/>
  <c r="FT71" i="53" s="1"/>
  <c r="FU75" i="53"/>
  <c r="FV75" i="53" s="1"/>
  <c r="FS75" i="53"/>
  <c r="FT75" i="53" s="1"/>
  <c r="FU81" i="53"/>
  <c r="FV81" i="53" s="1"/>
  <c r="FS81" i="53"/>
  <c r="FT81" i="53" s="1"/>
  <c r="FV86" i="53"/>
  <c r="FU86" i="53"/>
  <c r="FU90" i="53"/>
  <c r="FV90" i="53" s="1"/>
  <c r="FS90" i="53"/>
  <c r="FT90" i="53" s="1"/>
  <c r="FU94" i="53"/>
  <c r="FV94" i="53" s="1"/>
  <c r="FS94" i="53"/>
  <c r="FT94" i="53" s="1"/>
  <c r="FU100" i="53"/>
  <c r="FV100" i="53" s="1"/>
  <c r="FS100" i="53"/>
  <c r="FT100" i="53" s="1"/>
  <c r="FU106" i="53"/>
  <c r="FV106" i="53" s="1"/>
  <c r="FS106" i="53"/>
  <c r="FT106" i="53" s="1"/>
  <c r="FS111" i="53"/>
  <c r="FT111" i="53" s="1"/>
  <c r="FU111" i="53"/>
  <c r="FV111" i="53" s="1"/>
  <c r="FN117" i="53"/>
  <c r="FU118" i="53"/>
  <c r="FV118" i="53" s="1"/>
  <c r="FS118" i="53"/>
  <c r="FT118" i="53" s="1"/>
  <c r="FU122" i="53"/>
  <c r="FV122" i="53" s="1"/>
  <c r="FS122" i="53"/>
  <c r="FT122" i="53" s="1"/>
  <c r="FU127" i="53"/>
  <c r="FV127" i="53" s="1"/>
  <c r="FS127" i="53"/>
  <c r="FT127" i="53" s="1"/>
  <c r="FU131" i="53"/>
  <c r="FV131" i="53" s="1"/>
  <c r="FS131" i="53"/>
  <c r="FT131" i="53" s="1"/>
  <c r="FU135" i="53"/>
  <c r="FV135" i="53" s="1"/>
  <c r="FS135" i="53"/>
  <c r="FT135" i="53" s="1"/>
  <c r="FN139" i="53"/>
  <c r="FU140" i="53"/>
  <c r="FV140" i="53" s="1"/>
  <c r="FS140" i="53"/>
  <c r="FT140" i="53" s="1"/>
  <c r="FN146" i="53"/>
  <c r="FU147" i="53"/>
  <c r="FV147" i="53" s="1"/>
  <c r="FS147" i="53"/>
  <c r="FT147" i="53" s="1"/>
  <c r="FN153" i="53"/>
  <c r="FU154" i="53"/>
  <c r="FV154" i="53" s="1"/>
  <c r="FS154" i="53"/>
  <c r="FT154" i="53" s="1"/>
  <c r="FU163" i="53"/>
  <c r="FV163" i="53" s="1"/>
  <c r="FS163" i="53"/>
  <c r="FT163" i="53" s="1"/>
  <c r="FS168" i="53"/>
  <c r="FT168" i="53" s="1"/>
  <c r="FU168" i="53"/>
  <c r="FV168" i="53" s="1"/>
  <c r="FU173" i="53"/>
  <c r="FV173" i="53" s="1"/>
  <c r="FS173" i="53"/>
  <c r="FT173" i="53" s="1"/>
  <c r="FU179" i="53"/>
  <c r="FV179" i="53" s="1"/>
  <c r="FS179" i="53"/>
  <c r="FT179" i="53" s="1"/>
  <c r="FU183" i="53"/>
  <c r="FV183" i="53" s="1"/>
  <c r="FS183" i="53"/>
  <c r="FT183" i="53" s="1"/>
  <c r="FU188" i="53"/>
  <c r="FV188" i="53" s="1"/>
  <c r="FS188" i="53"/>
  <c r="FT188" i="53" s="1"/>
  <c r="FU17" i="53"/>
  <c r="FV17" i="53" s="1"/>
  <c r="FS17" i="53"/>
  <c r="FT17" i="53" s="1"/>
  <c r="FU21" i="53"/>
  <c r="FV21" i="53" s="1"/>
  <c r="FS21" i="53"/>
  <c r="FT21" i="53" s="1"/>
  <c r="FU25" i="53"/>
  <c r="FV25" i="53" s="1"/>
  <c r="FS25" i="53"/>
  <c r="FT25" i="53" s="1"/>
  <c r="FU30" i="53"/>
  <c r="FV30" i="53" s="1"/>
  <c r="FS30" i="53"/>
  <c r="FT30" i="53" s="1"/>
  <c r="FU35" i="53"/>
  <c r="FV35" i="53" s="1"/>
  <c r="FS35" i="53"/>
  <c r="FT35" i="53" s="1"/>
  <c r="FU39" i="53"/>
  <c r="FV39" i="53" s="1"/>
  <c r="FS39" i="53"/>
  <c r="FT39" i="53" s="1"/>
  <c r="FS44" i="53"/>
  <c r="FT44" i="53" s="1"/>
  <c r="FU44" i="53"/>
  <c r="FV44" i="53" s="1"/>
  <c r="FS48" i="53"/>
  <c r="FT48" i="53" s="1"/>
  <c r="FU48" i="53"/>
  <c r="FV48" i="53" s="1"/>
  <c r="FU53" i="53"/>
  <c r="FV53" i="53" s="1"/>
  <c r="FS53" i="53"/>
  <c r="FT53" i="53" s="1"/>
  <c r="FU57" i="53"/>
  <c r="FV57" i="53" s="1"/>
  <c r="FS57" i="53"/>
  <c r="FT57" i="53" s="1"/>
  <c r="FN62" i="53"/>
  <c r="FU64" i="53"/>
  <c r="FV64" i="53" s="1"/>
  <c r="FS64" i="53"/>
  <c r="FT64" i="53" s="1"/>
  <c r="FU72" i="53"/>
  <c r="FV72" i="53" s="1"/>
  <c r="FS72" i="53"/>
  <c r="FT72" i="53" s="1"/>
  <c r="FU76" i="53"/>
  <c r="FV76" i="53" s="1"/>
  <c r="FS76" i="53"/>
  <c r="FT76" i="53" s="1"/>
  <c r="FU82" i="53"/>
  <c r="FV82" i="53" s="1"/>
  <c r="FS82" i="53"/>
  <c r="FT82" i="53" s="1"/>
  <c r="FS87" i="53"/>
  <c r="FT87" i="53" s="1"/>
  <c r="FU87" i="53"/>
  <c r="FV87" i="53" s="1"/>
  <c r="FS91" i="53"/>
  <c r="FT91" i="53" s="1"/>
  <c r="FU91" i="53"/>
  <c r="FV91" i="53" s="1"/>
  <c r="FS95" i="53"/>
  <c r="FT95" i="53" s="1"/>
  <c r="FU95" i="53"/>
  <c r="FV95" i="53" s="1"/>
  <c r="FS101" i="53"/>
  <c r="FT101" i="53" s="1"/>
  <c r="FU101" i="53"/>
  <c r="FV101" i="53" s="1"/>
  <c r="FU107" i="53"/>
  <c r="FV107" i="53" s="1"/>
  <c r="FS107" i="53"/>
  <c r="FT107" i="53" s="1"/>
  <c r="FU112" i="53"/>
  <c r="FV112" i="53" s="1"/>
  <c r="FS112" i="53"/>
  <c r="FT112" i="53" s="1"/>
  <c r="FS119" i="53"/>
  <c r="FT119" i="53" s="1"/>
  <c r="FU119" i="53"/>
  <c r="FV119" i="53" s="1"/>
  <c r="FS124" i="53"/>
  <c r="FT124" i="53" s="1"/>
  <c r="FU124" i="53"/>
  <c r="FV124" i="53" s="1"/>
  <c r="FS128" i="53"/>
  <c r="FT128" i="53" s="1"/>
  <c r="FU128" i="53"/>
  <c r="FV128" i="53" s="1"/>
  <c r="FS132" i="53"/>
  <c r="FT132" i="53" s="1"/>
  <c r="FU132" i="53"/>
  <c r="FV132" i="53" s="1"/>
  <c r="FS136" i="53"/>
  <c r="FT136" i="53" s="1"/>
  <c r="FU136" i="53"/>
  <c r="FV136" i="53" s="1"/>
  <c r="FS141" i="53"/>
  <c r="FT141" i="53" s="1"/>
  <c r="FU141" i="53"/>
  <c r="FV141" i="53" s="1"/>
  <c r="FN148" i="53"/>
  <c r="FS149" i="53"/>
  <c r="FT149" i="53" s="1"/>
  <c r="FU149" i="53"/>
  <c r="FV149" i="53" s="1"/>
  <c r="FN155" i="53"/>
  <c r="FS156" i="53"/>
  <c r="FT156" i="53" s="1"/>
  <c r="FU156" i="53"/>
  <c r="FV156" i="53" s="1"/>
  <c r="FU164" i="53"/>
  <c r="FV164" i="53" s="1"/>
  <c r="FS164" i="53"/>
  <c r="FT164" i="53" s="1"/>
  <c r="FU169" i="53"/>
  <c r="FV169" i="53" s="1"/>
  <c r="FS169" i="53"/>
  <c r="FT169" i="53" s="1"/>
  <c r="FU176" i="53"/>
  <c r="FV176" i="53" s="1"/>
  <c r="FS176" i="53"/>
  <c r="FT176" i="53" s="1"/>
  <c r="FU180" i="53"/>
  <c r="FV180" i="53" s="1"/>
  <c r="FS180" i="53"/>
  <c r="FT180" i="53" s="1"/>
  <c r="FU184" i="53"/>
  <c r="FV184" i="53" s="1"/>
  <c r="FS184" i="53"/>
  <c r="FT184" i="53" s="1"/>
  <c r="FD21" i="53"/>
  <c r="FE21" i="53" s="1"/>
  <c r="FB21" i="53"/>
  <c r="FC21" i="53" s="1"/>
  <c r="FB31" i="53"/>
  <c r="FC31" i="53" s="1"/>
  <c r="FD31" i="53"/>
  <c r="FE31" i="53" s="1"/>
  <c r="FB40" i="53"/>
  <c r="FC40" i="53" s="1"/>
  <c r="FD40" i="53"/>
  <c r="FE40" i="53" s="1"/>
  <c r="FD50" i="53"/>
  <c r="FE50" i="53" s="1"/>
  <c r="FB50" i="53"/>
  <c r="FC50" i="53" s="1"/>
  <c r="FD58" i="53"/>
  <c r="FE58" i="53" s="1"/>
  <c r="FB58" i="53"/>
  <c r="FC58" i="53" s="1"/>
  <c r="FD77" i="53"/>
  <c r="FE77" i="53" s="1"/>
  <c r="FB77" i="53"/>
  <c r="FC77" i="53" s="1"/>
  <c r="FD88" i="53"/>
  <c r="FE88" i="53" s="1"/>
  <c r="FB88" i="53"/>
  <c r="FC88" i="53" s="1"/>
  <c r="FB98" i="53"/>
  <c r="FC98" i="53" s="1"/>
  <c r="FD98" i="53"/>
  <c r="FE98" i="53" s="1"/>
  <c r="FD109" i="53"/>
  <c r="FE109" i="53" s="1"/>
  <c r="FB109" i="53"/>
  <c r="FC109" i="53" s="1"/>
  <c r="FD120" i="53"/>
  <c r="FE120" i="53" s="1"/>
  <c r="FB120" i="53"/>
  <c r="FC120" i="53" s="1"/>
  <c r="FD129" i="53"/>
  <c r="FE129" i="53" s="1"/>
  <c r="FB129" i="53"/>
  <c r="FC129" i="53" s="1"/>
  <c r="FD137" i="53"/>
  <c r="FE137" i="53" s="1"/>
  <c r="FB137" i="53"/>
  <c r="FC137" i="53" s="1"/>
  <c r="EW157" i="53"/>
  <c r="FD158" i="53"/>
  <c r="FE158" i="53" s="1"/>
  <c r="FB158" i="53"/>
  <c r="FC158" i="53" s="1"/>
  <c r="FB171" i="53"/>
  <c r="FC171" i="53" s="1"/>
  <c r="FD171" i="53"/>
  <c r="FE171" i="53" s="1"/>
  <c r="FD181" i="53"/>
  <c r="FE181" i="53" s="1"/>
  <c r="FB181" i="53"/>
  <c r="FC181" i="53" s="1"/>
  <c r="FD14" i="53"/>
  <c r="FE14" i="53" s="1"/>
  <c r="FB14" i="53"/>
  <c r="FC14" i="53" s="1"/>
  <c r="FB18" i="53"/>
  <c r="FC18" i="53" s="1"/>
  <c r="FD18" i="53"/>
  <c r="FE18" i="53" s="1"/>
  <c r="FD22" i="53"/>
  <c r="FE22" i="53" s="1"/>
  <c r="FB22" i="53"/>
  <c r="FC22" i="53" s="1"/>
  <c r="FD27" i="53"/>
  <c r="FE27" i="53" s="1"/>
  <c r="FB27" i="53"/>
  <c r="FC27" i="53" s="1"/>
  <c r="FD32" i="53"/>
  <c r="FE32" i="53" s="1"/>
  <c r="FB32" i="53"/>
  <c r="FC32" i="53" s="1"/>
  <c r="EW34" i="53"/>
  <c r="FB37" i="53"/>
  <c r="FC37" i="53" s="1"/>
  <c r="FD37" i="53"/>
  <c r="FE37" i="53" s="1"/>
  <c r="FB41" i="53"/>
  <c r="FC41" i="53" s="1"/>
  <c r="FD41" i="53"/>
  <c r="FE41" i="53" s="1"/>
  <c r="FD46" i="53"/>
  <c r="FE46" i="53" s="1"/>
  <c r="FB46" i="53"/>
  <c r="FC46" i="53" s="1"/>
  <c r="FD51" i="53"/>
  <c r="FE51" i="53" s="1"/>
  <c r="FB51" i="53"/>
  <c r="FC51" i="53" s="1"/>
  <c r="FD55" i="53"/>
  <c r="FE55" i="53" s="1"/>
  <c r="FB55" i="53"/>
  <c r="FC55" i="53" s="1"/>
  <c r="FD59" i="53"/>
  <c r="FE59" i="53" s="1"/>
  <c r="FB59" i="53"/>
  <c r="FC59" i="53" s="1"/>
  <c r="FB68" i="53"/>
  <c r="FC68" i="53" s="1"/>
  <c r="FD68" i="53"/>
  <c r="FE68" i="53" s="1"/>
  <c r="FD74" i="53"/>
  <c r="FE74" i="53" s="1"/>
  <c r="FB74" i="53"/>
  <c r="FC74" i="53" s="1"/>
  <c r="FD78" i="53"/>
  <c r="FE78" i="53" s="1"/>
  <c r="FB78" i="53"/>
  <c r="FC78" i="53" s="1"/>
  <c r="FD84" i="53"/>
  <c r="FE84" i="53" s="1"/>
  <c r="FB84" i="53"/>
  <c r="FC84" i="53" s="1"/>
  <c r="FD89" i="53"/>
  <c r="FE89" i="53" s="1"/>
  <c r="FB89" i="53"/>
  <c r="FC89" i="53" s="1"/>
  <c r="FB93" i="53"/>
  <c r="FC93" i="53" s="1"/>
  <c r="FD93" i="53"/>
  <c r="FE93" i="53" s="1"/>
  <c r="FD99" i="53"/>
  <c r="FE99" i="53" s="1"/>
  <c r="FB99" i="53"/>
  <c r="FC99" i="53" s="1"/>
  <c r="FD105" i="53"/>
  <c r="FE105" i="53" s="1"/>
  <c r="FB105" i="53"/>
  <c r="FC105" i="53" s="1"/>
  <c r="FB110" i="53"/>
  <c r="FC110" i="53" s="1"/>
  <c r="FD110" i="53"/>
  <c r="FE110" i="53" s="1"/>
  <c r="EW114" i="53"/>
  <c r="FB115" i="53"/>
  <c r="FC115" i="53" s="1"/>
  <c r="FD115" i="53"/>
  <c r="FE115" i="53" s="1"/>
  <c r="FD121" i="53"/>
  <c r="FE121" i="53" s="1"/>
  <c r="FB121" i="53"/>
  <c r="FC121" i="53" s="1"/>
  <c r="FD126" i="53"/>
  <c r="FE126" i="53" s="1"/>
  <c r="FB126" i="53"/>
  <c r="FC126" i="53" s="1"/>
  <c r="FD130" i="53"/>
  <c r="FE130" i="53" s="1"/>
  <c r="FB130" i="53"/>
  <c r="FC130" i="53" s="1"/>
  <c r="FD134" i="53"/>
  <c r="FE134" i="53" s="1"/>
  <c r="FB134" i="53"/>
  <c r="FC134" i="53" s="1"/>
  <c r="FD138" i="53"/>
  <c r="FE138" i="53" s="1"/>
  <c r="FB138" i="53"/>
  <c r="FC138" i="53" s="1"/>
  <c r="EW144" i="53"/>
  <c r="FD145" i="53"/>
  <c r="FE145" i="53" s="1"/>
  <c r="FB145" i="53"/>
  <c r="FC145" i="53" s="1"/>
  <c r="FD152" i="53"/>
  <c r="FE152" i="53" s="1"/>
  <c r="FB152" i="53"/>
  <c r="FC152" i="53" s="1"/>
  <c r="EW159" i="53"/>
  <c r="FD160" i="53"/>
  <c r="FE160" i="53" s="1"/>
  <c r="FB160" i="53"/>
  <c r="FC160" i="53" s="1"/>
  <c r="FB166" i="53"/>
  <c r="FC166" i="53" s="1"/>
  <c r="FD166" i="53"/>
  <c r="FE166" i="53" s="1"/>
  <c r="FD172" i="53"/>
  <c r="FE172" i="53" s="1"/>
  <c r="FB172" i="53"/>
  <c r="FC172" i="53" s="1"/>
  <c r="EV174" i="53"/>
  <c r="FB178" i="53"/>
  <c r="FC178" i="53" s="1"/>
  <c r="FD178" i="53"/>
  <c r="FE178" i="53" s="1"/>
  <c r="FB182" i="53"/>
  <c r="FC182" i="53" s="1"/>
  <c r="FD182" i="53"/>
  <c r="FE182" i="53" s="1"/>
  <c r="FB187" i="53"/>
  <c r="FC187" i="53" s="1"/>
  <c r="FD187" i="53"/>
  <c r="FE187" i="53" s="1"/>
  <c r="FB19" i="53"/>
  <c r="FC19" i="53" s="1"/>
  <c r="FD19" i="53"/>
  <c r="FE19" i="53" s="1"/>
  <c r="FB28" i="53"/>
  <c r="FC28" i="53" s="1"/>
  <c r="FD28" i="53"/>
  <c r="FE28" i="53" s="1"/>
  <c r="FD38" i="53"/>
  <c r="FE38" i="53" s="1"/>
  <c r="FB38" i="53"/>
  <c r="FC38" i="53" s="1"/>
  <c r="FB47" i="53"/>
  <c r="FC47" i="53" s="1"/>
  <c r="FD47" i="53"/>
  <c r="FE47" i="53" s="1"/>
  <c r="FD56" i="53"/>
  <c r="FE56" i="53" s="1"/>
  <c r="FB56" i="53"/>
  <c r="FC56" i="53" s="1"/>
  <c r="FD71" i="53"/>
  <c r="FE71" i="53" s="1"/>
  <c r="FB71" i="53"/>
  <c r="FC71" i="53" s="1"/>
  <c r="FB81" i="53"/>
  <c r="FC81" i="53" s="1"/>
  <c r="FD81" i="53"/>
  <c r="FE81" i="53" s="1"/>
  <c r="FB90" i="53"/>
  <c r="FC90" i="53" s="1"/>
  <c r="FD90" i="53"/>
  <c r="FE90" i="53" s="1"/>
  <c r="FD100" i="53"/>
  <c r="FE100" i="53" s="1"/>
  <c r="FB100" i="53"/>
  <c r="FC100" i="53" s="1"/>
  <c r="FD106" i="53"/>
  <c r="FE106" i="53" s="1"/>
  <c r="FB106" i="53"/>
  <c r="FC106" i="53" s="1"/>
  <c r="FD118" i="53"/>
  <c r="FE118" i="53" s="1"/>
  <c r="FB118" i="53"/>
  <c r="FC118" i="53" s="1"/>
  <c r="FB127" i="53"/>
  <c r="FC127" i="53" s="1"/>
  <c r="FD127" i="53"/>
  <c r="FE127" i="53" s="1"/>
  <c r="FB135" i="53"/>
  <c r="FC135" i="53" s="1"/>
  <c r="FD135" i="53"/>
  <c r="FE135" i="53" s="1"/>
  <c r="EW153" i="53"/>
  <c r="FD154" i="53"/>
  <c r="FE154" i="53" s="1"/>
  <c r="FB154" i="53"/>
  <c r="FC154" i="53" s="1"/>
  <c r="FD183" i="53"/>
  <c r="FE183" i="53" s="1"/>
  <c r="FB183" i="53"/>
  <c r="FC183" i="53" s="1"/>
  <c r="FD17" i="53"/>
  <c r="FE17" i="53" s="1"/>
  <c r="FB17" i="53"/>
  <c r="FC17" i="53" s="1"/>
  <c r="FD26" i="53"/>
  <c r="FE26" i="53" s="1"/>
  <c r="FB26" i="53"/>
  <c r="FC26" i="53" s="1"/>
  <c r="FD36" i="53"/>
  <c r="FE36" i="53" s="1"/>
  <c r="FB36" i="53"/>
  <c r="FC36" i="53" s="1"/>
  <c r="FD45" i="53"/>
  <c r="FE45" i="53" s="1"/>
  <c r="FB45" i="53"/>
  <c r="FC45" i="53" s="1"/>
  <c r="FD54" i="53"/>
  <c r="FE54" i="53" s="1"/>
  <c r="FB54" i="53"/>
  <c r="FC54" i="53" s="1"/>
  <c r="EW65" i="53"/>
  <c r="FD67" i="53"/>
  <c r="FE67" i="53" s="1"/>
  <c r="FB67" i="53"/>
  <c r="FC67" i="53" s="1"/>
  <c r="FD73" i="53"/>
  <c r="FE73" i="53" s="1"/>
  <c r="FB73" i="53"/>
  <c r="FC73" i="53" s="1"/>
  <c r="FB83" i="53"/>
  <c r="FC83" i="53" s="1"/>
  <c r="FD83" i="53"/>
  <c r="FE83" i="53" s="1"/>
  <c r="FD92" i="53"/>
  <c r="FE92" i="53" s="1"/>
  <c r="FB92" i="53"/>
  <c r="FC92" i="53" s="1"/>
  <c r="FB104" i="53"/>
  <c r="FC104" i="53" s="1"/>
  <c r="FD104" i="53"/>
  <c r="FE104" i="53" s="1"/>
  <c r="FB113" i="53"/>
  <c r="FC113" i="53" s="1"/>
  <c r="FD113" i="53"/>
  <c r="FE113" i="53" s="1"/>
  <c r="FD125" i="53"/>
  <c r="FE125" i="53" s="1"/>
  <c r="FB125" i="53"/>
  <c r="FC125" i="53" s="1"/>
  <c r="FD133" i="53"/>
  <c r="FE133" i="53" s="1"/>
  <c r="FB133" i="53"/>
  <c r="FC133" i="53" s="1"/>
  <c r="EW142" i="53"/>
  <c r="FD143" i="53"/>
  <c r="FE143" i="53" s="1"/>
  <c r="FB143" i="53"/>
  <c r="FC143" i="53" s="1"/>
  <c r="FD151" i="53"/>
  <c r="FE151" i="53" s="1"/>
  <c r="FB151" i="53"/>
  <c r="FC151" i="53" s="1"/>
  <c r="FD165" i="53"/>
  <c r="FE165" i="53" s="1"/>
  <c r="FB165" i="53"/>
  <c r="FC165" i="53" s="1"/>
  <c r="FD177" i="53"/>
  <c r="FE177" i="53" s="1"/>
  <c r="FB177" i="53"/>
  <c r="FC177" i="53" s="1"/>
  <c r="FD185" i="53"/>
  <c r="FE185" i="53" s="1"/>
  <c r="FB185" i="53"/>
  <c r="FC185" i="53" s="1"/>
  <c r="FB15" i="53"/>
  <c r="FC15" i="53" s="1"/>
  <c r="FD15" i="53"/>
  <c r="FE15" i="53" s="1"/>
  <c r="FB23" i="53"/>
  <c r="FC23" i="53" s="1"/>
  <c r="FD23" i="53"/>
  <c r="FE23" i="53" s="1"/>
  <c r="FD33" i="53"/>
  <c r="FE33" i="53" s="1"/>
  <c r="FB33" i="53"/>
  <c r="FC33" i="53" s="1"/>
  <c r="FD42" i="53"/>
  <c r="FE42" i="53" s="1"/>
  <c r="FB42" i="53"/>
  <c r="FC42" i="53" s="1"/>
  <c r="FB52" i="53"/>
  <c r="FC52" i="53" s="1"/>
  <c r="FD52" i="53"/>
  <c r="FE52" i="53" s="1"/>
  <c r="FD60" i="53"/>
  <c r="FE60" i="53" s="1"/>
  <c r="FB60" i="53"/>
  <c r="FC60" i="53" s="1"/>
  <c r="FD75" i="53"/>
  <c r="FE75" i="53" s="1"/>
  <c r="FB75" i="53"/>
  <c r="FC75" i="53" s="1"/>
  <c r="FE86" i="53"/>
  <c r="FD86" i="53"/>
  <c r="FB94" i="53"/>
  <c r="FC94" i="53" s="1"/>
  <c r="FD94" i="53"/>
  <c r="FE94" i="53" s="1"/>
  <c r="FD111" i="53"/>
  <c r="FE111" i="53" s="1"/>
  <c r="FB111" i="53"/>
  <c r="FC111" i="53" s="1"/>
  <c r="FB122" i="53"/>
  <c r="FC122" i="53" s="1"/>
  <c r="FD122" i="53"/>
  <c r="FE122" i="53" s="1"/>
  <c r="FD131" i="53"/>
  <c r="FE131" i="53" s="1"/>
  <c r="FB131" i="53"/>
  <c r="FC131" i="53" s="1"/>
  <c r="FB140" i="53"/>
  <c r="FC140" i="53" s="1"/>
  <c r="FD140" i="53"/>
  <c r="FE140" i="53" s="1"/>
  <c r="EW146" i="53"/>
  <c r="FB147" i="53"/>
  <c r="FC147" i="53" s="1"/>
  <c r="FD147" i="53"/>
  <c r="FE147" i="53" s="1"/>
  <c r="FD163" i="53"/>
  <c r="FE163" i="53" s="1"/>
  <c r="FB163" i="53"/>
  <c r="FC163" i="53" s="1"/>
  <c r="FD168" i="53"/>
  <c r="FE168" i="53" s="1"/>
  <c r="FB168" i="53"/>
  <c r="FC168" i="53" s="1"/>
  <c r="FB173" i="53"/>
  <c r="FC173" i="53" s="1"/>
  <c r="FD173" i="53"/>
  <c r="FE173" i="53" s="1"/>
  <c r="FD179" i="53"/>
  <c r="FE179" i="53" s="1"/>
  <c r="FB179" i="53"/>
  <c r="FC179" i="53" s="1"/>
  <c r="FD188" i="53"/>
  <c r="FE188" i="53" s="1"/>
  <c r="FB188" i="53"/>
  <c r="FC188" i="53" s="1"/>
  <c r="FD16" i="53"/>
  <c r="FE16" i="53" s="1"/>
  <c r="FB16" i="53"/>
  <c r="FC16" i="53" s="1"/>
  <c r="FD20" i="53"/>
  <c r="FE20" i="53" s="1"/>
  <c r="FB20" i="53"/>
  <c r="FC20" i="53" s="1"/>
  <c r="FB25" i="53"/>
  <c r="FC25" i="53" s="1"/>
  <c r="FD25" i="53"/>
  <c r="FE25" i="53" s="1"/>
  <c r="FD30" i="53"/>
  <c r="FE30" i="53" s="1"/>
  <c r="FB30" i="53"/>
  <c r="FC30" i="53" s="1"/>
  <c r="FD35" i="53"/>
  <c r="FE35" i="53" s="1"/>
  <c r="FB35" i="53"/>
  <c r="FC35" i="53" s="1"/>
  <c r="FD39" i="53"/>
  <c r="FE39" i="53" s="1"/>
  <c r="FB39" i="53"/>
  <c r="FC39" i="53" s="1"/>
  <c r="FD44" i="53"/>
  <c r="FE44" i="53" s="1"/>
  <c r="FB44" i="53"/>
  <c r="FC44" i="53" s="1"/>
  <c r="FD48" i="53"/>
  <c r="FE48" i="53" s="1"/>
  <c r="FB48" i="53"/>
  <c r="FC48" i="53" s="1"/>
  <c r="FB53" i="53"/>
  <c r="FC53" i="53" s="1"/>
  <c r="FD53" i="53"/>
  <c r="FE53" i="53" s="1"/>
  <c r="FB57" i="53"/>
  <c r="FC57" i="53" s="1"/>
  <c r="FD57" i="53"/>
  <c r="FE57" i="53" s="1"/>
  <c r="EW62" i="53"/>
  <c r="FB64" i="53"/>
  <c r="FC64" i="53" s="1"/>
  <c r="FD64" i="53"/>
  <c r="FE64" i="53" s="1"/>
  <c r="FB72" i="53"/>
  <c r="FC72" i="53" s="1"/>
  <c r="FD72" i="53"/>
  <c r="FE72" i="53" s="1"/>
  <c r="FB76" i="53"/>
  <c r="FC76" i="53" s="1"/>
  <c r="FD76" i="53"/>
  <c r="FE76" i="53" s="1"/>
  <c r="FD82" i="53"/>
  <c r="FE82" i="53" s="1"/>
  <c r="FB82" i="53"/>
  <c r="FC82" i="53" s="1"/>
  <c r="FD87" i="53"/>
  <c r="FE87" i="53" s="1"/>
  <c r="FB87" i="53"/>
  <c r="FC87" i="53" s="1"/>
  <c r="FD91" i="53"/>
  <c r="FE91" i="53" s="1"/>
  <c r="FB91" i="53"/>
  <c r="FC91" i="53" s="1"/>
  <c r="FD95" i="53"/>
  <c r="FE95" i="53" s="1"/>
  <c r="FB95" i="53"/>
  <c r="FC95" i="53" s="1"/>
  <c r="FD101" i="53"/>
  <c r="FE101" i="53" s="1"/>
  <c r="FB101" i="53"/>
  <c r="FC101" i="53" s="1"/>
  <c r="FB107" i="53"/>
  <c r="FC107" i="53" s="1"/>
  <c r="FD107" i="53"/>
  <c r="FE107" i="53" s="1"/>
  <c r="FD112" i="53"/>
  <c r="FE112" i="53" s="1"/>
  <c r="FB112" i="53"/>
  <c r="FC112" i="53" s="1"/>
  <c r="FD119" i="53"/>
  <c r="FE119" i="53" s="1"/>
  <c r="FB119" i="53"/>
  <c r="FC119" i="53" s="1"/>
  <c r="FD124" i="53"/>
  <c r="FE124" i="53" s="1"/>
  <c r="FB124" i="53"/>
  <c r="FC124" i="53" s="1"/>
  <c r="FD128" i="53"/>
  <c r="FE128" i="53" s="1"/>
  <c r="FB128" i="53"/>
  <c r="FC128" i="53" s="1"/>
  <c r="FD132" i="53"/>
  <c r="FE132" i="53" s="1"/>
  <c r="FB132" i="53"/>
  <c r="FC132" i="53" s="1"/>
  <c r="FD136" i="53"/>
  <c r="FE136" i="53" s="1"/>
  <c r="FB136" i="53"/>
  <c r="FC136" i="53" s="1"/>
  <c r="FD141" i="53"/>
  <c r="FE141" i="53" s="1"/>
  <c r="FB141" i="53"/>
  <c r="FC141" i="53" s="1"/>
  <c r="EW148" i="53"/>
  <c r="FD149" i="53"/>
  <c r="FE149" i="53" s="1"/>
  <c r="FB149" i="53"/>
  <c r="FC149" i="53" s="1"/>
  <c r="EW155" i="53"/>
  <c r="FD156" i="53"/>
  <c r="FE156" i="53" s="1"/>
  <c r="FB156" i="53"/>
  <c r="FC156" i="53" s="1"/>
  <c r="FB164" i="53"/>
  <c r="FC164" i="53" s="1"/>
  <c r="FD164" i="53"/>
  <c r="FE164" i="53" s="1"/>
  <c r="FD169" i="53"/>
  <c r="FE169" i="53" s="1"/>
  <c r="FB169" i="53"/>
  <c r="FC169" i="53" s="1"/>
  <c r="FB176" i="53"/>
  <c r="FC176" i="53" s="1"/>
  <c r="FD176" i="53"/>
  <c r="FE176" i="53" s="1"/>
  <c r="FB180" i="53"/>
  <c r="FC180" i="53" s="1"/>
  <c r="FD180" i="53"/>
  <c r="FE180" i="53" s="1"/>
  <c r="FB184" i="53"/>
  <c r="FC184" i="53" s="1"/>
  <c r="FD184" i="53"/>
  <c r="FE184" i="53" s="1"/>
  <c r="EM17" i="53"/>
  <c r="EN17" i="53" s="1"/>
  <c r="EK17" i="53"/>
  <c r="EL17" i="53" s="1"/>
  <c r="EM21" i="53"/>
  <c r="EN21" i="53" s="1"/>
  <c r="EK21" i="53"/>
  <c r="EL21" i="53" s="1"/>
  <c r="EM26" i="53"/>
  <c r="EN26" i="53" s="1"/>
  <c r="EK26" i="53"/>
  <c r="EL26" i="53" s="1"/>
  <c r="EM31" i="53"/>
  <c r="EN31" i="53" s="1"/>
  <c r="EK31" i="53"/>
  <c r="EL31" i="53" s="1"/>
  <c r="EM36" i="53"/>
  <c r="EN36" i="53" s="1"/>
  <c r="EK36" i="53"/>
  <c r="EL36" i="53" s="1"/>
  <c r="EM40" i="53"/>
  <c r="EN40" i="53" s="1"/>
  <c r="EK40" i="53"/>
  <c r="EL40" i="53" s="1"/>
  <c r="EK45" i="53"/>
  <c r="EL45" i="53" s="1"/>
  <c r="EM45" i="53"/>
  <c r="EN45" i="53" s="1"/>
  <c r="EM50" i="53"/>
  <c r="EN50" i="53" s="1"/>
  <c r="EK50" i="53"/>
  <c r="EL50" i="53" s="1"/>
  <c r="EM54" i="53"/>
  <c r="EN54" i="53" s="1"/>
  <c r="EK54" i="53"/>
  <c r="EL54" i="53" s="1"/>
  <c r="EM58" i="53"/>
  <c r="EN58" i="53" s="1"/>
  <c r="EK58" i="53"/>
  <c r="EL58" i="53" s="1"/>
  <c r="EF65" i="53"/>
  <c r="EK67" i="53"/>
  <c r="EL67" i="53" s="1"/>
  <c r="EM67" i="53"/>
  <c r="EN67" i="53" s="1"/>
  <c r="EM73" i="53"/>
  <c r="EN73" i="53" s="1"/>
  <c r="EK73" i="53"/>
  <c r="EL73" i="53" s="1"/>
  <c r="EM77" i="53"/>
  <c r="EN77" i="53" s="1"/>
  <c r="EK77" i="53"/>
  <c r="EL77" i="53" s="1"/>
  <c r="EM83" i="53"/>
  <c r="EN83" i="53" s="1"/>
  <c r="EK83" i="53"/>
  <c r="EL83" i="53" s="1"/>
  <c r="EK88" i="53"/>
  <c r="EL88" i="53" s="1"/>
  <c r="EM88" i="53"/>
  <c r="EN88" i="53" s="1"/>
  <c r="EK92" i="53"/>
  <c r="EL92" i="53" s="1"/>
  <c r="EM92" i="53"/>
  <c r="EN92" i="53" s="1"/>
  <c r="EM98" i="53"/>
  <c r="EN98" i="53" s="1"/>
  <c r="EK98" i="53"/>
  <c r="EL98" i="53" s="1"/>
  <c r="EM104" i="53"/>
  <c r="EN104" i="53" s="1"/>
  <c r="EK104" i="53"/>
  <c r="EL104" i="53" s="1"/>
  <c r="EM109" i="53"/>
  <c r="EN109" i="53" s="1"/>
  <c r="EK109" i="53"/>
  <c r="EL109" i="53" s="1"/>
  <c r="EM113" i="53"/>
  <c r="EN113" i="53" s="1"/>
  <c r="EK113" i="53"/>
  <c r="EL113" i="53" s="1"/>
  <c r="EM120" i="53"/>
  <c r="EN120" i="53" s="1"/>
  <c r="EK120" i="53"/>
  <c r="EL120" i="53" s="1"/>
  <c r="EM125" i="53"/>
  <c r="EN125" i="53" s="1"/>
  <c r="EK125" i="53"/>
  <c r="EL125" i="53" s="1"/>
  <c r="EM129" i="53"/>
  <c r="EN129" i="53" s="1"/>
  <c r="EK129" i="53"/>
  <c r="EL129" i="53" s="1"/>
  <c r="EM133" i="53"/>
  <c r="EN133" i="53" s="1"/>
  <c r="EK133" i="53"/>
  <c r="EL133" i="53" s="1"/>
  <c r="EM137" i="53"/>
  <c r="EN137" i="53" s="1"/>
  <c r="EK137" i="53"/>
  <c r="EL137" i="53" s="1"/>
  <c r="EF142" i="53"/>
  <c r="EM143" i="53"/>
  <c r="EN143" i="53" s="1"/>
  <c r="EK143" i="53"/>
  <c r="EL143" i="53" s="1"/>
  <c r="EM151" i="53"/>
  <c r="EN151" i="53" s="1"/>
  <c r="EK151" i="53"/>
  <c r="EL151" i="53" s="1"/>
  <c r="EF157" i="53"/>
  <c r="EM158" i="53"/>
  <c r="EN158" i="53" s="1"/>
  <c r="EK158" i="53"/>
  <c r="EL158" i="53" s="1"/>
  <c r="EM164" i="53"/>
  <c r="EN164" i="53" s="1"/>
  <c r="EK164" i="53"/>
  <c r="EL164" i="53" s="1"/>
  <c r="EK169" i="53"/>
  <c r="EL169" i="53" s="1"/>
  <c r="EM169" i="53"/>
  <c r="EN169" i="53" s="1"/>
  <c r="EM176" i="53"/>
  <c r="EN176" i="53" s="1"/>
  <c r="EK176" i="53"/>
  <c r="EL176" i="53" s="1"/>
  <c r="EM180" i="53"/>
  <c r="EN180" i="53" s="1"/>
  <c r="EK180" i="53"/>
  <c r="EL180" i="53" s="1"/>
  <c r="EM184" i="53"/>
  <c r="EN184" i="53" s="1"/>
  <c r="EK184" i="53"/>
  <c r="EL184" i="53" s="1"/>
  <c r="EK14" i="53"/>
  <c r="EL14" i="53" s="1"/>
  <c r="EM14" i="53"/>
  <c r="EN14" i="53" s="1"/>
  <c r="EK18" i="53"/>
  <c r="EL18" i="53" s="1"/>
  <c r="EM18" i="53"/>
  <c r="EN18" i="53" s="1"/>
  <c r="EK22" i="53"/>
  <c r="EL22" i="53" s="1"/>
  <c r="EM22" i="53"/>
  <c r="EN22" i="53" s="1"/>
  <c r="EK27" i="53"/>
  <c r="EL27" i="53" s="1"/>
  <c r="EM27" i="53"/>
  <c r="EN27" i="53" s="1"/>
  <c r="EM32" i="53"/>
  <c r="EN32" i="53" s="1"/>
  <c r="EK32" i="53"/>
  <c r="EL32" i="53" s="1"/>
  <c r="EM37" i="53"/>
  <c r="EN37" i="53" s="1"/>
  <c r="EK37" i="53"/>
  <c r="EL37" i="53" s="1"/>
  <c r="EM41" i="53"/>
  <c r="EN41" i="53" s="1"/>
  <c r="EK41" i="53"/>
  <c r="EL41" i="53" s="1"/>
  <c r="EM46" i="53"/>
  <c r="EN46" i="53" s="1"/>
  <c r="EK46" i="53"/>
  <c r="EL46" i="53" s="1"/>
  <c r="EK51" i="53"/>
  <c r="EL51" i="53" s="1"/>
  <c r="EM51" i="53"/>
  <c r="EN51" i="53" s="1"/>
  <c r="EK55" i="53"/>
  <c r="EL55" i="53" s="1"/>
  <c r="EM55" i="53"/>
  <c r="EN55" i="53" s="1"/>
  <c r="EK59" i="53"/>
  <c r="EL59" i="53" s="1"/>
  <c r="EM59" i="53"/>
  <c r="EN59" i="53" s="1"/>
  <c r="EM68" i="53"/>
  <c r="EN68" i="53" s="1"/>
  <c r="EK68" i="53"/>
  <c r="EL68" i="53" s="1"/>
  <c r="EK74" i="53"/>
  <c r="EL74" i="53" s="1"/>
  <c r="EM74" i="53"/>
  <c r="EN74" i="53" s="1"/>
  <c r="EK78" i="53"/>
  <c r="EL78" i="53" s="1"/>
  <c r="EM78" i="53"/>
  <c r="EN78" i="53" s="1"/>
  <c r="EK84" i="53"/>
  <c r="EL84" i="53" s="1"/>
  <c r="EM84" i="53"/>
  <c r="EN84" i="53" s="1"/>
  <c r="EM89" i="53"/>
  <c r="EN89" i="53" s="1"/>
  <c r="EK89" i="53"/>
  <c r="EL89" i="53" s="1"/>
  <c r="EM93" i="53"/>
  <c r="EN93" i="53" s="1"/>
  <c r="EK93" i="53"/>
  <c r="EL93" i="53" s="1"/>
  <c r="EM99" i="53"/>
  <c r="EN99" i="53" s="1"/>
  <c r="EK99" i="53"/>
  <c r="EL99" i="53" s="1"/>
  <c r="EM105" i="53"/>
  <c r="EN105" i="53" s="1"/>
  <c r="EK105" i="53"/>
  <c r="EL105" i="53" s="1"/>
  <c r="EM110" i="53"/>
  <c r="EN110" i="53" s="1"/>
  <c r="EK110" i="53"/>
  <c r="EL110" i="53" s="1"/>
  <c r="EF114" i="53"/>
  <c r="EM115" i="53"/>
  <c r="EN115" i="53" s="1"/>
  <c r="EK115" i="53"/>
  <c r="EL115" i="53" s="1"/>
  <c r="EM121" i="53"/>
  <c r="EN121" i="53" s="1"/>
  <c r="EK121" i="53"/>
  <c r="EL121" i="53" s="1"/>
  <c r="EM126" i="53"/>
  <c r="EN126" i="53" s="1"/>
  <c r="EK126" i="53"/>
  <c r="EL126" i="53" s="1"/>
  <c r="EM130" i="53"/>
  <c r="EN130" i="53" s="1"/>
  <c r="EK130" i="53"/>
  <c r="EL130" i="53" s="1"/>
  <c r="EM134" i="53"/>
  <c r="EN134" i="53" s="1"/>
  <c r="EK134" i="53"/>
  <c r="EL134" i="53" s="1"/>
  <c r="EM138" i="53"/>
  <c r="EN138" i="53" s="1"/>
  <c r="EK138" i="53"/>
  <c r="EL138" i="53" s="1"/>
  <c r="EF144" i="53"/>
  <c r="EM145" i="53"/>
  <c r="EN145" i="53" s="1"/>
  <c r="EK145" i="53"/>
  <c r="EL145" i="53" s="1"/>
  <c r="EM152" i="53"/>
  <c r="EN152" i="53" s="1"/>
  <c r="EK152" i="53"/>
  <c r="EL152" i="53" s="1"/>
  <c r="EM165" i="53"/>
  <c r="EN165" i="53" s="1"/>
  <c r="EK165" i="53"/>
  <c r="EL165" i="53" s="1"/>
  <c r="EF170" i="53"/>
  <c r="EM171" i="53"/>
  <c r="EN171" i="53" s="1"/>
  <c r="EK171" i="53"/>
  <c r="EL171" i="53" s="1"/>
  <c r="EM177" i="53"/>
  <c r="EN177" i="53" s="1"/>
  <c r="EK177" i="53"/>
  <c r="EL177" i="53" s="1"/>
  <c r="EM181" i="53"/>
  <c r="EN181" i="53" s="1"/>
  <c r="EK181" i="53"/>
  <c r="EL181" i="53" s="1"/>
  <c r="EM185" i="53"/>
  <c r="EN185" i="53" s="1"/>
  <c r="EK185" i="53"/>
  <c r="EL185" i="53" s="1"/>
  <c r="CX65" i="53"/>
  <c r="EM15" i="53"/>
  <c r="EN15" i="53" s="1"/>
  <c r="EK15" i="53"/>
  <c r="EL15" i="53" s="1"/>
  <c r="EM19" i="53"/>
  <c r="EN19" i="53" s="1"/>
  <c r="EK19" i="53"/>
  <c r="EL19" i="53" s="1"/>
  <c r="EM23" i="53"/>
  <c r="EN23" i="53" s="1"/>
  <c r="EK23" i="53"/>
  <c r="EL23" i="53" s="1"/>
  <c r="EM28" i="53"/>
  <c r="EN28" i="53" s="1"/>
  <c r="EK28" i="53"/>
  <c r="EL28" i="53" s="1"/>
  <c r="EK33" i="53"/>
  <c r="EL33" i="53" s="1"/>
  <c r="EM33" i="53"/>
  <c r="EN33" i="53" s="1"/>
  <c r="EM38" i="53"/>
  <c r="EN38" i="53" s="1"/>
  <c r="EK38" i="53"/>
  <c r="EL38" i="53" s="1"/>
  <c r="EM42" i="53"/>
  <c r="EN42" i="53" s="1"/>
  <c r="EK42" i="53"/>
  <c r="EL42" i="53" s="1"/>
  <c r="EM47" i="53"/>
  <c r="EN47" i="53" s="1"/>
  <c r="EK47" i="53"/>
  <c r="EL47" i="53" s="1"/>
  <c r="EM52" i="53"/>
  <c r="EN52" i="53" s="1"/>
  <c r="EK52" i="53"/>
  <c r="EL52" i="53" s="1"/>
  <c r="EM56" i="53"/>
  <c r="EN56" i="53" s="1"/>
  <c r="EK56" i="53"/>
  <c r="EL56" i="53" s="1"/>
  <c r="EM60" i="53"/>
  <c r="EN60" i="53" s="1"/>
  <c r="EK60" i="53"/>
  <c r="EL60" i="53" s="1"/>
  <c r="EM71" i="53"/>
  <c r="EN71" i="53" s="1"/>
  <c r="EK71" i="53"/>
  <c r="EL71" i="53" s="1"/>
  <c r="EM75" i="53"/>
  <c r="EN75" i="53" s="1"/>
  <c r="EK75" i="53"/>
  <c r="EL75" i="53" s="1"/>
  <c r="EM81" i="53"/>
  <c r="EN81" i="53" s="1"/>
  <c r="EK81" i="53"/>
  <c r="EL81" i="53" s="1"/>
  <c r="EM86" i="53"/>
  <c r="EN86" i="53" s="1"/>
  <c r="EM90" i="53"/>
  <c r="EN90" i="53" s="1"/>
  <c r="EK90" i="53"/>
  <c r="EL90" i="53" s="1"/>
  <c r="EM94" i="53"/>
  <c r="EN94" i="53" s="1"/>
  <c r="EK94" i="53"/>
  <c r="EL94" i="53" s="1"/>
  <c r="EM100" i="53"/>
  <c r="EN100" i="53" s="1"/>
  <c r="EK100" i="53"/>
  <c r="EL100" i="53" s="1"/>
  <c r="EK106" i="53"/>
  <c r="EL106" i="53" s="1"/>
  <c r="EM106" i="53"/>
  <c r="EN106" i="53" s="1"/>
  <c r="EM111" i="53"/>
  <c r="EN111" i="53" s="1"/>
  <c r="EK111" i="53"/>
  <c r="EL111" i="53" s="1"/>
  <c r="EM118" i="53"/>
  <c r="EN118" i="53" s="1"/>
  <c r="EK118" i="53"/>
  <c r="EL118" i="53" s="1"/>
  <c r="EM122" i="53"/>
  <c r="EN122" i="53" s="1"/>
  <c r="EK122" i="53"/>
  <c r="EL122" i="53" s="1"/>
  <c r="EM127" i="53"/>
  <c r="EN127" i="53" s="1"/>
  <c r="EK127" i="53"/>
  <c r="EL127" i="53" s="1"/>
  <c r="EM131" i="53"/>
  <c r="EN131" i="53" s="1"/>
  <c r="EK131" i="53"/>
  <c r="EL131" i="53" s="1"/>
  <c r="EM135" i="53"/>
  <c r="EN135" i="53" s="1"/>
  <c r="EK135" i="53"/>
  <c r="EL135" i="53" s="1"/>
  <c r="EM140" i="53"/>
  <c r="EN140" i="53" s="1"/>
  <c r="EK140" i="53"/>
  <c r="EL140" i="53" s="1"/>
  <c r="EF146" i="53"/>
  <c r="EM147" i="53"/>
  <c r="EN147" i="53" s="1"/>
  <c r="EK147" i="53"/>
  <c r="EL147" i="53" s="1"/>
  <c r="EF153" i="53"/>
  <c r="EM154" i="53"/>
  <c r="EN154" i="53" s="1"/>
  <c r="EK154" i="53"/>
  <c r="EL154" i="53" s="1"/>
  <c r="EM160" i="53"/>
  <c r="EN160" i="53" s="1"/>
  <c r="EK160" i="53"/>
  <c r="EL160" i="53" s="1"/>
  <c r="EM166" i="53"/>
  <c r="EN166" i="53" s="1"/>
  <c r="EK166" i="53"/>
  <c r="EL166" i="53" s="1"/>
  <c r="EM172" i="53"/>
  <c r="EN172" i="53" s="1"/>
  <c r="EK172" i="53"/>
  <c r="EL172" i="53" s="1"/>
  <c r="EM178" i="53"/>
  <c r="EN178" i="53" s="1"/>
  <c r="EK178" i="53"/>
  <c r="EL178" i="53" s="1"/>
  <c r="EM182" i="53"/>
  <c r="EN182" i="53" s="1"/>
  <c r="EK182" i="53"/>
  <c r="EL182" i="53" s="1"/>
  <c r="EM187" i="53"/>
  <c r="EN187" i="53" s="1"/>
  <c r="EK187" i="53"/>
  <c r="EL187" i="53" s="1"/>
  <c r="EM16" i="53"/>
  <c r="EN16" i="53" s="1"/>
  <c r="EK16" i="53"/>
  <c r="EL16" i="53" s="1"/>
  <c r="EM20" i="53"/>
  <c r="EN20" i="53" s="1"/>
  <c r="EK20" i="53"/>
  <c r="EL20" i="53" s="1"/>
  <c r="EM25" i="53"/>
  <c r="EN25" i="53" s="1"/>
  <c r="EK25" i="53"/>
  <c r="EL25" i="53" s="1"/>
  <c r="EM30" i="53"/>
  <c r="EN30" i="53" s="1"/>
  <c r="EK30" i="53"/>
  <c r="EL30" i="53" s="1"/>
  <c r="EK35" i="53"/>
  <c r="EL35" i="53" s="1"/>
  <c r="EM35" i="53"/>
  <c r="EN35" i="53" s="1"/>
  <c r="EK39" i="53"/>
  <c r="EL39" i="53" s="1"/>
  <c r="EM39" i="53"/>
  <c r="EN39" i="53" s="1"/>
  <c r="EM44" i="53"/>
  <c r="EN44" i="53" s="1"/>
  <c r="EK44" i="53"/>
  <c r="EL44" i="53" s="1"/>
  <c r="EM48" i="53"/>
  <c r="EN48" i="53" s="1"/>
  <c r="EK48" i="53"/>
  <c r="EL48" i="53" s="1"/>
  <c r="EM53" i="53"/>
  <c r="EN53" i="53" s="1"/>
  <c r="EK53" i="53"/>
  <c r="EL53" i="53" s="1"/>
  <c r="EM57" i="53"/>
  <c r="EN57" i="53" s="1"/>
  <c r="EK57" i="53"/>
  <c r="EL57" i="53" s="1"/>
  <c r="EF62" i="53"/>
  <c r="EM64" i="53"/>
  <c r="EN64" i="53" s="1"/>
  <c r="EK64" i="53"/>
  <c r="EL64" i="53" s="1"/>
  <c r="EM72" i="53"/>
  <c r="EN72" i="53" s="1"/>
  <c r="EK72" i="53"/>
  <c r="EL72" i="53" s="1"/>
  <c r="EM76" i="53"/>
  <c r="EN76" i="53" s="1"/>
  <c r="EK76" i="53"/>
  <c r="EL76" i="53" s="1"/>
  <c r="EK82" i="53"/>
  <c r="EL82" i="53" s="1"/>
  <c r="EM82" i="53"/>
  <c r="EN82" i="53" s="1"/>
  <c r="EM87" i="53"/>
  <c r="EN87" i="53" s="1"/>
  <c r="EK87" i="53"/>
  <c r="EL87" i="53" s="1"/>
  <c r="EM91" i="53"/>
  <c r="EN91" i="53" s="1"/>
  <c r="EK91" i="53"/>
  <c r="EL91" i="53" s="1"/>
  <c r="EM95" i="53"/>
  <c r="EN95" i="53" s="1"/>
  <c r="EK95" i="53"/>
  <c r="EL95" i="53" s="1"/>
  <c r="EM101" i="53"/>
  <c r="EN101" i="53" s="1"/>
  <c r="EK101" i="53"/>
  <c r="EL101" i="53" s="1"/>
  <c r="EM107" i="53"/>
  <c r="EN107" i="53" s="1"/>
  <c r="EK107" i="53"/>
  <c r="EL107" i="53" s="1"/>
  <c r="EK112" i="53"/>
  <c r="EL112" i="53" s="1"/>
  <c r="EM112" i="53"/>
  <c r="EN112" i="53" s="1"/>
  <c r="EM119" i="53"/>
  <c r="EN119" i="53" s="1"/>
  <c r="EK119" i="53"/>
  <c r="EL119" i="53" s="1"/>
  <c r="EM124" i="53"/>
  <c r="EN124" i="53" s="1"/>
  <c r="EK124" i="53"/>
  <c r="EL124" i="53" s="1"/>
  <c r="EM128" i="53"/>
  <c r="EN128" i="53" s="1"/>
  <c r="EK128" i="53"/>
  <c r="EL128" i="53" s="1"/>
  <c r="EM132" i="53"/>
  <c r="EN132" i="53" s="1"/>
  <c r="EK132" i="53"/>
  <c r="EL132" i="53" s="1"/>
  <c r="EM136" i="53"/>
  <c r="EN136" i="53" s="1"/>
  <c r="EK136" i="53"/>
  <c r="EL136" i="53" s="1"/>
  <c r="EM141" i="53"/>
  <c r="EN141" i="53" s="1"/>
  <c r="EK141" i="53"/>
  <c r="EL141" i="53" s="1"/>
  <c r="EF148" i="53"/>
  <c r="EM149" i="53"/>
  <c r="EN149" i="53" s="1"/>
  <c r="EK149" i="53"/>
  <c r="EL149" i="53" s="1"/>
  <c r="EF155" i="53"/>
  <c r="EM156" i="53"/>
  <c r="EN156" i="53" s="1"/>
  <c r="EK156" i="53"/>
  <c r="EL156" i="53" s="1"/>
  <c r="EM163" i="53"/>
  <c r="EN163" i="53" s="1"/>
  <c r="EK163" i="53"/>
  <c r="EL163" i="53" s="1"/>
  <c r="EM168" i="53"/>
  <c r="EN168" i="53" s="1"/>
  <c r="EK168" i="53"/>
  <c r="EL168" i="53" s="1"/>
  <c r="EM173" i="53"/>
  <c r="EN173" i="53" s="1"/>
  <c r="EK173" i="53"/>
  <c r="EL173" i="53" s="1"/>
  <c r="EM179" i="53"/>
  <c r="EN179" i="53" s="1"/>
  <c r="EK179" i="53"/>
  <c r="EL179" i="53" s="1"/>
  <c r="EM183" i="53"/>
  <c r="EN183" i="53" s="1"/>
  <c r="EK183" i="53"/>
  <c r="EL183" i="53" s="1"/>
  <c r="EM188" i="53"/>
  <c r="EN188" i="53" s="1"/>
  <c r="EK188" i="53"/>
  <c r="EL188" i="53" s="1"/>
  <c r="DV18" i="53"/>
  <c r="DW18" i="53" s="1"/>
  <c r="DT18" i="53"/>
  <c r="DU18" i="53" s="1"/>
  <c r="DV32" i="53"/>
  <c r="DW32" i="53" s="1"/>
  <c r="DT32" i="53"/>
  <c r="DU32" i="53" s="1"/>
  <c r="DV46" i="53"/>
  <c r="DW46" i="53" s="1"/>
  <c r="DT46" i="53"/>
  <c r="DU46" i="53" s="1"/>
  <c r="DT59" i="53"/>
  <c r="DU59" i="53" s="1"/>
  <c r="DV59" i="53"/>
  <c r="DW59" i="53" s="1"/>
  <c r="DT78" i="53"/>
  <c r="DU78" i="53" s="1"/>
  <c r="DV78" i="53"/>
  <c r="DW78" i="53" s="1"/>
  <c r="DV93" i="53"/>
  <c r="DW93" i="53" s="1"/>
  <c r="DT93" i="53"/>
  <c r="DU93" i="53" s="1"/>
  <c r="DV110" i="53"/>
  <c r="DW110" i="53" s="1"/>
  <c r="DT110" i="53"/>
  <c r="DU110" i="53" s="1"/>
  <c r="DV126" i="53"/>
  <c r="DW126" i="53" s="1"/>
  <c r="DT126" i="53"/>
  <c r="DU126" i="53" s="1"/>
  <c r="DV138" i="53"/>
  <c r="DW138" i="53" s="1"/>
  <c r="DT138" i="53"/>
  <c r="DU138" i="53" s="1"/>
  <c r="DO157" i="53"/>
  <c r="DV158" i="53"/>
  <c r="DW158" i="53" s="1"/>
  <c r="DT158" i="53"/>
  <c r="DU158" i="53" s="1"/>
  <c r="DT176" i="53"/>
  <c r="DU176" i="53" s="1"/>
  <c r="DV176" i="53"/>
  <c r="DW176" i="53" s="1"/>
  <c r="DT19" i="53"/>
  <c r="DU19" i="53" s="1"/>
  <c r="DV19" i="53"/>
  <c r="DW19" i="53" s="1"/>
  <c r="DT33" i="53"/>
  <c r="DU33" i="53" s="1"/>
  <c r="DV33" i="53"/>
  <c r="DW33" i="53" s="1"/>
  <c r="DV52" i="53"/>
  <c r="DW52" i="53" s="1"/>
  <c r="DT52" i="53"/>
  <c r="DU52" i="53" s="1"/>
  <c r="DV75" i="53"/>
  <c r="DW75" i="53" s="1"/>
  <c r="DT75" i="53"/>
  <c r="DU75" i="53" s="1"/>
  <c r="DV111" i="53"/>
  <c r="DW111" i="53" s="1"/>
  <c r="DT111" i="53"/>
  <c r="DU111" i="53" s="1"/>
  <c r="DV177" i="53"/>
  <c r="DW177" i="53" s="1"/>
  <c r="DT177" i="53"/>
  <c r="DU177" i="53" s="1"/>
  <c r="DV14" i="53"/>
  <c r="DW14" i="53" s="1"/>
  <c r="DT14" i="53"/>
  <c r="DU14" i="53" s="1"/>
  <c r="DT27" i="53"/>
  <c r="DU27" i="53" s="1"/>
  <c r="DV27" i="53"/>
  <c r="DW27" i="53" s="1"/>
  <c r="DT51" i="53"/>
  <c r="DU51" i="53" s="1"/>
  <c r="DV51" i="53"/>
  <c r="DW51" i="53" s="1"/>
  <c r="DV68" i="53"/>
  <c r="DW68" i="53" s="1"/>
  <c r="DT68" i="53"/>
  <c r="DU68" i="53" s="1"/>
  <c r="DT84" i="53"/>
  <c r="DU84" i="53" s="1"/>
  <c r="DV84" i="53"/>
  <c r="DW84" i="53" s="1"/>
  <c r="DV99" i="53"/>
  <c r="DW99" i="53" s="1"/>
  <c r="DT99" i="53"/>
  <c r="DU99" i="53" s="1"/>
  <c r="DO114" i="53"/>
  <c r="DV115" i="53"/>
  <c r="DW115" i="53" s="1"/>
  <c r="DT115" i="53"/>
  <c r="DU115" i="53" s="1"/>
  <c r="DV130" i="53"/>
  <c r="DW130" i="53" s="1"/>
  <c r="DT130" i="53"/>
  <c r="DU130" i="53" s="1"/>
  <c r="DO144" i="53"/>
  <c r="DV145" i="53"/>
  <c r="DW145" i="53" s="1"/>
  <c r="DT145" i="53"/>
  <c r="DU145" i="53" s="1"/>
  <c r="DV164" i="53"/>
  <c r="DW164" i="53" s="1"/>
  <c r="DT164" i="53"/>
  <c r="DU164" i="53" s="1"/>
  <c r="DT184" i="53"/>
  <c r="DU184" i="53" s="1"/>
  <c r="DV184" i="53"/>
  <c r="DW184" i="53" s="1"/>
  <c r="DT15" i="53"/>
  <c r="DU15" i="53" s="1"/>
  <c r="DV15" i="53"/>
  <c r="DW15" i="53" s="1"/>
  <c r="DV28" i="53"/>
  <c r="DW28" i="53" s="1"/>
  <c r="DT28" i="53"/>
  <c r="DU28" i="53" s="1"/>
  <c r="DV42" i="53"/>
  <c r="DW42" i="53" s="1"/>
  <c r="DT42" i="53"/>
  <c r="DU42" i="53" s="1"/>
  <c r="DV56" i="53"/>
  <c r="DW56" i="53" s="1"/>
  <c r="DT56" i="53"/>
  <c r="DU56" i="53" s="1"/>
  <c r="DV71" i="53"/>
  <c r="DW71" i="53" s="1"/>
  <c r="DT71" i="53"/>
  <c r="DU71" i="53" s="1"/>
  <c r="DV86" i="53"/>
  <c r="DW86" i="53" s="1"/>
  <c r="DV94" i="53"/>
  <c r="DW94" i="53" s="1"/>
  <c r="DT94" i="53"/>
  <c r="DU94" i="53" s="1"/>
  <c r="DT106" i="53"/>
  <c r="DU106" i="53" s="1"/>
  <c r="DV106" i="53"/>
  <c r="DW106" i="53" s="1"/>
  <c r="DV122" i="53"/>
  <c r="DW122" i="53" s="1"/>
  <c r="DT122" i="53"/>
  <c r="DU122" i="53" s="1"/>
  <c r="DV131" i="53"/>
  <c r="DW131" i="53" s="1"/>
  <c r="DT131" i="53"/>
  <c r="DU131" i="53" s="1"/>
  <c r="DV140" i="53"/>
  <c r="DW140" i="53" s="1"/>
  <c r="DT140" i="53"/>
  <c r="DU140" i="53" s="1"/>
  <c r="DV152" i="53"/>
  <c r="DW152" i="53" s="1"/>
  <c r="DT152" i="53"/>
  <c r="DU152" i="53" s="1"/>
  <c r="DV165" i="53"/>
  <c r="DW165" i="53" s="1"/>
  <c r="DT165" i="53"/>
  <c r="DU165" i="53" s="1"/>
  <c r="DV181" i="53"/>
  <c r="DW181" i="53" s="1"/>
  <c r="DT181" i="53"/>
  <c r="DU181" i="53" s="1"/>
  <c r="DT16" i="53"/>
  <c r="DU16" i="53" s="1"/>
  <c r="DV16" i="53"/>
  <c r="DW16" i="53" s="1"/>
  <c r="DV20" i="53"/>
  <c r="DW20" i="53" s="1"/>
  <c r="DT20" i="53"/>
  <c r="DU20" i="53" s="1"/>
  <c r="DV25" i="53"/>
  <c r="DW25" i="53" s="1"/>
  <c r="DT25" i="53"/>
  <c r="DU25" i="53" s="1"/>
  <c r="DV30" i="53"/>
  <c r="DW30" i="53" s="1"/>
  <c r="DT30" i="53"/>
  <c r="DU30" i="53" s="1"/>
  <c r="DO34" i="53"/>
  <c r="DT35" i="53"/>
  <c r="DU35" i="53" s="1"/>
  <c r="DV35" i="53"/>
  <c r="DW35" i="53" s="1"/>
  <c r="DT39" i="53"/>
  <c r="DU39" i="53" s="1"/>
  <c r="DV39" i="53"/>
  <c r="DW39" i="53" s="1"/>
  <c r="DV44" i="53"/>
  <c r="DW44" i="53" s="1"/>
  <c r="DT44" i="53"/>
  <c r="DU44" i="53" s="1"/>
  <c r="DV48" i="53"/>
  <c r="DW48" i="53" s="1"/>
  <c r="DT48" i="53"/>
  <c r="DU48" i="53" s="1"/>
  <c r="DV53" i="53"/>
  <c r="DW53" i="53" s="1"/>
  <c r="DT53" i="53"/>
  <c r="DU53" i="53" s="1"/>
  <c r="DV57" i="53"/>
  <c r="DW57" i="53" s="1"/>
  <c r="DT57" i="53"/>
  <c r="DU57" i="53" s="1"/>
  <c r="DO62" i="53"/>
  <c r="DV64" i="53"/>
  <c r="DW64" i="53" s="1"/>
  <c r="DT64" i="53"/>
  <c r="DU64" i="53" s="1"/>
  <c r="DV72" i="53"/>
  <c r="DW72" i="53" s="1"/>
  <c r="DT72" i="53"/>
  <c r="DU72" i="53" s="1"/>
  <c r="DV76" i="53"/>
  <c r="DW76" i="53" s="1"/>
  <c r="DT76" i="53"/>
  <c r="DU76" i="53" s="1"/>
  <c r="DT82" i="53"/>
  <c r="DU82" i="53" s="1"/>
  <c r="DV82" i="53"/>
  <c r="DW82" i="53" s="1"/>
  <c r="DV87" i="53"/>
  <c r="DW87" i="53" s="1"/>
  <c r="DT87" i="53"/>
  <c r="DU87" i="53" s="1"/>
  <c r="DV91" i="53"/>
  <c r="DW91" i="53" s="1"/>
  <c r="DT91" i="53"/>
  <c r="DU91" i="53" s="1"/>
  <c r="DV95" i="53"/>
  <c r="DW95" i="53" s="1"/>
  <c r="DT95" i="53"/>
  <c r="DU95" i="53" s="1"/>
  <c r="DV101" i="53"/>
  <c r="DW101" i="53" s="1"/>
  <c r="DT101" i="53"/>
  <c r="DU101" i="53" s="1"/>
  <c r="DV107" i="53"/>
  <c r="DW107" i="53" s="1"/>
  <c r="DT107" i="53"/>
  <c r="DU107" i="53" s="1"/>
  <c r="DT112" i="53"/>
  <c r="DU112" i="53" s="1"/>
  <c r="DV112" i="53"/>
  <c r="DW112" i="53" s="1"/>
  <c r="DV119" i="53"/>
  <c r="DW119" i="53" s="1"/>
  <c r="DT119" i="53"/>
  <c r="DU119" i="53" s="1"/>
  <c r="DV124" i="53"/>
  <c r="DW124" i="53" s="1"/>
  <c r="DT124" i="53"/>
  <c r="DU124" i="53" s="1"/>
  <c r="DV128" i="53"/>
  <c r="DW128" i="53" s="1"/>
  <c r="DT128" i="53"/>
  <c r="DU128" i="53" s="1"/>
  <c r="DV132" i="53"/>
  <c r="DW132" i="53" s="1"/>
  <c r="DT132" i="53"/>
  <c r="DU132" i="53" s="1"/>
  <c r="DV136" i="53"/>
  <c r="DW136" i="53" s="1"/>
  <c r="DT136" i="53"/>
  <c r="DU136" i="53" s="1"/>
  <c r="DV141" i="53"/>
  <c r="DW141" i="53" s="1"/>
  <c r="DT141" i="53"/>
  <c r="DU141" i="53" s="1"/>
  <c r="DO153" i="53"/>
  <c r="DV154" i="53"/>
  <c r="DW154" i="53" s="1"/>
  <c r="DT154" i="53"/>
  <c r="DU154" i="53" s="1"/>
  <c r="DV160" i="53"/>
  <c r="DW160" i="53" s="1"/>
  <c r="DT160" i="53"/>
  <c r="DU160" i="53" s="1"/>
  <c r="DV166" i="53"/>
  <c r="DW166" i="53" s="1"/>
  <c r="DT166" i="53"/>
  <c r="DU166" i="53" s="1"/>
  <c r="DV172" i="53"/>
  <c r="DW172" i="53" s="1"/>
  <c r="DT172" i="53"/>
  <c r="DU172" i="53" s="1"/>
  <c r="DT178" i="53"/>
  <c r="DU178" i="53" s="1"/>
  <c r="DV178" i="53"/>
  <c r="DW178" i="53" s="1"/>
  <c r="DT182" i="53"/>
  <c r="DU182" i="53" s="1"/>
  <c r="DV182" i="53"/>
  <c r="DW182" i="53" s="1"/>
  <c r="DT187" i="53"/>
  <c r="DU187" i="53" s="1"/>
  <c r="DV187" i="53"/>
  <c r="DW187" i="53" s="1"/>
  <c r="DV22" i="53"/>
  <c r="DW22" i="53" s="1"/>
  <c r="DT22" i="53"/>
  <c r="DU22" i="53" s="1"/>
  <c r="DV37" i="53"/>
  <c r="DW37" i="53" s="1"/>
  <c r="DT37" i="53"/>
  <c r="DU37" i="53" s="1"/>
  <c r="DV41" i="53"/>
  <c r="DW41" i="53" s="1"/>
  <c r="DT41" i="53"/>
  <c r="DU41" i="53" s="1"/>
  <c r="DT55" i="53"/>
  <c r="DU55" i="53" s="1"/>
  <c r="DV55" i="53"/>
  <c r="DW55" i="53" s="1"/>
  <c r="DT74" i="53"/>
  <c r="DU74" i="53" s="1"/>
  <c r="DV74" i="53"/>
  <c r="DW74" i="53" s="1"/>
  <c r="DV89" i="53"/>
  <c r="DW89" i="53" s="1"/>
  <c r="DT89" i="53"/>
  <c r="DU89" i="53" s="1"/>
  <c r="DV105" i="53"/>
  <c r="DW105" i="53" s="1"/>
  <c r="DT105" i="53"/>
  <c r="DU105" i="53" s="1"/>
  <c r="DV121" i="53"/>
  <c r="DW121" i="53" s="1"/>
  <c r="DT121" i="53"/>
  <c r="DU121" i="53" s="1"/>
  <c r="DV134" i="53"/>
  <c r="DW134" i="53" s="1"/>
  <c r="DT134" i="53"/>
  <c r="DU134" i="53" s="1"/>
  <c r="DV151" i="53"/>
  <c r="DW151" i="53" s="1"/>
  <c r="DT151" i="53"/>
  <c r="DU151" i="53" s="1"/>
  <c r="DV169" i="53"/>
  <c r="DW169" i="53" s="1"/>
  <c r="DT169" i="53"/>
  <c r="DU169" i="53" s="1"/>
  <c r="DT180" i="53"/>
  <c r="DU180" i="53" s="1"/>
  <c r="DV180" i="53"/>
  <c r="DW180" i="53" s="1"/>
  <c r="DV23" i="53"/>
  <c r="DW23" i="53" s="1"/>
  <c r="DT23" i="53"/>
  <c r="DU23" i="53" s="1"/>
  <c r="DV38" i="53"/>
  <c r="DW38" i="53" s="1"/>
  <c r="DT38" i="53"/>
  <c r="DU38" i="53" s="1"/>
  <c r="DV47" i="53"/>
  <c r="DW47" i="53" s="1"/>
  <c r="DT47" i="53"/>
  <c r="DU47" i="53" s="1"/>
  <c r="DV60" i="53"/>
  <c r="DW60" i="53" s="1"/>
  <c r="DT60" i="53"/>
  <c r="DU60" i="53" s="1"/>
  <c r="DV81" i="53"/>
  <c r="DW81" i="53" s="1"/>
  <c r="DT81" i="53"/>
  <c r="DU81" i="53" s="1"/>
  <c r="DV90" i="53"/>
  <c r="DW90" i="53" s="1"/>
  <c r="DT90" i="53"/>
  <c r="DU90" i="53" s="1"/>
  <c r="DV100" i="53"/>
  <c r="DW100" i="53" s="1"/>
  <c r="DT100" i="53"/>
  <c r="DU100" i="53" s="1"/>
  <c r="DV118" i="53"/>
  <c r="DW118" i="53" s="1"/>
  <c r="DT118" i="53"/>
  <c r="DU118" i="53" s="1"/>
  <c r="DV127" i="53"/>
  <c r="DW127" i="53" s="1"/>
  <c r="DT127" i="53"/>
  <c r="DU127" i="53" s="1"/>
  <c r="DV135" i="53"/>
  <c r="DW135" i="53" s="1"/>
  <c r="DT135" i="53"/>
  <c r="DU135" i="53" s="1"/>
  <c r="DO146" i="53"/>
  <c r="DV147" i="53"/>
  <c r="DW147" i="53" s="1"/>
  <c r="DT147" i="53"/>
  <c r="DU147" i="53" s="1"/>
  <c r="DO170" i="53"/>
  <c r="DV171" i="53"/>
  <c r="DW171" i="53" s="1"/>
  <c r="DT171" i="53"/>
  <c r="DU171" i="53" s="1"/>
  <c r="DV185" i="53"/>
  <c r="DW185" i="53" s="1"/>
  <c r="DT185" i="53"/>
  <c r="DU185" i="53" s="1"/>
  <c r="DV17" i="53"/>
  <c r="DW17" i="53" s="1"/>
  <c r="DT17" i="53"/>
  <c r="DU17" i="53" s="1"/>
  <c r="DT21" i="53"/>
  <c r="DU21" i="53" s="1"/>
  <c r="DV21" i="53"/>
  <c r="DW21" i="53" s="1"/>
  <c r="DV26" i="53"/>
  <c r="DW26" i="53" s="1"/>
  <c r="DT26" i="53"/>
  <c r="DU26" i="53" s="1"/>
  <c r="DV31" i="53"/>
  <c r="DW31" i="53" s="1"/>
  <c r="DT31" i="53"/>
  <c r="DU31" i="53" s="1"/>
  <c r="DV36" i="53"/>
  <c r="DW36" i="53" s="1"/>
  <c r="DT36" i="53"/>
  <c r="DU36" i="53" s="1"/>
  <c r="DV40" i="53"/>
  <c r="DW40" i="53" s="1"/>
  <c r="DT40" i="53"/>
  <c r="DU40" i="53" s="1"/>
  <c r="DT45" i="53"/>
  <c r="DU45" i="53" s="1"/>
  <c r="DV45" i="53"/>
  <c r="DW45" i="53" s="1"/>
  <c r="DV50" i="53"/>
  <c r="DW50" i="53" s="1"/>
  <c r="DT50" i="53"/>
  <c r="DU50" i="53" s="1"/>
  <c r="DV54" i="53"/>
  <c r="DW54" i="53" s="1"/>
  <c r="DT54" i="53"/>
  <c r="DU54" i="53" s="1"/>
  <c r="DV58" i="53"/>
  <c r="DW58" i="53" s="1"/>
  <c r="DT58" i="53"/>
  <c r="DU58" i="53" s="1"/>
  <c r="DT67" i="53"/>
  <c r="DU67" i="53" s="1"/>
  <c r="DV67" i="53"/>
  <c r="DW67" i="53" s="1"/>
  <c r="DV73" i="53"/>
  <c r="DW73" i="53" s="1"/>
  <c r="DT73" i="53"/>
  <c r="DU73" i="53" s="1"/>
  <c r="DV77" i="53"/>
  <c r="DW77" i="53" s="1"/>
  <c r="DT77" i="53"/>
  <c r="DU77" i="53" s="1"/>
  <c r="DV83" i="53"/>
  <c r="DW83" i="53" s="1"/>
  <c r="DT83" i="53"/>
  <c r="DU83" i="53" s="1"/>
  <c r="DT88" i="53"/>
  <c r="DU88" i="53" s="1"/>
  <c r="DV88" i="53"/>
  <c r="DW88" i="53" s="1"/>
  <c r="DT92" i="53"/>
  <c r="DU92" i="53" s="1"/>
  <c r="DV92" i="53"/>
  <c r="DW92" i="53" s="1"/>
  <c r="DV98" i="53"/>
  <c r="DW98" i="53" s="1"/>
  <c r="DT98" i="53"/>
  <c r="DU98" i="53" s="1"/>
  <c r="DV104" i="53"/>
  <c r="DW104" i="53" s="1"/>
  <c r="DT104" i="53"/>
  <c r="DU104" i="53" s="1"/>
  <c r="DV109" i="53"/>
  <c r="DW109" i="53" s="1"/>
  <c r="DT109" i="53"/>
  <c r="DU109" i="53" s="1"/>
  <c r="DV113" i="53"/>
  <c r="DW113" i="53" s="1"/>
  <c r="DT113" i="53"/>
  <c r="DU113" i="53" s="1"/>
  <c r="DV120" i="53"/>
  <c r="DW120" i="53" s="1"/>
  <c r="DT120" i="53"/>
  <c r="DU120" i="53" s="1"/>
  <c r="DV125" i="53"/>
  <c r="DW125" i="53" s="1"/>
  <c r="DT125" i="53"/>
  <c r="DU125" i="53" s="1"/>
  <c r="DV129" i="53"/>
  <c r="DW129" i="53" s="1"/>
  <c r="DT129" i="53"/>
  <c r="DU129" i="53" s="1"/>
  <c r="DV133" i="53"/>
  <c r="DW133" i="53" s="1"/>
  <c r="DT133" i="53"/>
  <c r="DU133" i="53" s="1"/>
  <c r="DV137" i="53"/>
  <c r="DW137" i="53" s="1"/>
  <c r="DT137" i="53"/>
  <c r="DU137" i="53" s="1"/>
  <c r="DO142" i="53"/>
  <c r="DV143" i="53"/>
  <c r="DW143" i="53" s="1"/>
  <c r="DT143" i="53"/>
  <c r="DU143" i="53" s="1"/>
  <c r="DV149" i="53"/>
  <c r="DW149" i="53" s="1"/>
  <c r="DT149" i="53"/>
  <c r="DU149" i="53" s="1"/>
  <c r="DO155" i="53"/>
  <c r="DV156" i="53"/>
  <c r="DW156" i="53" s="1"/>
  <c r="DT156" i="53"/>
  <c r="DU156" i="53" s="1"/>
  <c r="DV163" i="53"/>
  <c r="DW163" i="53" s="1"/>
  <c r="DT163" i="53"/>
  <c r="DU163" i="53" s="1"/>
  <c r="DV168" i="53"/>
  <c r="DW168" i="53" s="1"/>
  <c r="DT168" i="53"/>
  <c r="DU168" i="53" s="1"/>
  <c r="DT173" i="53"/>
  <c r="DU173" i="53" s="1"/>
  <c r="DV173" i="53"/>
  <c r="DW173" i="53" s="1"/>
  <c r="DV179" i="53"/>
  <c r="DW179" i="53" s="1"/>
  <c r="DT179" i="53"/>
  <c r="DU179" i="53" s="1"/>
  <c r="DV183" i="53"/>
  <c r="DW183" i="53" s="1"/>
  <c r="DT183" i="53"/>
  <c r="DU183" i="53" s="1"/>
  <c r="DV188" i="53"/>
  <c r="DW188" i="53" s="1"/>
  <c r="DT188" i="53"/>
  <c r="DU188" i="53" s="1"/>
  <c r="DE15" i="53"/>
  <c r="DF15" i="53" s="1"/>
  <c r="DC15" i="53"/>
  <c r="DD15" i="53" s="1"/>
  <c r="DE19" i="53"/>
  <c r="DF19" i="53" s="1"/>
  <c r="DC19" i="53"/>
  <c r="DD19" i="53" s="1"/>
  <c r="DE23" i="53"/>
  <c r="DF23" i="53" s="1"/>
  <c r="DC23" i="53"/>
  <c r="DD23" i="53" s="1"/>
  <c r="DE28" i="53"/>
  <c r="DF28" i="53" s="1"/>
  <c r="DC28" i="53"/>
  <c r="DD28" i="53" s="1"/>
  <c r="DE33" i="53"/>
  <c r="DF33" i="53" s="1"/>
  <c r="DC33" i="53"/>
  <c r="DD33" i="53" s="1"/>
  <c r="DC38" i="53"/>
  <c r="DD38" i="53" s="1"/>
  <c r="DE38" i="53"/>
  <c r="DF38" i="53" s="1"/>
  <c r="DC42" i="53"/>
  <c r="DD42" i="53" s="1"/>
  <c r="DE42" i="53"/>
  <c r="DF42" i="53" s="1"/>
  <c r="DC47" i="53"/>
  <c r="DD47" i="53" s="1"/>
  <c r="DE47" i="53"/>
  <c r="DF47" i="53" s="1"/>
  <c r="DE52" i="53"/>
  <c r="DF52" i="53" s="1"/>
  <c r="DC52" i="53"/>
  <c r="DD52" i="53" s="1"/>
  <c r="DE56" i="53"/>
  <c r="DF56" i="53" s="1"/>
  <c r="DC56" i="53"/>
  <c r="DD56" i="53" s="1"/>
  <c r="DE60" i="53"/>
  <c r="DF60" i="53" s="1"/>
  <c r="DC60" i="53"/>
  <c r="DD60" i="53" s="1"/>
  <c r="DE68" i="53"/>
  <c r="DF68" i="53" s="1"/>
  <c r="DC68" i="53"/>
  <c r="DD68" i="53" s="1"/>
  <c r="DE74" i="53"/>
  <c r="DF74" i="53" s="1"/>
  <c r="DC74" i="53"/>
  <c r="DD74" i="53" s="1"/>
  <c r="DE78" i="53"/>
  <c r="DF78" i="53" s="1"/>
  <c r="DC78" i="53"/>
  <c r="DD78" i="53" s="1"/>
  <c r="DE84" i="53"/>
  <c r="DF84" i="53" s="1"/>
  <c r="DC84" i="53"/>
  <c r="DD84" i="53" s="1"/>
  <c r="DE89" i="53"/>
  <c r="DF89" i="53" s="1"/>
  <c r="DC89" i="53"/>
  <c r="DD89" i="53" s="1"/>
  <c r="DE93" i="53"/>
  <c r="DF93" i="53" s="1"/>
  <c r="DC93" i="53"/>
  <c r="DD93" i="53" s="1"/>
  <c r="DE99" i="53"/>
  <c r="DF99" i="53" s="1"/>
  <c r="DC99" i="53"/>
  <c r="DD99" i="53" s="1"/>
  <c r="DE105" i="53"/>
  <c r="DF105" i="53" s="1"/>
  <c r="DC105" i="53"/>
  <c r="DD105" i="53" s="1"/>
  <c r="DE110" i="53"/>
  <c r="DF110" i="53" s="1"/>
  <c r="DC110" i="53"/>
  <c r="DD110" i="53" s="1"/>
  <c r="CX114" i="53"/>
  <c r="DE115" i="53"/>
  <c r="DF115" i="53" s="1"/>
  <c r="DC115" i="53"/>
  <c r="DD115" i="53" s="1"/>
  <c r="DE121" i="53"/>
  <c r="DF121" i="53" s="1"/>
  <c r="DC121" i="53"/>
  <c r="DD121" i="53" s="1"/>
  <c r="DE126" i="53"/>
  <c r="DF126" i="53" s="1"/>
  <c r="DC126" i="53"/>
  <c r="DD126" i="53" s="1"/>
  <c r="DE130" i="53"/>
  <c r="DF130" i="53" s="1"/>
  <c r="DC130" i="53"/>
  <c r="DD130" i="53" s="1"/>
  <c r="DE134" i="53"/>
  <c r="DF134" i="53" s="1"/>
  <c r="DC134" i="53"/>
  <c r="DD134" i="53" s="1"/>
  <c r="DE138" i="53"/>
  <c r="DF138" i="53" s="1"/>
  <c r="DC138" i="53"/>
  <c r="DD138" i="53" s="1"/>
  <c r="CX144" i="53"/>
  <c r="DE145" i="53"/>
  <c r="DF145" i="53" s="1"/>
  <c r="DC145" i="53"/>
  <c r="DD145" i="53" s="1"/>
  <c r="DC152" i="53"/>
  <c r="DD152" i="53" s="1"/>
  <c r="DE152" i="53"/>
  <c r="DF152" i="53" s="1"/>
  <c r="DC158" i="53"/>
  <c r="DD158" i="53" s="1"/>
  <c r="DE158" i="53"/>
  <c r="DF158" i="53" s="1"/>
  <c r="DE165" i="53"/>
  <c r="DF165" i="53" s="1"/>
  <c r="DC165" i="53"/>
  <c r="DD165" i="53" s="1"/>
  <c r="DE171" i="53"/>
  <c r="DF171" i="53" s="1"/>
  <c r="DC171" i="53"/>
  <c r="DD171" i="53" s="1"/>
  <c r="DE177" i="53"/>
  <c r="DF177" i="53" s="1"/>
  <c r="DC177" i="53"/>
  <c r="DD177" i="53" s="1"/>
  <c r="DE181" i="53"/>
  <c r="DF181" i="53" s="1"/>
  <c r="DC181" i="53"/>
  <c r="DD181" i="53" s="1"/>
  <c r="DE185" i="53"/>
  <c r="DF185" i="53" s="1"/>
  <c r="DC185" i="53"/>
  <c r="DD185" i="53" s="1"/>
  <c r="DE16" i="53"/>
  <c r="DF16" i="53" s="1"/>
  <c r="DC16" i="53"/>
  <c r="DD16" i="53" s="1"/>
  <c r="DE20" i="53"/>
  <c r="DF20" i="53" s="1"/>
  <c r="DC20" i="53"/>
  <c r="DD20" i="53" s="1"/>
  <c r="DE25" i="53"/>
  <c r="DF25" i="53" s="1"/>
  <c r="DC25" i="53"/>
  <c r="DD25" i="53" s="1"/>
  <c r="DE30" i="53"/>
  <c r="DF30" i="53" s="1"/>
  <c r="DC30" i="53"/>
  <c r="DD30" i="53" s="1"/>
  <c r="DE35" i="53"/>
  <c r="DF35" i="53" s="1"/>
  <c r="DC35" i="53"/>
  <c r="DD35" i="53" s="1"/>
  <c r="DE39" i="53"/>
  <c r="DF39" i="53" s="1"/>
  <c r="DC39" i="53"/>
  <c r="DD39" i="53" s="1"/>
  <c r="DE44" i="53"/>
  <c r="DF44" i="53" s="1"/>
  <c r="DC44" i="53"/>
  <c r="DD44" i="53" s="1"/>
  <c r="DE48" i="53"/>
  <c r="DF48" i="53" s="1"/>
  <c r="DC48" i="53"/>
  <c r="DD48" i="53" s="1"/>
  <c r="DC53" i="53"/>
  <c r="DD53" i="53" s="1"/>
  <c r="DE53" i="53"/>
  <c r="DF53" i="53" s="1"/>
  <c r="DC57" i="53"/>
  <c r="DD57" i="53" s="1"/>
  <c r="DE57" i="53"/>
  <c r="DF57" i="53" s="1"/>
  <c r="CX62" i="53"/>
  <c r="DC64" i="53"/>
  <c r="DD64" i="53" s="1"/>
  <c r="DE64" i="53"/>
  <c r="DF64" i="53" s="1"/>
  <c r="DE71" i="53"/>
  <c r="DF71" i="53" s="1"/>
  <c r="DC71" i="53"/>
  <c r="DD71" i="53" s="1"/>
  <c r="DE75" i="53"/>
  <c r="DF75" i="53" s="1"/>
  <c r="DC75" i="53"/>
  <c r="DD75" i="53" s="1"/>
  <c r="DC81" i="53"/>
  <c r="DD81" i="53" s="1"/>
  <c r="DE81" i="53"/>
  <c r="DF81" i="53" s="1"/>
  <c r="DC90" i="53"/>
  <c r="DD90" i="53" s="1"/>
  <c r="DE90" i="53"/>
  <c r="DF90" i="53" s="1"/>
  <c r="DC94" i="53"/>
  <c r="DD94" i="53" s="1"/>
  <c r="DE94" i="53"/>
  <c r="DF94" i="53" s="1"/>
  <c r="DE100" i="53"/>
  <c r="DF100" i="53" s="1"/>
  <c r="DC100" i="53"/>
  <c r="DD100" i="53" s="1"/>
  <c r="DE106" i="53"/>
  <c r="DF106" i="53" s="1"/>
  <c r="DC106" i="53"/>
  <c r="DD106" i="53" s="1"/>
  <c r="DE111" i="53"/>
  <c r="DF111" i="53" s="1"/>
  <c r="DC111" i="53"/>
  <c r="DD111" i="53" s="1"/>
  <c r="DE118" i="53"/>
  <c r="DF118" i="53" s="1"/>
  <c r="DC118" i="53"/>
  <c r="DD118" i="53" s="1"/>
  <c r="DE122" i="53"/>
  <c r="DF122" i="53" s="1"/>
  <c r="DC122" i="53"/>
  <c r="DD122" i="53" s="1"/>
  <c r="DE127" i="53"/>
  <c r="DF127" i="53" s="1"/>
  <c r="DC127" i="53"/>
  <c r="DD127" i="53" s="1"/>
  <c r="DE131" i="53"/>
  <c r="DF131" i="53" s="1"/>
  <c r="DC131" i="53"/>
  <c r="DD131" i="53" s="1"/>
  <c r="DE135" i="53"/>
  <c r="DF135" i="53" s="1"/>
  <c r="DC135" i="53"/>
  <c r="DD135" i="53" s="1"/>
  <c r="CX139" i="53"/>
  <c r="DC140" i="53"/>
  <c r="DD140" i="53" s="1"/>
  <c r="DE140" i="53"/>
  <c r="DF140" i="53" s="1"/>
  <c r="CX146" i="53"/>
  <c r="DC147" i="53"/>
  <c r="DD147" i="53" s="1"/>
  <c r="DE147" i="53"/>
  <c r="DF147" i="53" s="1"/>
  <c r="CX153" i="53"/>
  <c r="DE154" i="53"/>
  <c r="DF154" i="53" s="1"/>
  <c r="DC154" i="53"/>
  <c r="DD154" i="53" s="1"/>
  <c r="CX159" i="53"/>
  <c r="DE160" i="53"/>
  <c r="DF160" i="53" s="1"/>
  <c r="DC160" i="53"/>
  <c r="DD160" i="53" s="1"/>
  <c r="DE166" i="53"/>
  <c r="DF166" i="53" s="1"/>
  <c r="DC166" i="53"/>
  <c r="DD166" i="53" s="1"/>
  <c r="DC172" i="53"/>
  <c r="DD172" i="53" s="1"/>
  <c r="DE172" i="53"/>
  <c r="DF172" i="53" s="1"/>
  <c r="DC178" i="53"/>
  <c r="DD178" i="53" s="1"/>
  <c r="DE178" i="53"/>
  <c r="DF178" i="53" s="1"/>
  <c r="DE182" i="53"/>
  <c r="DF182" i="53" s="1"/>
  <c r="DC182" i="53"/>
  <c r="DD182" i="53" s="1"/>
  <c r="DC187" i="53"/>
  <c r="DD187" i="53" s="1"/>
  <c r="DE187" i="53"/>
  <c r="DF187" i="53" s="1"/>
  <c r="DC17" i="53"/>
  <c r="DD17" i="53" s="1"/>
  <c r="DE17" i="53"/>
  <c r="DF17" i="53" s="1"/>
  <c r="DC21" i="53"/>
  <c r="DD21" i="53" s="1"/>
  <c r="DE21" i="53"/>
  <c r="DF21" i="53" s="1"/>
  <c r="DE26" i="53"/>
  <c r="DF26" i="53" s="1"/>
  <c r="DC26" i="53"/>
  <c r="DD26" i="53" s="1"/>
  <c r="DE31" i="53"/>
  <c r="DF31" i="53" s="1"/>
  <c r="DC31" i="53"/>
  <c r="DD31" i="53" s="1"/>
  <c r="DC36" i="53"/>
  <c r="DD36" i="53" s="1"/>
  <c r="DE36" i="53"/>
  <c r="DF36" i="53" s="1"/>
  <c r="DC40" i="53"/>
  <c r="DD40" i="53" s="1"/>
  <c r="DE40" i="53"/>
  <c r="DF40" i="53" s="1"/>
  <c r="DE45" i="53"/>
  <c r="DF45" i="53" s="1"/>
  <c r="DC45" i="53"/>
  <c r="DD45" i="53" s="1"/>
  <c r="DE50" i="53"/>
  <c r="DF50" i="53" s="1"/>
  <c r="DC50" i="53"/>
  <c r="DD50" i="53" s="1"/>
  <c r="DE54" i="53"/>
  <c r="DF54" i="53" s="1"/>
  <c r="DC54" i="53"/>
  <c r="DD54" i="53" s="1"/>
  <c r="DE58" i="53"/>
  <c r="DF58" i="53" s="1"/>
  <c r="DC58" i="53"/>
  <c r="DD58" i="53" s="1"/>
  <c r="DC72" i="53"/>
  <c r="DD72" i="53" s="1"/>
  <c r="DE72" i="53"/>
  <c r="DF72" i="53" s="1"/>
  <c r="DC76" i="53"/>
  <c r="DD76" i="53" s="1"/>
  <c r="DE76" i="53"/>
  <c r="DF76" i="53" s="1"/>
  <c r="DE82" i="53"/>
  <c r="DF82" i="53" s="1"/>
  <c r="DC82" i="53"/>
  <c r="DD82" i="53" s="1"/>
  <c r="DE87" i="53"/>
  <c r="DF87" i="53" s="1"/>
  <c r="DC87" i="53"/>
  <c r="DD87" i="53" s="1"/>
  <c r="DE91" i="53"/>
  <c r="DF91" i="53" s="1"/>
  <c r="DC91" i="53"/>
  <c r="DD91" i="53" s="1"/>
  <c r="DE95" i="53"/>
  <c r="DF95" i="53" s="1"/>
  <c r="DC95" i="53"/>
  <c r="DD95" i="53" s="1"/>
  <c r="DE101" i="53"/>
  <c r="DF101" i="53" s="1"/>
  <c r="DC101" i="53"/>
  <c r="DD101" i="53" s="1"/>
  <c r="DC107" i="53"/>
  <c r="DD107" i="53" s="1"/>
  <c r="DE107" i="53"/>
  <c r="DF107" i="53" s="1"/>
  <c r="DE112" i="53"/>
  <c r="DF112" i="53" s="1"/>
  <c r="DC112" i="53"/>
  <c r="DD112" i="53" s="1"/>
  <c r="DE119" i="53"/>
  <c r="DF119" i="53" s="1"/>
  <c r="DC119" i="53"/>
  <c r="DD119" i="53" s="1"/>
  <c r="DE124" i="53"/>
  <c r="DF124" i="53" s="1"/>
  <c r="DC124" i="53"/>
  <c r="DD124" i="53" s="1"/>
  <c r="DE128" i="53"/>
  <c r="DF128" i="53" s="1"/>
  <c r="DC128" i="53"/>
  <c r="DD128" i="53" s="1"/>
  <c r="DE132" i="53"/>
  <c r="DF132" i="53" s="1"/>
  <c r="DC132" i="53"/>
  <c r="DD132" i="53" s="1"/>
  <c r="DE136" i="53"/>
  <c r="DF136" i="53" s="1"/>
  <c r="DC136" i="53"/>
  <c r="DD136" i="53" s="1"/>
  <c r="DE141" i="53"/>
  <c r="DF141" i="53" s="1"/>
  <c r="DC141" i="53"/>
  <c r="DD141" i="53" s="1"/>
  <c r="CX148" i="53"/>
  <c r="DE149" i="53"/>
  <c r="DF149" i="53" s="1"/>
  <c r="DC149" i="53"/>
  <c r="DD149" i="53" s="1"/>
  <c r="CX155" i="53"/>
  <c r="DE156" i="53"/>
  <c r="DF156" i="53" s="1"/>
  <c r="DC156" i="53"/>
  <c r="DD156" i="53" s="1"/>
  <c r="DE163" i="53"/>
  <c r="DF163" i="53" s="1"/>
  <c r="DC163" i="53"/>
  <c r="DD163" i="53" s="1"/>
  <c r="CX167" i="53"/>
  <c r="DE168" i="53"/>
  <c r="DF168" i="53" s="1"/>
  <c r="DC168" i="53"/>
  <c r="DD168" i="53" s="1"/>
  <c r="DE173" i="53"/>
  <c r="DF173" i="53" s="1"/>
  <c r="DC173" i="53"/>
  <c r="DD173" i="53" s="1"/>
  <c r="DE179" i="53"/>
  <c r="DF179" i="53" s="1"/>
  <c r="DC179" i="53"/>
  <c r="DD179" i="53" s="1"/>
  <c r="DC183" i="53"/>
  <c r="DD183" i="53" s="1"/>
  <c r="DE183" i="53"/>
  <c r="DF183" i="53" s="1"/>
  <c r="DE188" i="53"/>
  <c r="DF188" i="53" s="1"/>
  <c r="DC188" i="53"/>
  <c r="DD188" i="53" s="1"/>
  <c r="DE14" i="53"/>
  <c r="DF14" i="53" s="1"/>
  <c r="DC14" i="53"/>
  <c r="DD14" i="53" s="1"/>
  <c r="DE18" i="53"/>
  <c r="DF18" i="53" s="1"/>
  <c r="DC18" i="53"/>
  <c r="DD18" i="53" s="1"/>
  <c r="DE22" i="53"/>
  <c r="DF22" i="53" s="1"/>
  <c r="DC22" i="53"/>
  <c r="DD22" i="53" s="1"/>
  <c r="DE27" i="53"/>
  <c r="DF27" i="53" s="1"/>
  <c r="DC27" i="53"/>
  <c r="DD27" i="53" s="1"/>
  <c r="DC32" i="53"/>
  <c r="DD32" i="53" s="1"/>
  <c r="DE32" i="53"/>
  <c r="DF32" i="53" s="1"/>
  <c r="DE37" i="53"/>
  <c r="DF37" i="53" s="1"/>
  <c r="DC37" i="53"/>
  <c r="DD37" i="53" s="1"/>
  <c r="DE41" i="53"/>
  <c r="DF41" i="53" s="1"/>
  <c r="DC41" i="53"/>
  <c r="DD41" i="53" s="1"/>
  <c r="DE46" i="53"/>
  <c r="DF46" i="53" s="1"/>
  <c r="DC46" i="53"/>
  <c r="DD46" i="53" s="1"/>
  <c r="DC51" i="53"/>
  <c r="DD51" i="53" s="1"/>
  <c r="DE51" i="53"/>
  <c r="DF51" i="53" s="1"/>
  <c r="DC55" i="53"/>
  <c r="DD55" i="53" s="1"/>
  <c r="DE55" i="53"/>
  <c r="DF55" i="53" s="1"/>
  <c r="DC59" i="53"/>
  <c r="DD59" i="53" s="1"/>
  <c r="DE59" i="53"/>
  <c r="DF59" i="53" s="1"/>
  <c r="DE67" i="53"/>
  <c r="DF67" i="53" s="1"/>
  <c r="DC67" i="53"/>
  <c r="DD67" i="53" s="1"/>
  <c r="DE73" i="53"/>
  <c r="DF73" i="53" s="1"/>
  <c r="DC73" i="53"/>
  <c r="DD73" i="53" s="1"/>
  <c r="DE77" i="53"/>
  <c r="DF77" i="53" s="1"/>
  <c r="DC77" i="53"/>
  <c r="DD77" i="53" s="1"/>
  <c r="DE83" i="53"/>
  <c r="DF83" i="53" s="1"/>
  <c r="DC83" i="53"/>
  <c r="DD83" i="53" s="1"/>
  <c r="DC88" i="53"/>
  <c r="DD88" i="53" s="1"/>
  <c r="DE88" i="53"/>
  <c r="DF88" i="53" s="1"/>
  <c r="DC92" i="53"/>
  <c r="DD92" i="53" s="1"/>
  <c r="DE92" i="53"/>
  <c r="DF92" i="53" s="1"/>
  <c r="DE98" i="53"/>
  <c r="DF98" i="53" s="1"/>
  <c r="DC98" i="53"/>
  <c r="DD98" i="53" s="1"/>
  <c r="DE104" i="53"/>
  <c r="DF104" i="53" s="1"/>
  <c r="DC104" i="53"/>
  <c r="DD104" i="53" s="1"/>
  <c r="DE109" i="53"/>
  <c r="DF109" i="53" s="1"/>
  <c r="DC109" i="53"/>
  <c r="DD109" i="53" s="1"/>
  <c r="DE113" i="53"/>
  <c r="DF113" i="53" s="1"/>
  <c r="DC113" i="53"/>
  <c r="DD113" i="53" s="1"/>
  <c r="DC120" i="53"/>
  <c r="DD120" i="53" s="1"/>
  <c r="DE120" i="53"/>
  <c r="DF120" i="53" s="1"/>
  <c r="DE125" i="53"/>
  <c r="DF125" i="53" s="1"/>
  <c r="DC125" i="53"/>
  <c r="DD125" i="53" s="1"/>
  <c r="DE129" i="53"/>
  <c r="DF129" i="53" s="1"/>
  <c r="DC129" i="53"/>
  <c r="DD129" i="53" s="1"/>
  <c r="DE133" i="53"/>
  <c r="DF133" i="53" s="1"/>
  <c r="DC133" i="53"/>
  <c r="DD133" i="53" s="1"/>
  <c r="DE137" i="53"/>
  <c r="DF137" i="53" s="1"/>
  <c r="DC137" i="53"/>
  <c r="DD137" i="53" s="1"/>
  <c r="CX142" i="53"/>
  <c r="DE143" i="53"/>
  <c r="DF143" i="53" s="1"/>
  <c r="DC143" i="53"/>
  <c r="DD143" i="53" s="1"/>
  <c r="DE151" i="53"/>
  <c r="DF151" i="53" s="1"/>
  <c r="DC151" i="53"/>
  <c r="DD151" i="53" s="1"/>
  <c r="DE164" i="53"/>
  <c r="DF164" i="53" s="1"/>
  <c r="DC164" i="53"/>
  <c r="DD164" i="53" s="1"/>
  <c r="DE169" i="53"/>
  <c r="DF169" i="53" s="1"/>
  <c r="DC169" i="53"/>
  <c r="DD169" i="53" s="1"/>
  <c r="DE176" i="53"/>
  <c r="DF176" i="53" s="1"/>
  <c r="DC176" i="53"/>
  <c r="DD176" i="53" s="1"/>
  <c r="DE180" i="53"/>
  <c r="DF180" i="53" s="1"/>
  <c r="DC180" i="53"/>
  <c r="DD180" i="53" s="1"/>
  <c r="DE184" i="53"/>
  <c r="DF184" i="53" s="1"/>
  <c r="DC184" i="53"/>
  <c r="DD184" i="53" s="1"/>
  <c r="CN16" i="53"/>
  <c r="CO16" i="53" s="1"/>
  <c r="CL16" i="53"/>
  <c r="CM16" i="53" s="1"/>
  <c r="CL25" i="53"/>
  <c r="CM25" i="53" s="1"/>
  <c r="CN25" i="53"/>
  <c r="CO25" i="53" s="1"/>
  <c r="CN35" i="53"/>
  <c r="CO35" i="53" s="1"/>
  <c r="CL35" i="53"/>
  <c r="CM35" i="53" s="1"/>
  <c r="CL44" i="53"/>
  <c r="CM44" i="53" s="1"/>
  <c r="CN44" i="53"/>
  <c r="CO44" i="53" s="1"/>
  <c r="CL48" i="53"/>
  <c r="CM48" i="53" s="1"/>
  <c r="CN48" i="53"/>
  <c r="CO48" i="53" s="1"/>
  <c r="CN57" i="53"/>
  <c r="CO57" i="53" s="1"/>
  <c r="CL57" i="53"/>
  <c r="CM57" i="53" s="1"/>
  <c r="CN82" i="53"/>
  <c r="CO82" i="53" s="1"/>
  <c r="CL82" i="53"/>
  <c r="CM82" i="53" s="1"/>
  <c r="CL124" i="53"/>
  <c r="CM124" i="53" s="1"/>
  <c r="CN124" i="53"/>
  <c r="CO124" i="53" s="1"/>
  <c r="CN17" i="53"/>
  <c r="CO17" i="53" s="1"/>
  <c r="CL17" i="53"/>
  <c r="CM17" i="53" s="1"/>
  <c r="CN21" i="53"/>
  <c r="CO21" i="53" s="1"/>
  <c r="CL21" i="53"/>
  <c r="CM21" i="53" s="1"/>
  <c r="CL26" i="53"/>
  <c r="CM26" i="53" s="1"/>
  <c r="CN26" i="53"/>
  <c r="CO26" i="53" s="1"/>
  <c r="CN31" i="53"/>
  <c r="CO31" i="53" s="1"/>
  <c r="CL31" i="53"/>
  <c r="CM31" i="53" s="1"/>
  <c r="CN36" i="53"/>
  <c r="CO36" i="53" s="1"/>
  <c r="CL36" i="53"/>
  <c r="CM36" i="53" s="1"/>
  <c r="CN40" i="53"/>
  <c r="CO40" i="53" s="1"/>
  <c r="CL40" i="53"/>
  <c r="CM40" i="53" s="1"/>
  <c r="CN45" i="53"/>
  <c r="CO45" i="53" s="1"/>
  <c r="CL45" i="53"/>
  <c r="CM45" i="53" s="1"/>
  <c r="CL50" i="53"/>
  <c r="CM50" i="53" s="1"/>
  <c r="CN50" i="53"/>
  <c r="CO50" i="53" s="1"/>
  <c r="CL54" i="53"/>
  <c r="CM54" i="53" s="1"/>
  <c r="CN54" i="53"/>
  <c r="CO54" i="53" s="1"/>
  <c r="CL58" i="53"/>
  <c r="CM58" i="53" s="1"/>
  <c r="CN58" i="53"/>
  <c r="CO58" i="53" s="1"/>
  <c r="CG65" i="53"/>
  <c r="CN67" i="53"/>
  <c r="CO67" i="53" s="1"/>
  <c r="CL67" i="53"/>
  <c r="CM67" i="53" s="1"/>
  <c r="CL73" i="53"/>
  <c r="CM73" i="53" s="1"/>
  <c r="CN73" i="53"/>
  <c r="CO73" i="53" s="1"/>
  <c r="CL77" i="53"/>
  <c r="CM77" i="53" s="1"/>
  <c r="CN77" i="53"/>
  <c r="CO77" i="53" s="1"/>
  <c r="CN83" i="53"/>
  <c r="CO83" i="53" s="1"/>
  <c r="CL83" i="53"/>
  <c r="CM83" i="53" s="1"/>
  <c r="CN88" i="53"/>
  <c r="CO88" i="53" s="1"/>
  <c r="CL88" i="53"/>
  <c r="CM88" i="53" s="1"/>
  <c r="CN92" i="53"/>
  <c r="CO92" i="53" s="1"/>
  <c r="CL92" i="53"/>
  <c r="CM92" i="53" s="1"/>
  <c r="CN98" i="53"/>
  <c r="CO98" i="53" s="1"/>
  <c r="CL98" i="53"/>
  <c r="CM98" i="53" s="1"/>
  <c r="CN104" i="53"/>
  <c r="CO104" i="53" s="1"/>
  <c r="CL104" i="53"/>
  <c r="CM104" i="53" s="1"/>
  <c r="CN109" i="53"/>
  <c r="CO109" i="53" s="1"/>
  <c r="CL109" i="53"/>
  <c r="CM109" i="53" s="1"/>
  <c r="CN113" i="53"/>
  <c r="CO113" i="53" s="1"/>
  <c r="CL113" i="53"/>
  <c r="CM113" i="53" s="1"/>
  <c r="CN120" i="53"/>
  <c r="CO120" i="53" s="1"/>
  <c r="CL120" i="53"/>
  <c r="CM120" i="53" s="1"/>
  <c r="CN125" i="53"/>
  <c r="CO125" i="53" s="1"/>
  <c r="CL125" i="53"/>
  <c r="CM125" i="53" s="1"/>
  <c r="CN129" i="53"/>
  <c r="CO129" i="53" s="1"/>
  <c r="CL129" i="53"/>
  <c r="CM129" i="53" s="1"/>
  <c r="CN133" i="53"/>
  <c r="CO133" i="53" s="1"/>
  <c r="CL133" i="53"/>
  <c r="CM133" i="53" s="1"/>
  <c r="CN137" i="53"/>
  <c r="CO137" i="53" s="1"/>
  <c r="CL137" i="53"/>
  <c r="CM137" i="53" s="1"/>
  <c r="CG142" i="53"/>
  <c r="CN143" i="53"/>
  <c r="CO143" i="53" s="1"/>
  <c r="CL143" i="53"/>
  <c r="CM143" i="53" s="1"/>
  <c r="CN151" i="53"/>
  <c r="CO151" i="53" s="1"/>
  <c r="CL151" i="53"/>
  <c r="CM151" i="53" s="1"/>
  <c r="CN164" i="53"/>
  <c r="CO164" i="53" s="1"/>
  <c r="CL164" i="53"/>
  <c r="CM164" i="53" s="1"/>
  <c r="CN169" i="53"/>
  <c r="CO169" i="53" s="1"/>
  <c r="CL169" i="53"/>
  <c r="CM169" i="53" s="1"/>
  <c r="CN176" i="53"/>
  <c r="CO176" i="53" s="1"/>
  <c r="CL176" i="53"/>
  <c r="CM176" i="53" s="1"/>
  <c r="CN180" i="53"/>
  <c r="CO180" i="53" s="1"/>
  <c r="CL180" i="53"/>
  <c r="CM180" i="53" s="1"/>
  <c r="CN184" i="53"/>
  <c r="CO184" i="53" s="1"/>
  <c r="CL184" i="53"/>
  <c r="CM184" i="53" s="1"/>
  <c r="CL14" i="53"/>
  <c r="CM14" i="53" s="1"/>
  <c r="CN14" i="53"/>
  <c r="CO14" i="53" s="1"/>
  <c r="CL18" i="53"/>
  <c r="CM18" i="53" s="1"/>
  <c r="CN18" i="53"/>
  <c r="CO18" i="53" s="1"/>
  <c r="CL22" i="53"/>
  <c r="CM22" i="53" s="1"/>
  <c r="CN22" i="53"/>
  <c r="CO22" i="53" s="1"/>
  <c r="CN27" i="53"/>
  <c r="CO27" i="53" s="1"/>
  <c r="CL27" i="53"/>
  <c r="CM27" i="53" s="1"/>
  <c r="CL32" i="53"/>
  <c r="CM32" i="53" s="1"/>
  <c r="CN32" i="53"/>
  <c r="CO32" i="53" s="1"/>
  <c r="CN37" i="53"/>
  <c r="CO37" i="53" s="1"/>
  <c r="CL37" i="53"/>
  <c r="CM37" i="53" s="1"/>
  <c r="CN41" i="53"/>
  <c r="CO41" i="53" s="1"/>
  <c r="CL41" i="53"/>
  <c r="CM41" i="53" s="1"/>
  <c r="CN46" i="53"/>
  <c r="CO46" i="53" s="1"/>
  <c r="CL46" i="53"/>
  <c r="CM46" i="53" s="1"/>
  <c r="CN51" i="53"/>
  <c r="CO51" i="53" s="1"/>
  <c r="CL51" i="53"/>
  <c r="CM51" i="53" s="1"/>
  <c r="CN55" i="53"/>
  <c r="CO55" i="53" s="1"/>
  <c r="CL55" i="53"/>
  <c r="CM55" i="53" s="1"/>
  <c r="CN59" i="53"/>
  <c r="CO59" i="53" s="1"/>
  <c r="CL59" i="53"/>
  <c r="CM59" i="53" s="1"/>
  <c r="CN68" i="53"/>
  <c r="CO68" i="53" s="1"/>
  <c r="CL68" i="53"/>
  <c r="CM68" i="53" s="1"/>
  <c r="CN74" i="53"/>
  <c r="CO74" i="53" s="1"/>
  <c r="CL74" i="53"/>
  <c r="CM74" i="53" s="1"/>
  <c r="CN78" i="53"/>
  <c r="CO78" i="53" s="1"/>
  <c r="CL78" i="53"/>
  <c r="CM78" i="53" s="1"/>
  <c r="CN84" i="53"/>
  <c r="CO84" i="53" s="1"/>
  <c r="CL84" i="53"/>
  <c r="CM84" i="53" s="1"/>
  <c r="CN89" i="53"/>
  <c r="CO89" i="53" s="1"/>
  <c r="CL89" i="53"/>
  <c r="CM89" i="53" s="1"/>
  <c r="CN93" i="53"/>
  <c r="CO93" i="53" s="1"/>
  <c r="CL93" i="53"/>
  <c r="CM93" i="53" s="1"/>
  <c r="CL99" i="53"/>
  <c r="CM99" i="53" s="1"/>
  <c r="CN99" i="53"/>
  <c r="CO99" i="53" s="1"/>
  <c r="CL105" i="53"/>
  <c r="CM105" i="53" s="1"/>
  <c r="CN105" i="53"/>
  <c r="CO105" i="53" s="1"/>
  <c r="CN110" i="53"/>
  <c r="CO110" i="53" s="1"/>
  <c r="CL110" i="53"/>
  <c r="CM110" i="53" s="1"/>
  <c r="CG114" i="53"/>
  <c r="CN115" i="53"/>
  <c r="CO115" i="53" s="1"/>
  <c r="CL115" i="53"/>
  <c r="CM115" i="53" s="1"/>
  <c r="CL121" i="53"/>
  <c r="CM121" i="53" s="1"/>
  <c r="CN121" i="53"/>
  <c r="CO121" i="53" s="1"/>
  <c r="CL126" i="53"/>
  <c r="CM126" i="53" s="1"/>
  <c r="CN126" i="53"/>
  <c r="CO126" i="53" s="1"/>
  <c r="CL130" i="53"/>
  <c r="CM130" i="53" s="1"/>
  <c r="CN130" i="53"/>
  <c r="CO130" i="53" s="1"/>
  <c r="CL134" i="53"/>
  <c r="CM134" i="53" s="1"/>
  <c r="CN134" i="53"/>
  <c r="CO134" i="53" s="1"/>
  <c r="CL138" i="53"/>
  <c r="CM138" i="53" s="1"/>
  <c r="CN138" i="53"/>
  <c r="CO138" i="53" s="1"/>
  <c r="CG144" i="53"/>
  <c r="CL145" i="53"/>
  <c r="CM145" i="53" s="1"/>
  <c r="CN145" i="53"/>
  <c r="CO145" i="53" s="1"/>
  <c r="CL152" i="53"/>
  <c r="CM152" i="53" s="1"/>
  <c r="CN152" i="53"/>
  <c r="CO152" i="53" s="1"/>
  <c r="CN158" i="53"/>
  <c r="CO158" i="53" s="1"/>
  <c r="CL158" i="53"/>
  <c r="CM158" i="53" s="1"/>
  <c r="CN165" i="53"/>
  <c r="CO165" i="53" s="1"/>
  <c r="CL165" i="53"/>
  <c r="CM165" i="53" s="1"/>
  <c r="CN171" i="53"/>
  <c r="CO171" i="53" s="1"/>
  <c r="CL171" i="53"/>
  <c r="CM171" i="53" s="1"/>
  <c r="CN177" i="53"/>
  <c r="CO177" i="53" s="1"/>
  <c r="CL177" i="53"/>
  <c r="CM177" i="53" s="1"/>
  <c r="CN181" i="53"/>
  <c r="CO181" i="53" s="1"/>
  <c r="CL181" i="53"/>
  <c r="CM181" i="53" s="1"/>
  <c r="CN185" i="53"/>
  <c r="CO185" i="53" s="1"/>
  <c r="CL185" i="53"/>
  <c r="CM185" i="53" s="1"/>
  <c r="CN15" i="53"/>
  <c r="CO15" i="53" s="1"/>
  <c r="CL15" i="53"/>
  <c r="CM15" i="53" s="1"/>
  <c r="CN19" i="53"/>
  <c r="CO19" i="53" s="1"/>
  <c r="CL19" i="53"/>
  <c r="CM19" i="53" s="1"/>
  <c r="CN23" i="53"/>
  <c r="CO23" i="53" s="1"/>
  <c r="CL23" i="53"/>
  <c r="CM23" i="53" s="1"/>
  <c r="CN28" i="53"/>
  <c r="CO28" i="53" s="1"/>
  <c r="CL28" i="53"/>
  <c r="CM28" i="53" s="1"/>
  <c r="CN33" i="53"/>
  <c r="CO33" i="53" s="1"/>
  <c r="CL33" i="53"/>
  <c r="CM33" i="53" s="1"/>
  <c r="CL38" i="53"/>
  <c r="CM38" i="53" s="1"/>
  <c r="CN38" i="53"/>
  <c r="CO38" i="53" s="1"/>
  <c r="CL42" i="53"/>
  <c r="CM42" i="53" s="1"/>
  <c r="CN42" i="53"/>
  <c r="CO42" i="53" s="1"/>
  <c r="CN47" i="53"/>
  <c r="CO47" i="53" s="1"/>
  <c r="CL47" i="53"/>
  <c r="CM47" i="53" s="1"/>
  <c r="CN52" i="53"/>
  <c r="CO52" i="53" s="1"/>
  <c r="CL52" i="53"/>
  <c r="CM52" i="53" s="1"/>
  <c r="CN56" i="53"/>
  <c r="CO56" i="53" s="1"/>
  <c r="CL56" i="53"/>
  <c r="CM56" i="53" s="1"/>
  <c r="CN60" i="53"/>
  <c r="CO60" i="53" s="1"/>
  <c r="CL60" i="53"/>
  <c r="CM60" i="53" s="1"/>
  <c r="CN71" i="53"/>
  <c r="CO71" i="53" s="1"/>
  <c r="CL71" i="53"/>
  <c r="CM71" i="53" s="1"/>
  <c r="CN75" i="53"/>
  <c r="CO75" i="53" s="1"/>
  <c r="CL75" i="53"/>
  <c r="CM75" i="53" s="1"/>
  <c r="CN81" i="53"/>
  <c r="CO81" i="53" s="1"/>
  <c r="CL81" i="53"/>
  <c r="CM81" i="53" s="1"/>
  <c r="CN86" i="53"/>
  <c r="CO86" i="53" s="1"/>
  <c r="CN90" i="53"/>
  <c r="CO90" i="53" s="1"/>
  <c r="CL90" i="53"/>
  <c r="CM90" i="53" s="1"/>
  <c r="CN94" i="53"/>
  <c r="CO94" i="53" s="1"/>
  <c r="CL94" i="53"/>
  <c r="CM94" i="53" s="1"/>
  <c r="CN100" i="53"/>
  <c r="CO100" i="53" s="1"/>
  <c r="CL100" i="53"/>
  <c r="CM100" i="53" s="1"/>
  <c r="CN106" i="53"/>
  <c r="CO106" i="53" s="1"/>
  <c r="CL106" i="53"/>
  <c r="CM106" i="53" s="1"/>
  <c r="CL111" i="53"/>
  <c r="CM111" i="53" s="1"/>
  <c r="CN111" i="53"/>
  <c r="CO111" i="53" s="1"/>
  <c r="CN118" i="53"/>
  <c r="CO118" i="53" s="1"/>
  <c r="CL118" i="53"/>
  <c r="CM118" i="53" s="1"/>
  <c r="CN122" i="53"/>
  <c r="CO122" i="53" s="1"/>
  <c r="CL122" i="53"/>
  <c r="CM122" i="53" s="1"/>
  <c r="CN127" i="53"/>
  <c r="CO127" i="53" s="1"/>
  <c r="CL127" i="53"/>
  <c r="CM127" i="53" s="1"/>
  <c r="CN131" i="53"/>
  <c r="CO131" i="53" s="1"/>
  <c r="CL131" i="53"/>
  <c r="CM131" i="53" s="1"/>
  <c r="CN135" i="53"/>
  <c r="CO135" i="53" s="1"/>
  <c r="CL135" i="53"/>
  <c r="CM135" i="53" s="1"/>
  <c r="CN140" i="53"/>
  <c r="CO140" i="53" s="1"/>
  <c r="CL140" i="53"/>
  <c r="CM140" i="53" s="1"/>
  <c r="CG146" i="53"/>
  <c r="CN147" i="53"/>
  <c r="CO147" i="53" s="1"/>
  <c r="CL147" i="53"/>
  <c r="CM147" i="53" s="1"/>
  <c r="CG153" i="53"/>
  <c r="CN154" i="53"/>
  <c r="CO154" i="53" s="1"/>
  <c r="CL154" i="53"/>
  <c r="CM154" i="53" s="1"/>
  <c r="CG159" i="53"/>
  <c r="CL160" i="53"/>
  <c r="CM160" i="53" s="1"/>
  <c r="CN160" i="53"/>
  <c r="CO160" i="53" s="1"/>
  <c r="CN166" i="53"/>
  <c r="CO166" i="53" s="1"/>
  <c r="CL166" i="53"/>
  <c r="CM166" i="53" s="1"/>
  <c r="CN172" i="53"/>
  <c r="CO172" i="53" s="1"/>
  <c r="CL172" i="53"/>
  <c r="CM172" i="53" s="1"/>
  <c r="CN178" i="53"/>
  <c r="CO178" i="53" s="1"/>
  <c r="CL178" i="53"/>
  <c r="CM178" i="53" s="1"/>
  <c r="CN182" i="53"/>
  <c r="CO182" i="53" s="1"/>
  <c r="CL182" i="53"/>
  <c r="CM182" i="53" s="1"/>
  <c r="CG186" i="53"/>
  <c r="CN187" i="53"/>
  <c r="CO187" i="53" s="1"/>
  <c r="CL187" i="53"/>
  <c r="CM187" i="53" s="1"/>
  <c r="CN20" i="53"/>
  <c r="CO20" i="53" s="1"/>
  <c r="CL20" i="53"/>
  <c r="CM20" i="53" s="1"/>
  <c r="CN30" i="53"/>
  <c r="CO30" i="53" s="1"/>
  <c r="CL30" i="53"/>
  <c r="CM30" i="53" s="1"/>
  <c r="CN39" i="53"/>
  <c r="CO39" i="53" s="1"/>
  <c r="CL39" i="53"/>
  <c r="CM39" i="53" s="1"/>
  <c r="CN53" i="53"/>
  <c r="CO53" i="53" s="1"/>
  <c r="CL53" i="53"/>
  <c r="CM53" i="53" s="1"/>
  <c r="CG62" i="53"/>
  <c r="CN64" i="53"/>
  <c r="CO64" i="53" s="1"/>
  <c r="CL64" i="53"/>
  <c r="CM64" i="53" s="1"/>
  <c r="CN72" i="53"/>
  <c r="CO72" i="53" s="1"/>
  <c r="CL72" i="53"/>
  <c r="CM72" i="53" s="1"/>
  <c r="CN76" i="53"/>
  <c r="CO76" i="53" s="1"/>
  <c r="CL76" i="53"/>
  <c r="CM76" i="53" s="1"/>
  <c r="CL87" i="53"/>
  <c r="CM87" i="53" s="1"/>
  <c r="CN87" i="53"/>
  <c r="CO87" i="53" s="1"/>
  <c r="CL91" i="53"/>
  <c r="CM91" i="53" s="1"/>
  <c r="CN91" i="53"/>
  <c r="CO91" i="53" s="1"/>
  <c r="CL95" i="53"/>
  <c r="CM95" i="53" s="1"/>
  <c r="CN95" i="53"/>
  <c r="CO95" i="53" s="1"/>
  <c r="CL101" i="53"/>
  <c r="CM101" i="53" s="1"/>
  <c r="CN101" i="53"/>
  <c r="CO101" i="53" s="1"/>
  <c r="CN107" i="53"/>
  <c r="CO107" i="53" s="1"/>
  <c r="CL107" i="53"/>
  <c r="CM107" i="53" s="1"/>
  <c r="CN112" i="53"/>
  <c r="CO112" i="53" s="1"/>
  <c r="CL112" i="53"/>
  <c r="CM112" i="53" s="1"/>
  <c r="CL119" i="53"/>
  <c r="CM119" i="53" s="1"/>
  <c r="CN119" i="53"/>
  <c r="CO119" i="53" s="1"/>
  <c r="CL128" i="53"/>
  <c r="CM128" i="53" s="1"/>
  <c r="CN128" i="53"/>
  <c r="CO128" i="53" s="1"/>
  <c r="CL132" i="53"/>
  <c r="CM132" i="53" s="1"/>
  <c r="CN132" i="53"/>
  <c r="CO132" i="53" s="1"/>
  <c r="CL136" i="53"/>
  <c r="CM136" i="53" s="1"/>
  <c r="CN136" i="53"/>
  <c r="CO136" i="53" s="1"/>
  <c r="CL141" i="53"/>
  <c r="CM141" i="53" s="1"/>
  <c r="CN141" i="53"/>
  <c r="CO141" i="53" s="1"/>
  <c r="CG148" i="53"/>
  <c r="CL149" i="53"/>
  <c r="CM149" i="53" s="1"/>
  <c r="CN149" i="53"/>
  <c r="CO149" i="53" s="1"/>
  <c r="CG155" i="53"/>
  <c r="CL156" i="53"/>
  <c r="CM156" i="53" s="1"/>
  <c r="CN156" i="53"/>
  <c r="CO156" i="53" s="1"/>
  <c r="CN163" i="53"/>
  <c r="CO163" i="53" s="1"/>
  <c r="CL163" i="53"/>
  <c r="CM163" i="53" s="1"/>
  <c r="CG167" i="53"/>
  <c r="CL168" i="53"/>
  <c r="CM168" i="53" s="1"/>
  <c r="CN168" i="53"/>
  <c r="CO168" i="53" s="1"/>
  <c r="CN173" i="53"/>
  <c r="CO173" i="53" s="1"/>
  <c r="CL173" i="53"/>
  <c r="CM173" i="53" s="1"/>
  <c r="CN179" i="53"/>
  <c r="CO179" i="53" s="1"/>
  <c r="CL179" i="53"/>
  <c r="CM179" i="53" s="1"/>
  <c r="CN183" i="53"/>
  <c r="CO183" i="53" s="1"/>
  <c r="CL183" i="53"/>
  <c r="CM183" i="53" s="1"/>
  <c r="CN188" i="53"/>
  <c r="CO188" i="53" s="1"/>
  <c r="CL188" i="53"/>
  <c r="CM188" i="53" s="1"/>
  <c r="BU15" i="53"/>
  <c r="BV15" i="53" s="1"/>
  <c r="BW15" i="53"/>
  <c r="BX15" i="53" s="1"/>
  <c r="BU23" i="53"/>
  <c r="BV23" i="53" s="1"/>
  <c r="BW23" i="53"/>
  <c r="BX23" i="53" s="1"/>
  <c r="BW33" i="53"/>
  <c r="BX33" i="53" s="1"/>
  <c r="BU33" i="53"/>
  <c r="BV33" i="53" s="1"/>
  <c r="BU38" i="53"/>
  <c r="BV38" i="53" s="1"/>
  <c r="BW38" i="53"/>
  <c r="BX38" i="53" s="1"/>
  <c r="BW47" i="53"/>
  <c r="BX47" i="53" s="1"/>
  <c r="BU47" i="53"/>
  <c r="BV47" i="53" s="1"/>
  <c r="BW56" i="53"/>
  <c r="BX56" i="53" s="1"/>
  <c r="BU56" i="53"/>
  <c r="BV56" i="53" s="1"/>
  <c r="BW71" i="53"/>
  <c r="BX71" i="53" s="1"/>
  <c r="BU71" i="53"/>
  <c r="BV71" i="53" s="1"/>
  <c r="BW81" i="53"/>
  <c r="BX81" i="53" s="1"/>
  <c r="BU81" i="53"/>
  <c r="BV81" i="53" s="1"/>
  <c r="BW90" i="53"/>
  <c r="BX90" i="53" s="1"/>
  <c r="BU90" i="53"/>
  <c r="BV90" i="53" s="1"/>
  <c r="BW100" i="53"/>
  <c r="BX100" i="53" s="1"/>
  <c r="BU100" i="53"/>
  <c r="BV100" i="53" s="1"/>
  <c r="BU111" i="53"/>
  <c r="BV111" i="53" s="1"/>
  <c r="BW111" i="53"/>
  <c r="BX111" i="53" s="1"/>
  <c r="BW122" i="53"/>
  <c r="BX122" i="53" s="1"/>
  <c r="BU122" i="53"/>
  <c r="BV122" i="53" s="1"/>
  <c r="BW131" i="53"/>
  <c r="BX131" i="53" s="1"/>
  <c r="BU131" i="53"/>
  <c r="BV131" i="53" s="1"/>
  <c r="BW140" i="53"/>
  <c r="BX140" i="53" s="1"/>
  <c r="BU140" i="53"/>
  <c r="BV140" i="53" s="1"/>
  <c r="BW173" i="53"/>
  <c r="BX173" i="53" s="1"/>
  <c r="BU173" i="53"/>
  <c r="BV173" i="53" s="1"/>
  <c r="BW16" i="53"/>
  <c r="BX16" i="53" s="1"/>
  <c r="BU16" i="53"/>
  <c r="BV16" i="53" s="1"/>
  <c r="BW20" i="53"/>
  <c r="BX20" i="53" s="1"/>
  <c r="BU20" i="53"/>
  <c r="BV20" i="53" s="1"/>
  <c r="BW25" i="53"/>
  <c r="BX25" i="53" s="1"/>
  <c r="BU25" i="53"/>
  <c r="BV25" i="53" s="1"/>
  <c r="BW30" i="53"/>
  <c r="BX30" i="53" s="1"/>
  <c r="BU30" i="53"/>
  <c r="BV30" i="53" s="1"/>
  <c r="BW35" i="53"/>
  <c r="BX35" i="53" s="1"/>
  <c r="BU35" i="53"/>
  <c r="BV35" i="53" s="1"/>
  <c r="BW39" i="53"/>
  <c r="BX39" i="53" s="1"/>
  <c r="BU39" i="53"/>
  <c r="BV39" i="53" s="1"/>
  <c r="BU44" i="53"/>
  <c r="BV44" i="53" s="1"/>
  <c r="BW44" i="53"/>
  <c r="BX44" i="53" s="1"/>
  <c r="BU48" i="53"/>
  <c r="BV48" i="53" s="1"/>
  <c r="BW48" i="53"/>
  <c r="BX48" i="53" s="1"/>
  <c r="BW53" i="53"/>
  <c r="BX53" i="53" s="1"/>
  <c r="BU53" i="53"/>
  <c r="BV53" i="53" s="1"/>
  <c r="BW57" i="53"/>
  <c r="BX57" i="53" s="1"/>
  <c r="BU57" i="53"/>
  <c r="BV57" i="53" s="1"/>
  <c r="BP62" i="53"/>
  <c r="BW64" i="53"/>
  <c r="BX64" i="53" s="1"/>
  <c r="BU64" i="53"/>
  <c r="BV64" i="53" s="1"/>
  <c r="BW72" i="53"/>
  <c r="BX72" i="53" s="1"/>
  <c r="BU72" i="53"/>
  <c r="BV72" i="53" s="1"/>
  <c r="BW76" i="53"/>
  <c r="BX76" i="53" s="1"/>
  <c r="BU76" i="53"/>
  <c r="BV76" i="53" s="1"/>
  <c r="BW82" i="53"/>
  <c r="BX82" i="53" s="1"/>
  <c r="BU82" i="53"/>
  <c r="BV82" i="53" s="1"/>
  <c r="BU87" i="53"/>
  <c r="BV87" i="53" s="1"/>
  <c r="BW87" i="53"/>
  <c r="BX87" i="53" s="1"/>
  <c r="BU91" i="53"/>
  <c r="BV91" i="53" s="1"/>
  <c r="BW91" i="53"/>
  <c r="BX91" i="53" s="1"/>
  <c r="BU95" i="53"/>
  <c r="BV95" i="53" s="1"/>
  <c r="BW95" i="53"/>
  <c r="BX95" i="53" s="1"/>
  <c r="BU101" i="53"/>
  <c r="BV101" i="53" s="1"/>
  <c r="BW101" i="53"/>
  <c r="BX101" i="53" s="1"/>
  <c r="BW107" i="53"/>
  <c r="BX107" i="53" s="1"/>
  <c r="BU107" i="53"/>
  <c r="BV107" i="53" s="1"/>
  <c r="BW112" i="53"/>
  <c r="BX112" i="53" s="1"/>
  <c r="BU112" i="53"/>
  <c r="BV112" i="53" s="1"/>
  <c r="BU119" i="53"/>
  <c r="BV119" i="53" s="1"/>
  <c r="BW119" i="53"/>
  <c r="BX119" i="53" s="1"/>
  <c r="BU124" i="53"/>
  <c r="BV124" i="53" s="1"/>
  <c r="BW124" i="53"/>
  <c r="BX124" i="53" s="1"/>
  <c r="BU128" i="53"/>
  <c r="BV128" i="53" s="1"/>
  <c r="BW128" i="53"/>
  <c r="BX128" i="53" s="1"/>
  <c r="BU132" i="53"/>
  <c r="BV132" i="53" s="1"/>
  <c r="BW132" i="53"/>
  <c r="BX132" i="53" s="1"/>
  <c r="BU136" i="53"/>
  <c r="BV136" i="53" s="1"/>
  <c r="BW136" i="53"/>
  <c r="BX136" i="53" s="1"/>
  <c r="BU141" i="53"/>
  <c r="BV141" i="53" s="1"/>
  <c r="BW141" i="53"/>
  <c r="BX141" i="53" s="1"/>
  <c r="BP148" i="53"/>
  <c r="BU149" i="53"/>
  <c r="BV149" i="53" s="1"/>
  <c r="BW149" i="53"/>
  <c r="BX149" i="53" s="1"/>
  <c r="BP155" i="53"/>
  <c r="BU156" i="53"/>
  <c r="BV156" i="53" s="1"/>
  <c r="BW156" i="53"/>
  <c r="BX156" i="53" s="1"/>
  <c r="BW164" i="53"/>
  <c r="BX164" i="53" s="1"/>
  <c r="BU164" i="53"/>
  <c r="BV164" i="53" s="1"/>
  <c r="BW169" i="53"/>
  <c r="BX169" i="53" s="1"/>
  <c r="BU169" i="53"/>
  <c r="BV169" i="53" s="1"/>
  <c r="BW176" i="53"/>
  <c r="BX176" i="53" s="1"/>
  <c r="BU176" i="53"/>
  <c r="BV176" i="53" s="1"/>
  <c r="BW180" i="53"/>
  <c r="BX180" i="53" s="1"/>
  <c r="BU180" i="53"/>
  <c r="BV180" i="53" s="1"/>
  <c r="BW184" i="53"/>
  <c r="BX184" i="53" s="1"/>
  <c r="BU184" i="53"/>
  <c r="BV184" i="53" s="1"/>
  <c r="BW17" i="53"/>
  <c r="BX17" i="53" s="1"/>
  <c r="BU17" i="53"/>
  <c r="BV17" i="53" s="1"/>
  <c r="BW21" i="53"/>
  <c r="BX21" i="53" s="1"/>
  <c r="BU21" i="53"/>
  <c r="BV21" i="53" s="1"/>
  <c r="BU26" i="53"/>
  <c r="BV26" i="53" s="1"/>
  <c r="BW26" i="53"/>
  <c r="BX26" i="53" s="1"/>
  <c r="BP29" i="53"/>
  <c r="BW31" i="53"/>
  <c r="BX31" i="53" s="1"/>
  <c r="BU31" i="53"/>
  <c r="BV31" i="53" s="1"/>
  <c r="BW36" i="53"/>
  <c r="BX36" i="53" s="1"/>
  <c r="BU36" i="53"/>
  <c r="BV36" i="53" s="1"/>
  <c r="BW40" i="53"/>
  <c r="BX40" i="53" s="1"/>
  <c r="BU40" i="53"/>
  <c r="BV40" i="53" s="1"/>
  <c r="BW45" i="53"/>
  <c r="BX45" i="53" s="1"/>
  <c r="BU45" i="53"/>
  <c r="BV45" i="53" s="1"/>
  <c r="BP49" i="53"/>
  <c r="BU50" i="53"/>
  <c r="BV50" i="53" s="1"/>
  <c r="BW50" i="53"/>
  <c r="BX50" i="53" s="1"/>
  <c r="BU54" i="53"/>
  <c r="BV54" i="53" s="1"/>
  <c r="BW54" i="53"/>
  <c r="BX54" i="53" s="1"/>
  <c r="BU58" i="53"/>
  <c r="BV58" i="53" s="1"/>
  <c r="BW58" i="53"/>
  <c r="BX58" i="53" s="1"/>
  <c r="BW67" i="53"/>
  <c r="BX67" i="53" s="1"/>
  <c r="BU67" i="53"/>
  <c r="BV67" i="53" s="1"/>
  <c r="BU73" i="53"/>
  <c r="BV73" i="53" s="1"/>
  <c r="BW73" i="53"/>
  <c r="BX73" i="53" s="1"/>
  <c r="BU77" i="53"/>
  <c r="BV77" i="53" s="1"/>
  <c r="BW77" i="53"/>
  <c r="BX77" i="53" s="1"/>
  <c r="BW83" i="53"/>
  <c r="BX83" i="53" s="1"/>
  <c r="BU83" i="53"/>
  <c r="BV83" i="53" s="1"/>
  <c r="BW88" i="53"/>
  <c r="BX88" i="53" s="1"/>
  <c r="BU88" i="53"/>
  <c r="BV88" i="53" s="1"/>
  <c r="BW92" i="53"/>
  <c r="BX92" i="53" s="1"/>
  <c r="BU92" i="53"/>
  <c r="BV92" i="53" s="1"/>
  <c r="BW98" i="53"/>
  <c r="BX98" i="53" s="1"/>
  <c r="BU98" i="53"/>
  <c r="BV98" i="53" s="1"/>
  <c r="BW104" i="53"/>
  <c r="BX104" i="53" s="1"/>
  <c r="BU104" i="53"/>
  <c r="BV104" i="53" s="1"/>
  <c r="BW109" i="53"/>
  <c r="BX109" i="53" s="1"/>
  <c r="BU109" i="53"/>
  <c r="BV109" i="53" s="1"/>
  <c r="BW113" i="53"/>
  <c r="BX113" i="53" s="1"/>
  <c r="BU113" i="53"/>
  <c r="BV113" i="53" s="1"/>
  <c r="BW120" i="53"/>
  <c r="BX120" i="53" s="1"/>
  <c r="BU120" i="53"/>
  <c r="BV120" i="53" s="1"/>
  <c r="BW125" i="53"/>
  <c r="BX125" i="53" s="1"/>
  <c r="BU125" i="53"/>
  <c r="BV125" i="53" s="1"/>
  <c r="BW129" i="53"/>
  <c r="BX129" i="53" s="1"/>
  <c r="BU129" i="53"/>
  <c r="BV129" i="53" s="1"/>
  <c r="BW133" i="53"/>
  <c r="BX133" i="53" s="1"/>
  <c r="BU133" i="53"/>
  <c r="BV133" i="53" s="1"/>
  <c r="BW137" i="53"/>
  <c r="BX137" i="53" s="1"/>
  <c r="BU137" i="53"/>
  <c r="BV137" i="53" s="1"/>
  <c r="BP142" i="53"/>
  <c r="BW143" i="53"/>
  <c r="BX143" i="53" s="1"/>
  <c r="BU143" i="53"/>
  <c r="BV143" i="53" s="1"/>
  <c r="BW151" i="53"/>
  <c r="BX151" i="53" s="1"/>
  <c r="BU151" i="53"/>
  <c r="BV151" i="53" s="1"/>
  <c r="BP157" i="53"/>
  <c r="BW158" i="53"/>
  <c r="BX158" i="53" s="1"/>
  <c r="BU158" i="53"/>
  <c r="BV158" i="53" s="1"/>
  <c r="BU165" i="53"/>
  <c r="BV165" i="53" s="1"/>
  <c r="BW165" i="53"/>
  <c r="BX165" i="53" s="1"/>
  <c r="BP170" i="53"/>
  <c r="BW171" i="53"/>
  <c r="BX171" i="53" s="1"/>
  <c r="BU171" i="53"/>
  <c r="BV171" i="53" s="1"/>
  <c r="BW177" i="53"/>
  <c r="BX177" i="53" s="1"/>
  <c r="BU177" i="53"/>
  <c r="BV177" i="53" s="1"/>
  <c r="BW181" i="53"/>
  <c r="BX181" i="53" s="1"/>
  <c r="BU181" i="53"/>
  <c r="BV181" i="53" s="1"/>
  <c r="BW185" i="53"/>
  <c r="BX185" i="53" s="1"/>
  <c r="BU185" i="53"/>
  <c r="BV185" i="53" s="1"/>
  <c r="BW14" i="53"/>
  <c r="BX14" i="53" s="1"/>
  <c r="BU14" i="53"/>
  <c r="BV14" i="53" s="1"/>
  <c r="BW18" i="53"/>
  <c r="BX18" i="53" s="1"/>
  <c r="BU18" i="53"/>
  <c r="BV18" i="53" s="1"/>
  <c r="BW22" i="53"/>
  <c r="BX22" i="53" s="1"/>
  <c r="BU22" i="53"/>
  <c r="BV22" i="53" s="1"/>
  <c r="BW27" i="53"/>
  <c r="BX27" i="53" s="1"/>
  <c r="BU27" i="53"/>
  <c r="BV27" i="53" s="1"/>
  <c r="BU32" i="53"/>
  <c r="BV32" i="53" s="1"/>
  <c r="BW32" i="53"/>
  <c r="BX32" i="53" s="1"/>
  <c r="BW37" i="53"/>
  <c r="BX37" i="53" s="1"/>
  <c r="BU37" i="53"/>
  <c r="BV37" i="53" s="1"/>
  <c r="BW41" i="53"/>
  <c r="BX41" i="53" s="1"/>
  <c r="BU41" i="53"/>
  <c r="BV41" i="53" s="1"/>
  <c r="BW46" i="53"/>
  <c r="BX46" i="53" s="1"/>
  <c r="BU46" i="53"/>
  <c r="BV46" i="53" s="1"/>
  <c r="BW51" i="53"/>
  <c r="BX51" i="53" s="1"/>
  <c r="BU51" i="53"/>
  <c r="BV51" i="53" s="1"/>
  <c r="BW55" i="53"/>
  <c r="BX55" i="53" s="1"/>
  <c r="BU55" i="53"/>
  <c r="BV55" i="53" s="1"/>
  <c r="BW59" i="53"/>
  <c r="BX59" i="53" s="1"/>
  <c r="BU59" i="53"/>
  <c r="BV59" i="53" s="1"/>
  <c r="BW68" i="53"/>
  <c r="BX68" i="53" s="1"/>
  <c r="BU68" i="53"/>
  <c r="BV68" i="53" s="1"/>
  <c r="BW74" i="53"/>
  <c r="BX74" i="53" s="1"/>
  <c r="BU74" i="53"/>
  <c r="BV74" i="53" s="1"/>
  <c r="BW78" i="53"/>
  <c r="BX78" i="53" s="1"/>
  <c r="BU78" i="53"/>
  <c r="BV78" i="53" s="1"/>
  <c r="BW84" i="53"/>
  <c r="BX84" i="53" s="1"/>
  <c r="BU84" i="53"/>
  <c r="BV84" i="53" s="1"/>
  <c r="BW89" i="53"/>
  <c r="BX89" i="53" s="1"/>
  <c r="BU89" i="53"/>
  <c r="BV89" i="53" s="1"/>
  <c r="BW93" i="53"/>
  <c r="BX93" i="53" s="1"/>
  <c r="BU93" i="53"/>
  <c r="BV93" i="53" s="1"/>
  <c r="BU99" i="53"/>
  <c r="BV99" i="53" s="1"/>
  <c r="BW99" i="53"/>
  <c r="BX99" i="53" s="1"/>
  <c r="BU105" i="53"/>
  <c r="BV105" i="53" s="1"/>
  <c r="BW105" i="53"/>
  <c r="BX105" i="53" s="1"/>
  <c r="BW110" i="53"/>
  <c r="BX110" i="53" s="1"/>
  <c r="BU110" i="53"/>
  <c r="BV110" i="53" s="1"/>
  <c r="BP114" i="53"/>
  <c r="BW115" i="53"/>
  <c r="BX115" i="53" s="1"/>
  <c r="BU115" i="53"/>
  <c r="BV115" i="53" s="1"/>
  <c r="BU121" i="53"/>
  <c r="BV121" i="53" s="1"/>
  <c r="BW121" i="53"/>
  <c r="BX121" i="53" s="1"/>
  <c r="BU126" i="53"/>
  <c r="BV126" i="53" s="1"/>
  <c r="BW126" i="53"/>
  <c r="BX126" i="53" s="1"/>
  <c r="BU130" i="53"/>
  <c r="BV130" i="53" s="1"/>
  <c r="BW130" i="53"/>
  <c r="BX130" i="53" s="1"/>
  <c r="BU134" i="53"/>
  <c r="BV134" i="53" s="1"/>
  <c r="BW134" i="53"/>
  <c r="BX134" i="53" s="1"/>
  <c r="BU138" i="53"/>
  <c r="BV138" i="53" s="1"/>
  <c r="BW138" i="53"/>
  <c r="BX138" i="53" s="1"/>
  <c r="BP144" i="53"/>
  <c r="BU145" i="53"/>
  <c r="BV145" i="53" s="1"/>
  <c r="BW145" i="53"/>
  <c r="BX145" i="53" s="1"/>
  <c r="BU152" i="53"/>
  <c r="BV152" i="53" s="1"/>
  <c r="BW152" i="53"/>
  <c r="BX152" i="53" s="1"/>
  <c r="BP159" i="53"/>
  <c r="BU160" i="53"/>
  <c r="BV160" i="53" s="1"/>
  <c r="BW160" i="53"/>
  <c r="BX160" i="53" s="1"/>
  <c r="BW166" i="53"/>
  <c r="BX166" i="53" s="1"/>
  <c r="BU166" i="53"/>
  <c r="BV166" i="53" s="1"/>
  <c r="BW172" i="53"/>
  <c r="BX172" i="53" s="1"/>
  <c r="BU172" i="53"/>
  <c r="BV172" i="53" s="1"/>
  <c r="BW178" i="53"/>
  <c r="BX178" i="53" s="1"/>
  <c r="BU178" i="53"/>
  <c r="BV178" i="53" s="1"/>
  <c r="BW182" i="53"/>
  <c r="BX182" i="53" s="1"/>
  <c r="BU182" i="53"/>
  <c r="BV182" i="53" s="1"/>
  <c r="BW187" i="53"/>
  <c r="BX187" i="53" s="1"/>
  <c r="BU187" i="53"/>
  <c r="BV187" i="53" s="1"/>
  <c r="BU19" i="53"/>
  <c r="BV19" i="53" s="1"/>
  <c r="BW19" i="53"/>
  <c r="BX19" i="53" s="1"/>
  <c r="BW28" i="53"/>
  <c r="BX28" i="53" s="1"/>
  <c r="BU28" i="53"/>
  <c r="BV28" i="53" s="1"/>
  <c r="BU42" i="53"/>
  <c r="BV42" i="53" s="1"/>
  <c r="BW42" i="53"/>
  <c r="BX42" i="53" s="1"/>
  <c r="BW52" i="53"/>
  <c r="BX52" i="53" s="1"/>
  <c r="BU52" i="53"/>
  <c r="BV52" i="53" s="1"/>
  <c r="BW60" i="53"/>
  <c r="BX60" i="53" s="1"/>
  <c r="BU60" i="53"/>
  <c r="BV60" i="53" s="1"/>
  <c r="BW75" i="53"/>
  <c r="BX75" i="53" s="1"/>
  <c r="BU75" i="53"/>
  <c r="BV75" i="53" s="1"/>
  <c r="BW86" i="53"/>
  <c r="BX86" i="53" s="1"/>
  <c r="BW94" i="53"/>
  <c r="BX94" i="53" s="1"/>
  <c r="BU94" i="53"/>
  <c r="BV94" i="53" s="1"/>
  <c r="BW106" i="53"/>
  <c r="BX106" i="53" s="1"/>
  <c r="BU106" i="53"/>
  <c r="BV106" i="53" s="1"/>
  <c r="BW118" i="53"/>
  <c r="BX118" i="53" s="1"/>
  <c r="BU118" i="53"/>
  <c r="BV118" i="53" s="1"/>
  <c r="BW127" i="53"/>
  <c r="BX127" i="53" s="1"/>
  <c r="BU127" i="53"/>
  <c r="BV127" i="53" s="1"/>
  <c r="BW135" i="53"/>
  <c r="BX135" i="53" s="1"/>
  <c r="BU135" i="53"/>
  <c r="BV135" i="53" s="1"/>
  <c r="BP146" i="53"/>
  <c r="BW147" i="53"/>
  <c r="BX147" i="53" s="1"/>
  <c r="BU147" i="53"/>
  <c r="BV147" i="53" s="1"/>
  <c r="BP153" i="53"/>
  <c r="BW154" i="53"/>
  <c r="BX154" i="53" s="1"/>
  <c r="BU154" i="53"/>
  <c r="BV154" i="53" s="1"/>
  <c r="BU163" i="53"/>
  <c r="BV163" i="53" s="1"/>
  <c r="BW163" i="53"/>
  <c r="BX163" i="53" s="1"/>
  <c r="BU168" i="53"/>
  <c r="BV168" i="53" s="1"/>
  <c r="BW168" i="53"/>
  <c r="BX168" i="53" s="1"/>
  <c r="BW179" i="53"/>
  <c r="BX179" i="53" s="1"/>
  <c r="BU179" i="53"/>
  <c r="BV179" i="53" s="1"/>
  <c r="BW183" i="53"/>
  <c r="BX183" i="53" s="1"/>
  <c r="BU183" i="53"/>
  <c r="BV183" i="53" s="1"/>
  <c r="BW188" i="53"/>
  <c r="BX188" i="53" s="1"/>
  <c r="BU188" i="53"/>
  <c r="BV188" i="53" s="1"/>
  <c r="BD28" i="53"/>
  <c r="BE28" i="53" s="1"/>
  <c r="BF28" i="53"/>
  <c r="BG28" i="53" s="1"/>
  <c r="BF47" i="53"/>
  <c r="BG47" i="53" s="1"/>
  <c r="BD47" i="53"/>
  <c r="BE47" i="53" s="1"/>
  <c r="BF86" i="53"/>
  <c r="BG86" i="53"/>
  <c r="AY144" i="53"/>
  <c r="BF145" i="53"/>
  <c r="BG145" i="53" s="1"/>
  <c r="BD145" i="53"/>
  <c r="BE145" i="53" s="1"/>
  <c r="BF16" i="53"/>
  <c r="BG16" i="53" s="1"/>
  <c r="BD16" i="53"/>
  <c r="BE16" i="53" s="1"/>
  <c r="BF20" i="53"/>
  <c r="BG20" i="53" s="1"/>
  <c r="BD20" i="53"/>
  <c r="BE20" i="53" s="1"/>
  <c r="BF25" i="53"/>
  <c r="BG25" i="53" s="1"/>
  <c r="BD25" i="53"/>
  <c r="BE25" i="53" s="1"/>
  <c r="BD30" i="53"/>
  <c r="BE30" i="53" s="1"/>
  <c r="BF30" i="53"/>
  <c r="BG30" i="53" s="1"/>
  <c r="BF35" i="53"/>
  <c r="BG35" i="53" s="1"/>
  <c r="BD35" i="53"/>
  <c r="BE35" i="53" s="1"/>
  <c r="BF39" i="53"/>
  <c r="BG39" i="53" s="1"/>
  <c r="BD39" i="53"/>
  <c r="BE39" i="53" s="1"/>
  <c r="BF44" i="53"/>
  <c r="BG44" i="53" s="1"/>
  <c r="BD44" i="53"/>
  <c r="BE44" i="53" s="1"/>
  <c r="BF48" i="53"/>
  <c r="BG48" i="53" s="1"/>
  <c r="BD48" i="53"/>
  <c r="BE48" i="53" s="1"/>
  <c r="BF53" i="53"/>
  <c r="BG53" i="53" s="1"/>
  <c r="BD53" i="53"/>
  <c r="BE53" i="53" s="1"/>
  <c r="BF57" i="53"/>
  <c r="BG57" i="53" s="1"/>
  <c r="BD57" i="53"/>
  <c r="BE57" i="53" s="1"/>
  <c r="AY62" i="53"/>
  <c r="BF64" i="53"/>
  <c r="BG64" i="53" s="1"/>
  <c r="BD64" i="53"/>
  <c r="BE64" i="53" s="1"/>
  <c r="BF72" i="53"/>
  <c r="BG72" i="53" s="1"/>
  <c r="BD72" i="53"/>
  <c r="BE72" i="53" s="1"/>
  <c r="BF76" i="53"/>
  <c r="BG76" i="53" s="1"/>
  <c r="BD76" i="53"/>
  <c r="BE76" i="53" s="1"/>
  <c r="BF82" i="53"/>
  <c r="BG82" i="53" s="1"/>
  <c r="BD82" i="53"/>
  <c r="BE82" i="53" s="1"/>
  <c r="BF87" i="53"/>
  <c r="BG87" i="53" s="1"/>
  <c r="BD87" i="53"/>
  <c r="BE87" i="53" s="1"/>
  <c r="BF91" i="53"/>
  <c r="BG91" i="53" s="1"/>
  <c r="BD91" i="53"/>
  <c r="BE91" i="53" s="1"/>
  <c r="BF95" i="53"/>
  <c r="BG95" i="53" s="1"/>
  <c r="BD95" i="53"/>
  <c r="BE95" i="53" s="1"/>
  <c r="BF101" i="53"/>
  <c r="BG101" i="53" s="1"/>
  <c r="BD101" i="53"/>
  <c r="BE101" i="53" s="1"/>
  <c r="BD107" i="53"/>
  <c r="BE107" i="53" s="1"/>
  <c r="BF107" i="53"/>
  <c r="BG107" i="53" s="1"/>
  <c r="BF112" i="53"/>
  <c r="BG112" i="53" s="1"/>
  <c r="BD112" i="53"/>
  <c r="BE112" i="53" s="1"/>
  <c r="BD118" i="53"/>
  <c r="BE118" i="53" s="1"/>
  <c r="BF118" i="53"/>
  <c r="BG118" i="53" s="1"/>
  <c r="BD122" i="53"/>
  <c r="BE122" i="53" s="1"/>
  <c r="BF122" i="53"/>
  <c r="BG122" i="53" s="1"/>
  <c r="BD127" i="53"/>
  <c r="BE127" i="53" s="1"/>
  <c r="BF127" i="53"/>
  <c r="BG127" i="53" s="1"/>
  <c r="BD131" i="53"/>
  <c r="BE131" i="53" s="1"/>
  <c r="BF131" i="53"/>
  <c r="BG131" i="53" s="1"/>
  <c r="BD135" i="53"/>
  <c r="BE135" i="53" s="1"/>
  <c r="BF135" i="53"/>
  <c r="BG135" i="53" s="1"/>
  <c r="BD140" i="53"/>
  <c r="BE140" i="53" s="1"/>
  <c r="BF140" i="53"/>
  <c r="BG140" i="53" s="1"/>
  <c r="AY146" i="53"/>
  <c r="BD147" i="53"/>
  <c r="BE147" i="53" s="1"/>
  <c r="BF147" i="53"/>
  <c r="BG147" i="53" s="1"/>
  <c r="AY153" i="53"/>
  <c r="BD154" i="53"/>
  <c r="BE154" i="53" s="1"/>
  <c r="BF154" i="53"/>
  <c r="BG154" i="53" s="1"/>
  <c r="BF163" i="53"/>
  <c r="BG163" i="53" s="1"/>
  <c r="BD163" i="53"/>
  <c r="BE163" i="53" s="1"/>
  <c r="AY167" i="53"/>
  <c r="BF168" i="53"/>
  <c r="BG168" i="53" s="1"/>
  <c r="BD168" i="53"/>
  <c r="BE168" i="53" s="1"/>
  <c r="BD173" i="53"/>
  <c r="BE173" i="53" s="1"/>
  <c r="BF173" i="53"/>
  <c r="BG173" i="53" s="1"/>
  <c r="BF179" i="53"/>
  <c r="BG179" i="53" s="1"/>
  <c r="BD179" i="53"/>
  <c r="BE179" i="53" s="1"/>
  <c r="BF183" i="53"/>
  <c r="BG183" i="53" s="1"/>
  <c r="BD183" i="53"/>
  <c r="BE183" i="53" s="1"/>
  <c r="BF188" i="53"/>
  <c r="BG188" i="53" s="1"/>
  <c r="BD188" i="53"/>
  <c r="BE188" i="53" s="1"/>
  <c r="BD15" i="53"/>
  <c r="BE15" i="53" s="1"/>
  <c r="BF15" i="53"/>
  <c r="BG15" i="53" s="1"/>
  <c r="BF23" i="53"/>
  <c r="BG23" i="53" s="1"/>
  <c r="BD23" i="53"/>
  <c r="BE23" i="53" s="1"/>
  <c r="BF33" i="53"/>
  <c r="BG33" i="53" s="1"/>
  <c r="BD33" i="53"/>
  <c r="BE33" i="53" s="1"/>
  <c r="BF42" i="53"/>
  <c r="BG42" i="53" s="1"/>
  <c r="BD42" i="53"/>
  <c r="BE42" i="53" s="1"/>
  <c r="BD56" i="53"/>
  <c r="BE56" i="53" s="1"/>
  <c r="BF56" i="53"/>
  <c r="BG56" i="53" s="1"/>
  <c r="BD71" i="53"/>
  <c r="BE71" i="53" s="1"/>
  <c r="BF71" i="53"/>
  <c r="BG71" i="53" s="1"/>
  <c r="BD75" i="53"/>
  <c r="BE75" i="53" s="1"/>
  <c r="BF75" i="53"/>
  <c r="BG75" i="53" s="1"/>
  <c r="BF90" i="53"/>
  <c r="BG90" i="53" s="1"/>
  <c r="BD90" i="53"/>
  <c r="BE90" i="53" s="1"/>
  <c r="BD100" i="53"/>
  <c r="BE100" i="53" s="1"/>
  <c r="BF100" i="53"/>
  <c r="BG100" i="53" s="1"/>
  <c r="BF111" i="53"/>
  <c r="BG111" i="53" s="1"/>
  <c r="BD111" i="53"/>
  <c r="BE111" i="53" s="1"/>
  <c r="AY159" i="53"/>
  <c r="BF160" i="53"/>
  <c r="BG160" i="53" s="1"/>
  <c r="BD160" i="53"/>
  <c r="BE160" i="53" s="1"/>
  <c r="BF17" i="53"/>
  <c r="BG17" i="53" s="1"/>
  <c r="BD17" i="53"/>
  <c r="BE17" i="53" s="1"/>
  <c r="BF21" i="53"/>
  <c r="BG21" i="53" s="1"/>
  <c r="BD21" i="53"/>
  <c r="BE21" i="53" s="1"/>
  <c r="BF26" i="53"/>
  <c r="BG26" i="53" s="1"/>
  <c r="BD26" i="53"/>
  <c r="BE26" i="53" s="1"/>
  <c r="BF31" i="53"/>
  <c r="BG31" i="53" s="1"/>
  <c r="BD31" i="53"/>
  <c r="BE31" i="53" s="1"/>
  <c r="BD36" i="53"/>
  <c r="BE36" i="53" s="1"/>
  <c r="BF36" i="53"/>
  <c r="BG36" i="53" s="1"/>
  <c r="BD40" i="53"/>
  <c r="BE40" i="53" s="1"/>
  <c r="BF40" i="53"/>
  <c r="BG40" i="53" s="1"/>
  <c r="BF45" i="53"/>
  <c r="BG45" i="53" s="1"/>
  <c r="BD45" i="53"/>
  <c r="BE45" i="53" s="1"/>
  <c r="BF50" i="53"/>
  <c r="BG50" i="53" s="1"/>
  <c r="BD50" i="53"/>
  <c r="BE50" i="53" s="1"/>
  <c r="BF54" i="53"/>
  <c r="BG54" i="53" s="1"/>
  <c r="BD54" i="53"/>
  <c r="BE54" i="53" s="1"/>
  <c r="BF58" i="53"/>
  <c r="BG58" i="53" s="1"/>
  <c r="BD58" i="53"/>
  <c r="BE58" i="53" s="1"/>
  <c r="BF67" i="53"/>
  <c r="BG67" i="53" s="1"/>
  <c r="BD67" i="53"/>
  <c r="BE67" i="53" s="1"/>
  <c r="BF73" i="53"/>
  <c r="BG73" i="53" s="1"/>
  <c r="BD73" i="53"/>
  <c r="BE73" i="53" s="1"/>
  <c r="BF77" i="53"/>
  <c r="BG77" i="53" s="1"/>
  <c r="BD77" i="53"/>
  <c r="BE77" i="53" s="1"/>
  <c r="BF83" i="53"/>
  <c r="BG83" i="53" s="1"/>
  <c r="BD83" i="53"/>
  <c r="BE83" i="53" s="1"/>
  <c r="BF88" i="53"/>
  <c r="BG88" i="53" s="1"/>
  <c r="BD88" i="53"/>
  <c r="BE88" i="53" s="1"/>
  <c r="BF92" i="53"/>
  <c r="BG92" i="53" s="1"/>
  <c r="BD92" i="53"/>
  <c r="BE92" i="53" s="1"/>
  <c r="BD98" i="53"/>
  <c r="BE98" i="53" s="1"/>
  <c r="BF98" i="53"/>
  <c r="BG98" i="53" s="1"/>
  <c r="BF104" i="53"/>
  <c r="BG104" i="53" s="1"/>
  <c r="BD104" i="53"/>
  <c r="BE104" i="53" s="1"/>
  <c r="BD109" i="53"/>
  <c r="BE109" i="53" s="1"/>
  <c r="BF109" i="53"/>
  <c r="BG109" i="53" s="1"/>
  <c r="BD113" i="53"/>
  <c r="BE113" i="53" s="1"/>
  <c r="BF113" i="53"/>
  <c r="BG113" i="53" s="1"/>
  <c r="BF119" i="53"/>
  <c r="BG119" i="53" s="1"/>
  <c r="BD119" i="53"/>
  <c r="BE119" i="53" s="1"/>
  <c r="BF124" i="53"/>
  <c r="BG124" i="53" s="1"/>
  <c r="BD124" i="53"/>
  <c r="BE124" i="53" s="1"/>
  <c r="BF128" i="53"/>
  <c r="BG128" i="53" s="1"/>
  <c r="BD128" i="53"/>
  <c r="BE128" i="53" s="1"/>
  <c r="BF132" i="53"/>
  <c r="BG132" i="53" s="1"/>
  <c r="BD132" i="53"/>
  <c r="BE132" i="53" s="1"/>
  <c r="BF136" i="53"/>
  <c r="BG136" i="53" s="1"/>
  <c r="BD136" i="53"/>
  <c r="BE136" i="53" s="1"/>
  <c r="BF141" i="53"/>
  <c r="BG141" i="53" s="1"/>
  <c r="BD141" i="53"/>
  <c r="BE141" i="53" s="1"/>
  <c r="AY148" i="53"/>
  <c r="BF149" i="53"/>
  <c r="BG149" i="53" s="1"/>
  <c r="BD149" i="53"/>
  <c r="BE149" i="53" s="1"/>
  <c r="AY155" i="53"/>
  <c r="BF156" i="53"/>
  <c r="BG156" i="53" s="1"/>
  <c r="BD156" i="53"/>
  <c r="BE156" i="53" s="1"/>
  <c r="BF164" i="53"/>
  <c r="BG164" i="53" s="1"/>
  <c r="BD164" i="53"/>
  <c r="BE164" i="53" s="1"/>
  <c r="BD169" i="53"/>
  <c r="BE169" i="53" s="1"/>
  <c r="BF169" i="53"/>
  <c r="BG169" i="53" s="1"/>
  <c r="BF176" i="53"/>
  <c r="BG176" i="53" s="1"/>
  <c r="BD176" i="53"/>
  <c r="BE176" i="53" s="1"/>
  <c r="BF180" i="53"/>
  <c r="BG180" i="53" s="1"/>
  <c r="BD180" i="53"/>
  <c r="BE180" i="53" s="1"/>
  <c r="BF184" i="53"/>
  <c r="BG184" i="53" s="1"/>
  <c r="BD184" i="53"/>
  <c r="BE184" i="53" s="1"/>
  <c r="BF14" i="53"/>
  <c r="BG14" i="53" s="1"/>
  <c r="BD14" i="53"/>
  <c r="BE14" i="53" s="1"/>
  <c r="BF18" i="53"/>
  <c r="BG18" i="53" s="1"/>
  <c r="BD18" i="53"/>
  <c r="BE18" i="53" s="1"/>
  <c r="BF22" i="53"/>
  <c r="BG22" i="53" s="1"/>
  <c r="BD22" i="53"/>
  <c r="BE22" i="53" s="1"/>
  <c r="BF27" i="53"/>
  <c r="BG27" i="53" s="1"/>
  <c r="BD27" i="53"/>
  <c r="BE27" i="53" s="1"/>
  <c r="AY29" i="53"/>
  <c r="BF32" i="53"/>
  <c r="BG32" i="53" s="1"/>
  <c r="BD32" i="53"/>
  <c r="BE32" i="53" s="1"/>
  <c r="BF37" i="53"/>
  <c r="BG37" i="53" s="1"/>
  <c r="BD37" i="53"/>
  <c r="BE37" i="53" s="1"/>
  <c r="BF41" i="53"/>
  <c r="BG41" i="53" s="1"/>
  <c r="BD41" i="53"/>
  <c r="BE41" i="53" s="1"/>
  <c r="BD46" i="53"/>
  <c r="BE46" i="53" s="1"/>
  <c r="BF46" i="53"/>
  <c r="BG46" i="53" s="1"/>
  <c r="BF51" i="53"/>
  <c r="BG51" i="53" s="1"/>
  <c r="BD51" i="53"/>
  <c r="BE51" i="53" s="1"/>
  <c r="BF55" i="53"/>
  <c r="BG55" i="53" s="1"/>
  <c r="BD55" i="53"/>
  <c r="BE55" i="53" s="1"/>
  <c r="BF59" i="53"/>
  <c r="BG59" i="53" s="1"/>
  <c r="BD59" i="53"/>
  <c r="BE59" i="53" s="1"/>
  <c r="BF68" i="53"/>
  <c r="BG68" i="53" s="1"/>
  <c r="BD68" i="53"/>
  <c r="BE68" i="53" s="1"/>
  <c r="BF74" i="53"/>
  <c r="BG74" i="53" s="1"/>
  <c r="BD74" i="53"/>
  <c r="BE74" i="53" s="1"/>
  <c r="BF78" i="53"/>
  <c r="BG78" i="53" s="1"/>
  <c r="BD78" i="53"/>
  <c r="BE78" i="53" s="1"/>
  <c r="BF84" i="53"/>
  <c r="BG84" i="53" s="1"/>
  <c r="BD84" i="53"/>
  <c r="BE84" i="53" s="1"/>
  <c r="BD89" i="53"/>
  <c r="BE89" i="53" s="1"/>
  <c r="BF89" i="53"/>
  <c r="BG89" i="53" s="1"/>
  <c r="BD93" i="53"/>
  <c r="BE93" i="53" s="1"/>
  <c r="BF93" i="53"/>
  <c r="BG93" i="53" s="1"/>
  <c r="BF99" i="53"/>
  <c r="BG99" i="53" s="1"/>
  <c r="BD99" i="53"/>
  <c r="BE99" i="53" s="1"/>
  <c r="AY102" i="53"/>
  <c r="BF105" i="53"/>
  <c r="BG105" i="53" s="1"/>
  <c r="BD105" i="53"/>
  <c r="BE105" i="53" s="1"/>
  <c r="BF110" i="53"/>
  <c r="BG110" i="53" s="1"/>
  <c r="BD110" i="53"/>
  <c r="BE110" i="53" s="1"/>
  <c r="BD120" i="53"/>
  <c r="BE120" i="53" s="1"/>
  <c r="BF120" i="53"/>
  <c r="BG120" i="53" s="1"/>
  <c r="BD125" i="53"/>
  <c r="BE125" i="53" s="1"/>
  <c r="BF125" i="53"/>
  <c r="BG125" i="53" s="1"/>
  <c r="BD129" i="53"/>
  <c r="BE129" i="53" s="1"/>
  <c r="BF129" i="53"/>
  <c r="BG129" i="53" s="1"/>
  <c r="BD133" i="53"/>
  <c r="BE133" i="53" s="1"/>
  <c r="BF133" i="53"/>
  <c r="BG133" i="53" s="1"/>
  <c r="BD137" i="53"/>
  <c r="BE137" i="53" s="1"/>
  <c r="BF137" i="53"/>
  <c r="BG137" i="53" s="1"/>
  <c r="AY142" i="53"/>
  <c r="BD143" i="53"/>
  <c r="BE143" i="53" s="1"/>
  <c r="BF143" i="53"/>
  <c r="BG143" i="53" s="1"/>
  <c r="AY150" i="53"/>
  <c r="BD151" i="53"/>
  <c r="BE151" i="53" s="1"/>
  <c r="BF151" i="53"/>
  <c r="BG151" i="53" s="1"/>
  <c r="AY157" i="53"/>
  <c r="BD158" i="53"/>
  <c r="BE158" i="53" s="1"/>
  <c r="BF158" i="53"/>
  <c r="BG158" i="53" s="1"/>
  <c r="BF165" i="53"/>
  <c r="BG165" i="53" s="1"/>
  <c r="BD165" i="53"/>
  <c r="BE165" i="53" s="1"/>
  <c r="BF171" i="53"/>
  <c r="BG171" i="53" s="1"/>
  <c r="BD171" i="53"/>
  <c r="BE171" i="53" s="1"/>
  <c r="BF177" i="53"/>
  <c r="BG177" i="53" s="1"/>
  <c r="BD177" i="53"/>
  <c r="BE177" i="53" s="1"/>
  <c r="BF181" i="53"/>
  <c r="BG181" i="53" s="1"/>
  <c r="BD181" i="53"/>
  <c r="BE181" i="53" s="1"/>
  <c r="BF185" i="53"/>
  <c r="BG185" i="53" s="1"/>
  <c r="BD185" i="53"/>
  <c r="BE185" i="53" s="1"/>
  <c r="BD19" i="53"/>
  <c r="BE19" i="53" s="1"/>
  <c r="BF19" i="53"/>
  <c r="BG19" i="53" s="1"/>
  <c r="BF38" i="53"/>
  <c r="BG38" i="53" s="1"/>
  <c r="BD38" i="53"/>
  <c r="BE38" i="53" s="1"/>
  <c r="BD52" i="53"/>
  <c r="BE52" i="53" s="1"/>
  <c r="BF52" i="53"/>
  <c r="BG52" i="53" s="1"/>
  <c r="BD60" i="53"/>
  <c r="BE60" i="53" s="1"/>
  <c r="BF60" i="53"/>
  <c r="BG60" i="53" s="1"/>
  <c r="BF81" i="53"/>
  <c r="BG81" i="53" s="1"/>
  <c r="BD81" i="53"/>
  <c r="BE81" i="53" s="1"/>
  <c r="BF94" i="53"/>
  <c r="BG94" i="53" s="1"/>
  <c r="BD94" i="53"/>
  <c r="BE94" i="53" s="1"/>
  <c r="BF106" i="53"/>
  <c r="BG106" i="53" s="1"/>
  <c r="BD106" i="53"/>
  <c r="BE106" i="53" s="1"/>
  <c r="BD115" i="53"/>
  <c r="BE115" i="53" s="1"/>
  <c r="BF115" i="53"/>
  <c r="BG115" i="53" s="1"/>
  <c r="BF121" i="53"/>
  <c r="BG121" i="53" s="1"/>
  <c r="BD121" i="53"/>
  <c r="BE121" i="53" s="1"/>
  <c r="BF126" i="53"/>
  <c r="BG126" i="53" s="1"/>
  <c r="BD126" i="53"/>
  <c r="BE126" i="53" s="1"/>
  <c r="BF130" i="53"/>
  <c r="BG130" i="53" s="1"/>
  <c r="BD130" i="53"/>
  <c r="BE130" i="53" s="1"/>
  <c r="BF134" i="53"/>
  <c r="BG134" i="53" s="1"/>
  <c r="BD134" i="53"/>
  <c r="BE134" i="53" s="1"/>
  <c r="BF138" i="53"/>
  <c r="BG138" i="53" s="1"/>
  <c r="BD138" i="53"/>
  <c r="BE138" i="53" s="1"/>
  <c r="BF152" i="53"/>
  <c r="BG152" i="53" s="1"/>
  <c r="BD152" i="53"/>
  <c r="BE152" i="53" s="1"/>
  <c r="BF166" i="53"/>
  <c r="BG166" i="53" s="1"/>
  <c r="BD166" i="53"/>
  <c r="BE166" i="53" s="1"/>
  <c r="BF172" i="53"/>
  <c r="BG172" i="53" s="1"/>
  <c r="BD172" i="53"/>
  <c r="BE172" i="53" s="1"/>
  <c r="BF178" i="53"/>
  <c r="BG178" i="53" s="1"/>
  <c r="BD178" i="53"/>
  <c r="BE178" i="53" s="1"/>
  <c r="BF182" i="53"/>
  <c r="BG182" i="53" s="1"/>
  <c r="BD182" i="53"/>
  <c r="BE182" i="53" s="1"/>
  <c r="BF187" i="53"/>
  <c r="BG187" i="53" s="1"/>
  <c r="BD187" i="53"/>
  <c r="BE187" i="53" s="1"/>
  <c r="Q85" i="55"/>
  <c r="P61" i="55"/>
  <c r="Q170" i="55"/>
  <c r="Q175" i="55"/>
  <c r="P174" i="55"/>
  <c r="Q167" i="55"/>
  <c r="P161" i="55"/>
  <c r="Q162" i="55"/>
  <c r="Q150" i="55"/>
  <c r="Q139" i="55"/>
  <c r="Q123" i="55"/>
  <c r="P116" i="55"/>
  <c r="Q117" i="55"/>
  <c r="Q108" i="55"/>
  <c r="Q102" i="55"/>
  <c r="Q96" i="55"/>
  <c r="Q79" i="55"/>
  <c r="Q69" i="55"/>
  <c r="Q65" i="55"/>
  <c r="Q62" i="55"/>
  <c r="Q49" i="55"/>
  <c r="Q43" i="55"/>
  <c r="Q29" i="55"/>
  <c r="Q34" i="55"/>
  <c r="W161" i="53"/>
  <c r="W159" i="53"/>
  <c r="W157" i="53"/>
  <c r="W155" i="53"/>
  <c r="W153" i="53"/>
  <c r="W150" i="53"/>
  <c r="W148" i="53"/>
  <c r="W146" i="53"/>
  <c r="W144" i="53"/>
  <c r="W142" i="53"/>
  <c r="W139" i="53"/>
  <c r="W123" i="53"/>
  <c r="W116" i="53"/>
  <c r="Q186" i="55"/>
  <c r="Q24" i="55"/>
  <c r="P12" i="55"/>
  <c r="Q13" i="55"/>
  <c r="I202" i="55"/>
  <c r="H201" i="55"/>
  <c r="AM19" i="53"/>
  <c r="AN19" i="53" s="1"/>
  <c r="AO19" i="53"/>
  <c r="AP19" i="53" s="1"/>
  <c r="AO33" i="53"/>
  <c r="AP33" i="53" s="1"/>
  <c r="AM33" i="53"/>
  <c r="AN33" i="53" s="1"/>
  <c r="AO42" i="53"/>
  <c r="AP42" i="53" s="1"/>
  <c r="AM42" i="53"/>
  <c r="AN42" i="53" s="1"/>
  <c r="AM52" i="53"/>
  <c r="AN52" i="53" s="1"/>
  <c r="AO52" i="53"/>
  <c r="AP52" i="53" s="1"/>
  <c r="AM60" i="53"/>
  <c r="AN60" i="53" s="1"/>
  <c r="AO60" i="53"/>
  <c r="AP60" i="53" s="1"/>
  <c r="AM71" i="53"/>
  <c r="AN71" i="53" s="1"/>
  <c r="AO71" i="53"/>
  <c r="AP71" i="53" s="1"/>
  <c r="AO86" i="53"/>
  <c r="AP86" i="53" s="1"/>
  <c r="AO94" i="53"/>
  <c r="AP94" i="53" s="1"/>
  <c r="AM94" i="53"/>
  <c r="AN94" i="53" s="1"/>
  <c r="AO111" i="53"/>
  <c r="AP111" i="53" s="1"/>
  <c r="AM111" i="53"/>
  <c r="AN111" i="53" s="1"/>
  <c r="AO126" i="53"/>
  <c r="AP126" i="53" s="1"/>
  <c r="AM126" i="53"/>
  <c r="AN126" i="53" s="1"/>
  <c r="AO134" i="53"/>
  <c r="AP134" i="53" s="1"/>
  <c r="AM134" i="53"/>
  <c r="AN134" i="53" s="1"/>
  <c r="AH144" i="53"/>
  <c r="AO145" i="53"/>
  <c r="AP145" i="53" s="1"/>
  <c r="AM145" i="53"/>
  <c r="AN145" i="53" s="1"/>
  <c r="AH157" i="53"/>
  <c r="AM158" i="53"/>
  <c r="AN158" i="53" s="1"/>
  <c r="AO158" i="53"/>
  <c r="AP158" i="53" s="1"/>
  <c r="AM169" i="53"/>
  <c r="AN169" i="53" s="1"/>
  <c r="AO169" i="53"/>
  <c r="AP169" i="53" s="1"/>
  <c r="AM180" i="53"/>
  <c r="AN180" i="53" s="1"/>
  <c r="AO180" i="53"/>
  <c r="AP180" i="53" s="1"/>
  <c r="AO16" i="53"/>
  <c r="AP16" i="53" s="1"/>
  <c r="AM16" i="53"/>
  <c r="AN16" i="53" s="1"/>
  <c r="AO20" i="53"/>
  <c r="AP20" i="53" s="1"/>
  <c r="AM20" i="53"/>
  <c r="AN20" i="53" s="1"/>
  <c r="AH24" i="53"/>
  <c r="AO25" i="53"/>
  <c r="AP25" i="53" s="1"/>
  <c r="AM25" i="53"/>
  <c r="AN25" i="53" s="1"/>
  <c r="AM30" i="53"/>
  <c r="AN30" i="53" s="1"/>
  <c r="AO30" i="53"/>
  <c r="AP30" i="53" s="1"/>
  <c r="AO35" i="53"/>
  <c r="AP35" i="53" s="1"/>
  <c r="AM35" i="53"/>
  <c r="AN35" i="53" s="1"/>
  <c r="AO39" i="53"/>
  <c r="AP39" i="53" s="1"/>
  <c r="AM39" i="53"/>
  <c r="AN39" i="53" s="1"/>
  <c r="AO44" i="53"/>
  <c r="AP44" i="53" s="1"/>
  <c r="AM44" i="53"/>
  <c r="AN44" i="53" s="1"/>
  <c r="AO48" i="53"/>
  <c r="AP48" i="53" s="1"/>
  <c r="AM48" i="53"/>
  <c r="AN48" i="53" s="1"/>
  <c r="AO53" i="53"/>
  <c r="AP53" i="53" s="1"/>
  <c r="AM53" i="53"/>
  <c r="AN53" i="53" s="1"/>
  <c r="AO57" i="53"/>
  <c r="AP57" i="53" s="1"/>
  <c r="AM57" i="53"/>
  <c r="AN57" i="53" s="1"/>
  <c r="AH62" i="53"/>
  <c r="AO64" i="53"/>
  <c r="AP64" i="53" s="1"/>
  <c r="AM64" i="53"/>
  <c r="AN64" i="53" s="1"/>
  <c r="AO72" i="53"/>
  <c r="AP72" i="53" s="1"/>
  <c r="AM72" i="53"/>
  <c r="AN72" i="53" s="1"/>
  <c r="AO76" i="53"/>
  <c r="AP76" i="53" s="1"/>
  <c r="AM76" i="53"/>
  <c r="AN76" i="53" s="1"/>
  <c r="AO82" i="53"/>
  <c r="AP82" i="53" s="1"/>
  <c r="AM82" i="53"/>
  <c r="AN82" i="53" s="1"/>
  <c r="AO87" i="53"/>
  <c r="AP87" i="53" s="1"/>
  <c r="AM87" i="53"/>
  <c r="AN87" i="53" s="1"/>
  <c r="AO91" i="53"/>
  <c r="AP91" i="53" s="1"/>
  <c r="AM91" i="53"/>
  <c r="AN91" i="53" s="1"/>
  <c r="AO95" i="53"/>
  <c r="AP95" i="53" s="1"/>
  <c r="AM95" i="53"/>
  <c r="AN95" i="53" s="1"/>
  <c r="AO101" i="53"/>
  <c r="AP101" i="53" s="1"/>
  <c r="AM101" i="53"/>
  <c r="AN101" i="53" s="1"/>
  <c r="AM107" i="53"/>
  <c r="AN107" i="53" s="1"/>
  <c r="AO107" i="53"/>
  <c r="AP107" i="53" s="1"/>
  <c r="AO112" i="53"/>
  <c r="AP112" i="53" s="1"/>
  <c r="AM112" i="53"/>
  <c r="AN112" i="53" s="1"/>
  <c r="AM118" i="53"/>
  <c r="AN118" i="53" s="1"/>
  <c r="AO118" i="53"/>
  <c r="AP118" i="53" s="1"/>
  <c r="AM122" i="53"/>
  <c r="AN122" i="53" s="1"/>
  <c r="AO122" i="53"/>
  <c r="AP122" i="53" s="1"/>
  <c r="AM127" i="53"/>
  <c r="AN127" i="53" s="1"/>
  <c r="AO127" i="53"/>
  <c r="AP127" i="53" s="1"/>
  <c r="AM131" i="53"/>
  <c r="AN131" i="53" s="1"/>
  <c r="AO131" i="53"/>
  <c r="AP131" i="53" s="1"/>
  <c r="AM135" i="53"/>
  <c r="AN135" i="53" s="1"/>
  <c r="AO135" i="53"/>
  <c r="AP135" i="53" s="1"/>
  <c r="AM140" i="53"/>
  <c r="AN140" i="53" s="1"/>
  <c r="AO140" i="53"/>
  <c r="AP140" i="53" s="1"/>
  <c r="AH146" i="53"/>
  <c r="AM147" i="53"/>
  <c r="AN147" i="53" s="1"/>
  <c r="AO147" i="53"/>
  <c r="AP147" i="53" s="1"/>
  <c r="AH153" i="53"/>
  <c r="AM154" i="53"/>
  <c r="AN154" i="53" s="1"/>
  <c r="AO154" i="53"/>
  <c r="AP154" i="53" s="1"/>
  <c r="AO165" i="53"/>
  <c r="AP165" i="53" s="1"/>
  <c r="AM165" i="53"/>
  <c r="AN165" i="53" s="1"/>
  <c r="AO171" i="53"/>
  <c r="AP171" i="53" s="1"/>
  <c r="AM171" i="53"/>
  <c r="AN171" i="53" s="1"/>
  <c r="AO177" i="53"/>
  <c r="AP177" i="53" s="1"/>
  <c r="AM177" i="53"/>
  <c r="AN177" i="53" s="1"/>
  <c r="AO181" i="53"/>
  <c r="AP181" i="53" s="1"/>
  <c r="AM181" i="53"/>
  <c r="AN181" i="53" s="1"/>
  <c r="AO185" i="53"/>
  <c r="AP185" i="53" s="1"/>
  <c r="AM185" i="53"/>
  <c r="AN185" i="53" s="1"/>
  <c r="AM28" i="53"/>
  <c r="AN28" i="53" s="1"/>
  <c r="AO28" i="53"/>
  <c r="AP28" i="53" s="1"/>
  <c r="AO106" i="53"/>
  <c r="AP106" i="53" s="1"/>
  <c r="AM106" i="53"/>
  <c r="AN106" i="53" s="1"/>
  <c r="AO17" i="53"/>
  <c r="AP17" i="53" s="1"/>
  <c r="AM17" i="53"/>
  <c r="AN17" i="53" s="1"/>
  <c r="AO21" i="53"/>
  <c r="AP21" i="53" s="1"/>
  <c r="AM21" i="53"/>
  <c r="AN21" i="53" s="1"/>
  <c r="AO26" i="53"/>
  <c r="AP26" i="53" s="1"/>
  <c r="AM26" i="53"/>
  <c r="AN26" i="53" s="1"/>
  <c r="AO31" i="53"/>
  <c r="AP31" i="53" s="1"/>
  <c r="AM31" i="53"/>
  <c r="AN31" i="53" s="1"/>
  <c r="AM36" i="53"/>
  <c r="AN36" i="53" s="1"/>
  <c r="AO36" i="53"/>
  <c r="AP36" i="53" s="1"/>
  <c r="AM40" i="53"/>
  <c r="AN40" i="53" s="1"/>
  <c r="AO40" i="53"/>
  <c r="AP40" i="53" s="1"/>
  <c r="AO45" i="53"/>
  <c r="AP45" i="53" s="1"/>
  <c r="AM45" i="53"/>
  <c r="AN45" i="53" s="1"/>
  <c r="AO50" i="53"/>
  <c r="AP50" i="53" s="1"/>
  <c r="AM50" i="53"/>
  <c r="AN50" i="53" s="1"/>
  <c r="AO54" i="53"/>
  <c r="AP54" i="53" s="1"/>
  <c r="AM54" i="53"/>
  <c r="AN54" i="53" s="1"/>
  <c r="AO58" i="53"/>
  <c r="AP58" i="53" s="1"/>
  <c r="AM58" i="53"/>
  <c r="AN58" i="53" s="1"/>
  <c r="AO67" i="53"/>
  <c r="AP67" i="53" s="1"/>
  <c r="AM67" i="53"/>
  <c r="AN67" i="53" s="1"/>
  <c r="AO73" i="53"/>
  <c r="AP73" i="53" s="1"/>
  <c r="AM73" i="53"/>
  <c r="AN73" i="53" s="1"/>
  <c r="AO77" i="53"/>
  <c r="AP77" i="53" s="1"/>
  <c r="AM77" i="53"/>
  <c r="AN77" i="53" s="1"/>
  <c r="AO83" i="53"/>
  <c r="AP83" i="53" s="1"/>
  <c r="AM83" i="53"/>
  <c r="AN83" i="53" s="1"/>
  <c r="AO88" i="53"/>
  <c r="AP88" i="53" s="1"/>
  <c r="AM88" i="53"/>
  <c r="AN88" i="53" s="1"/>
  <c r="AO92" i="53"/>
  <c r="AP92" i="53" s="1"/>
  <c r="AM92" i="53"/>
  <c r="AN92" i="53" s="1"/>
  <c r="AM98" i="53"/>
  <c r="AN98" i="53" s="1"/>
  <c r="AO98" i="53"/>
  <c r="AP98" i="53" s="1"/>
  <c r="AO104" i="53"/>
  <c r="AP104" i="53" s="1"/>
  <c r="AM104" i="53"/>
  <c r="AN104" i="53" s="1"/>
  <c r="AM109" i="53"/>
  <c r="AN109" i="53" s="1"/>
  <c r="AO109" i="53"/>
  <c r="AP109" i="53" s="1"/>
  <c r="AM113" i="53"/>
  <c r="AN113" i="53" s="1"/>
  <c r="AO113" i="53"/>
  <c r="AP113" i="53" s="1"/>
  <c r="AO119" i="53"/>
  <c r="AP119" i="53" s="1"/>
  <c r="AM119" i="53"/>
  <c r="AN119" i="53" s="1"/>
  <c r="AO124" i="53"/>
  <c r="AP124" i="53" s="1"/>
  <c r="AM124" i="53"/>
  <c r="AN124" i="53" s="1"/>
  <c r="AO128" i="53"/>
  <c r="AP128" i="53" s="1"/>
  <c r="AM128" i="53"/>
  <c r="AN128" i="53" s="1"/>
  <c r="AO132" i="53"/>
  <c r="AP132" i="53" s="1"/>
  <c r="AM132" i="53"/>
  <c r="AN132" i="53" s="1"/>
  <c r="AO136" i="53"/>
  <c r="AP136" i="53" s="1"/>
  <c r="AM136" i="53"/>
  <c r="AN136" i="53" s="1"/>
  <c r="AO141" i="53"/>
  <c r="AP141" i="53" s="1"/>
  <c r="AM141" i="53"/>
  <c r="AN141" i="53" s="1"/>
  <c r="AH148" i="53"/>
  <c r="AO149" i="53"/>
  <c r="AP149" i="53" s="1"/>
  <c r="AM149" i="53"/>
  <c r="AN149" i="53" s="1"/>
  <c r="AO160" i="53"/>
  <c r="AP160" i="53" s="1"/>
  <c r="AM160" i="53"/>
  <c r="AN160" i="53" s="1"/>
  <c r="AO166" i="53"/>
  <c r="AP166" i="53" s="1"/>
  <c r="AM166" i="53"/>
  <c r="AN166" i="53" s="1"/>
  <c r="AM172" i="53"/>
  <c r="AN172" i="53" s="1"/>
  <c r="AO172" i="53"/>
  <c r="AP172" i="53" s="1"/>
  <c r="AM178" i="53"/>
  <c r="AN178" i="53" s="1"/>
  <c r="AO178" i="53"/>
  <c r="AP178" i="53" s="1"/>
  <c r="AM182" i="53"/>
  <c r="AN182" i="53" s="1"/>
  <c r="AO182" i="53"/>
  <c r="AP182" i="53" s="1"/>
  <c r="AM187" i="53"/>
  <c r="AN187" i="53" s="1"/>
  <c r="AO187" i="53"/>
  <c r="AP187" i="53" s="1"/>
  <c r="AM15" i="53"/>
  <c r="AN15" i="53" s="1"/>
  <c r="AO15" i="53"/>
  <c r="AP15" i="53" s="1"/>
  <c r="AM23" i="53"/>
  <c r="AN23" i="53" s="1"/>
  <c r="AO23" i="53"/>
  <c r="AP23" i="53" s="1"/>
  <c r="AO38" i="53"/>
  <c r="AP38" i="53" s="1"/>
  <c r="AM38" i="53"/>
  <c r="AN38" i="53" s="1"/>
  <c r="AO47" i="53"/>
  <c r="AP47" i="53" s="1"/>
  <c r="AM47" i="53"/>
  <c r="AN47" i="53" s="1"/>
  <c r="AM56" i="53"/>
  <c r="AN56" i="53" s="1"/>
  <c r="AO56" i="53"/>
  <c r="AP56" i="53" s="1"/>
  <c r="AM75" i="53"/>
  <c r="AN75" i="53" s="1"/>
  <c r="AO75" i="53"/>
  <c r="AP75" i="53" s="1"/>
  <c r="AO81" i="53"/>
  <c r="AP81" i="53" s="1"/>
  <c r="AM81" i="53"/>
  <c r="AN81" i="53" s="1"/>
  <c r="AO90" i="53"/>
  <c r="AP90" i="53" s="1"/>
  <c r="AM90" i="53"/>
  <c r="AN90" i="53" s="1"/>
  <c r="AM100" i="53"/>
  <c r="AN100" i="53" s="1"/>
  <c r="AO100" i="53"/>
  <c r="AP100" i="53" s="1"/>
  <c r="AM115" i="53"/>
  <c r="AN115" i="53" s="1"/>
  <c r="AO115" i="53"/>
  <c r="AP115" i="53" s="1"/>
  <c r="AO121" i="53"/>
  <c r="AP121" i="53" s="1"/>
  <c r="AM121" i="53"/>
  <c r="AN121" i="53" s="1"/>
  <c r="AO130" i="53"/>
  <c r="AP130" i="53" s="1"/>
  <c r="AM130" i="53"/>
  <c r="AN130" i="53" s="1"/>
  <c r="AO138" i="53"/>
  <c r="AP138" i="53" s="1"/>
  <c r="AM138" i="53"/>
  <c r="AN138" i="53" s="1"/>
  <c r="AO152" i="53"/>
  <c r="AP152" i="53" s="1"/>
  <c r="AM152" i="53"/>
  <c r="AN152" i="53" s="1"/>
  <c r="AO164" i="53"/>
  <c r="AP164" i="53" s="1"/>
  <c r="AM164" i="53"/>
  <c r="AN164" i="53" s="1"/>
  <c r="AM176" i="53"/>
  <c r="AN176" i="53" s="1"/>
  <c r="AO176" i="53"/>
  <c r="AP176" i="53" s="1"/>
  <c r="AM184" i="53"/>
  <c r="AN184" i="53" s="1"/>
  <c r="AO184" i="53"/>
  <c r="AP184" i="53" s="1"/>
  <c r="AH13" i="53"/>
  <c r="AM14" i="53"/>
  <c r="AN14" i="53" s="1"/>
  <c r="AO14" i="53"/>
  <c r="AP14" i="53" s="1"/>
  <c r="AO18" i="53"/>
  <c r="AP18" i="53" s="1"/>
  <c r="AM18" i="53"/>
  <c r="AN18" i="53" s="1"/>
  <c r="AO22" i="53"/>
  <c r="AP22" i="53" s="1"/>
  <c r="AM22" i="53"/>
  <c r="AN22" i="53" s="1"/>
  <c r="AO27" i="53"/>
  <c r="AP27" i="53" s="1"/>
  <c r="AM27" i="53"/>
  <c r="AN27" i="53" s="1"/>
  <c r="AO32" i="53"/>
  <c r="AP32" i="53" s="1"/>
  <c r="AM32" i="53"/>
  <c r="AN32" i="53" s="1"/>
  <c r="AO37" i="53"/>
  <c r="AP37" i="53" s="1"/>
  <c r="AM37" i="53"/>
  <c r="AN37" i="53" s="1"/>
  <c r="AO41" i="53"/>
  <c r="AP41" i="53" s="1"/>
  <c r="AM41" i="53"/>
  <c r="AN41" i="53" s="1"/>
  <c r="AM46" i="53"/>
  <c r="AN46" i="53" s="1"/>
  <c r="AO46" i="53"/>
  <c r="AP46" i="53" s="1"/>
  <c r="AO51" i="53"/>
  <c r="AP51" i="53" s="1"/>
  <c r="AM51" i="53"/>
  <c r="AN51" i="53" s="1"/>
  <c r="AO55" i="53"/>
  <c r="AP55" i="53" s="1"/>
  <c r="AM55" i="53"/>
  <c r="AN55" i="53" s="1"/>
  <c r="AO59" i="53"/>
  <c r="AP59" i="53" s="1"/>
  <c r="AM59" i="53"/>
  <c r="AN59" i="53" s="1"/>
  <c r="AO68" i="53"/>
  <c r="AP68" i="53" s="1"/>
  <c r="AM68" i="53"/>
  <c r="AN68" i="53" s="1"/>
  <c r="AO74" i="53"/>
  <c r="AP74" i="53" s="1"/>
  <c r="AM74" i="53"/>
  <c r="AN74" i="53" s="1"/>
  <c r="AO78" i="53"/>
  <c r="AP78" i="53" s="1"/>
  <c r="AM78" i="53"/>
  <c r="AN78" i="53" s="1"/>
  <c r="AO84" i="53"/>
  <c r="AP84" i="53" s="1"/>
  <c r="AM84" i="53"/>
  <c r="AN84" i="53" s="1"/>
  <c r="AM89" i="53"/>
  <c r="AN89" i="53" s="1"/>
  <c r="AO89" i="53"/>
  <c r="AP89" i="53" s="1"/>
  <c r="AM93" i="53"/>
  <c r="AN93" i="53" s="1"/>
  <c r="AO93" i="53"/>
  <c r="AP93" i="53" s="1"/>
  <c r="AO99" i="53"/>
  <c r="AP99" i="53" s="1"/>
  <c r="AM99" i="53"/>
  <c r="AN99" i="53" s="1"/>
  <c r="AO105" i="53"/>
  <c r="AP105" i="53" s="1"/>
  <c r="AM105" i="53"/>
  <c r="AN105" i="53" s="1"/>
  <c r="AO110" i="53"/>
  <c r="AP110" i="53" s="1"/>
  <c r="AM110" i="53"/>
  <c r="AN110" i="53" s="1"/>
  <c r="AH114" i="53"/>
  <c r="AM120" i="53"/>
  <c r="AN120" i="53" s="1"/>
  <c r="AO120" i="53"/>
  <c r="AP120" i="53" s="1"/>
  <c r="AM125" i="53"/>
  <c r="AN125" i="53" s="1"/>
  <c r="AO125" i="53"/>
  <c r="AP125" i="53" s="1"/>
  <c r="AM129" i="53"/>
  <c r="AN129" i="53" s="1"/>
  <c r="AO129" i="53"/>
  <c r="AP129" i="53" s="1"/>
  <c r="AM133" i="53"/>
  <c r="AN133" i="53" s="1"/>
  <c r="AO133" i="53"/>
  <c r="AP133" i="53" s="1"/>
  <c r="AM137" i="53"/>
  <c r="AN137" i="53" s="1"/>
  <c r="AO137" i="53"/>
  <c r="AP137" i="53" s="1"/>
  <c r="AH142" i="53"/>
  <c r="AM143" i="53"/>
  <c r="AN143" i="53" s="1"/>
  <c r="AO143" i="53"/>
  <c r="AP143" i="53" s="1"/>
  <c r="AM151" i="53"/>
  <c r="AN151" i="53" s="1"/>
  <c r="AO151" i="53"/>
  <c r="AP151" i="53" s="1"/>
  <c r="AO156" i="53"/>
  <c r="AP156" i="53" s="1"/>
  <c r="AM156" i="53"/>
  <c r="AN156" i="53" s="1"/>
  <c r="AO163" i="53"/>
  <c r="AP163" i="53" s="1"/>
  <c r="AM163" i="53"/>
  <c r="AN163" i="53" s="1"/>
  <c r="AO168" i="53"/>
  <c r="AP168" i="53" s="1"/>
  <c r="AM168" i="53"/>
  <c r="AN168" i="53" s="1"/>
  <c r="AO173" i="53"/>
  <c r="AP173" i="53" s="1"/>
  <c r="AM173" i="53"/>
  <c r="AN173" i="53" s="1"/>
  <c r="AO179" i="53"/>
  <c r="AP179" i="53" s="1"/>
  <c r="AM179" i="53"/>
  <c r="AN179" i="53" s="1"/>
  <c r="AO183" i="53"/>
  <c r="AP183" i="53" s="1"/>
  <c r="AM183" i="53"/>
  <c r="AN183" i="53" s="1"/>
  <c r="I227" i="53"/>
  <c r="H226" i="53"/>
  <c r="H203" i="53"/>
  <c r="AM188" i="53"/>
  <c r="AN188" i="53" s="1"/>
  <c r="AO188" i="53"/>
  <c r="AP188" i="53" s="1"/>
  <c r="H204" i="53"/>
  <c r="W62" i="53"/>
  <c r="W114" i="53"/>
  <c r="FM161" i="53"/>
  <c r="FN167" i="53"/>
  <c r="GE167" i="53"/>
  <c r="GV65" i="53"/>
  <c r="GV102" i="53"/>
  <c r="GV108" i="53"/>
  <c r="GV150" i="53"/>
  <c r="HM69" i="53"/>
  <c r="HM96" i="53"/>
  <c r="HM102" i="53"/>
  <c r="ID170" i="53"/>
  <c r="IT12" i="53"/>
  <c r="IU96" i="53"/>
  <c r="IU123" i="53"/>
  <c r="IU170" i="53"/>
  <c r="AH123" i="53"/>
  <c r="AY175" i="53"/>
  <c r="CX96" i="53"/>
  <c r="FN29" i="53"/>
  <c r="W65" i="53"/>
  <c r="W43" i="53"/>
  <c r="W79" i="53"/>
  <c r="W85" i="53"/>
  <c r="W96" i="53"/>
  <c r="AH102" i="53"/>
  <c r="AY13" i="53"/>
  <c r="BP24" i="53"/>
  <c r="CX117" i="53"/>
  <c r="AG161" i="53"/>
  <c r="AH167" i="53"/>
  <c r="AY139" i="53"/>
  <c r="AY170" i="53"/>
  <c r="BP186" i="53"/>
  <c r="CG13" i="53"/>
  <c r="CG29" i="53"/>
  <c r="CX24" i="53"/>
  <c r="CX34" i="53"/>
  <c r="CX170" i="53"/>
  <c r="DO65" i="53"/>
  <c r="DO96" i="53"/>
  <c r="DO102" i="53"/>
  <c r="EF96" i="53"/>
  <c r="EF123" i="53"/>
  <c r="EF186" i="53"/>
  <c r="FN49" i="53"/>
  <c r="FN150" i="53"/>
  <c r="GV167" i="53"/>
  <c r="HM170" i="53"/>
  <c r="ID65" i="53"/>
  <c r="ID96" i="53"/>
  <c r="ID102" i="53"/>
  <c r="IU43" i="53"/>
  <c r="IU69" i="53"/>
  <c r="IU150" i="53"/>
  <c r="IU162" i="53"/>
  <c r="IU167" i="53"/>
  <c r="W34" i="53"/>
  <c r="W174" i="53"/>
  <c r="W170" i="53"/>
  <c r="W167" i="53"/>
  <c r="W162" i="53"/>
  <c r="W117" i="53"/>
  <c r="CG69" i="53"/>
  <c r="FN69" i="53"/>
  <c r="AH139" i="53"/>
  <c r="AG174" i="53"/>
  <c r="AY186" i="53"/>
  <c r="BP69" i="53"/>
  <c r="BP79" i="53"/>
  <c r="CG170" i="53"/>
  <c r="DO29" i="53"/>
  <c r="EF24" i="53"/>
  <c r="EF34" i="53"/>
  <c r="EW96" i="53"/>
  <c r="GE186" i="53"/>
  <c r="HM13" i="53"/>
  <c r="ID29" i="53"/>
  <c r="IC174" i="53"/>
  <c r="IU24" i="53"/>
  <c r="IU49" i="53"/>
  <c r="IU79" i="53"/>
  <c r="IU85" i="53"/>
  <c r="IU117" i="53"/>
  <c r="IU139" i="53"/>
  <c r="IT161" i="53"/>
  <c r="IU175" i="53"/>
  <c r="IT174" i="53"/>
  <c r="W29" i="53"/>
  <c r="W186" i="53"/>
  <c r="W175" i="53"/>
  <c r="W108" i="53"/>
  <c r="W61" i="53"/>
  <c r="W69" i="53"/>
  <c r="W24" i="53"/>
  <c r="W102" i="53"/>
  <c r="IT116" i="53"/>
  <c r="IT61" i="53"/>
  <c r="AH69" i="53"/>
  <c r="AH85" i="53"/>
  <c r="AH162" i="53"/>
  <c r="AH186" i="53"/>
  <c r="AY43" i="53"/>
  <c r="AY69" i="53"/>
  <c r="AY85" i="53"/>
  <c r="BP34" i="53"/>
  <c r="BP65" i="53"/>
  <c r="BP96" i="53"/>
  <c r="BP108" i="53"/>
  <c r="BO174" i="53"/>
  <c r="DO24" i="53"/>
  <c r="DO175" i="53"/>
  <c r="DN174" i="53"/>
  <c r="EW123" i="53"/>
  <c r="GU174" i="53"/>
  <c r="HM65" i="53"/>
  <c r="ID24" i="53"/>
  <c r="ID175" i="53"/>
  <c r="AH29" i="53"/>
  <c r="AH43" i="53"/>
  <c r="AH79" i="53"/>
  <c r="AH117" i="53"/>
  <c r="AH170" i="53"/>
  <c r="AY24" i="53"/>
  <c r="AY49" i="53"/>
  <c r="AY79" i="53"/>
  <c r="AY117" i="53"/>
  <c r="AY162" i="53"/>
  <c r="BO12" i="53"/>
  <c r="BO61" i="53"/>
  <c r="GU61" i="53"/>
  <c r="AG12" i="53"/>
  <c r="AH34" i="53"/>
  <c r="AH49" i="53"/>
  <c r="AH65" i="53"/>
  <c r="AH96" i="53"/>
  <c r="AH108" i="53"/>
  <c r="AH150" i="53"/>
  <c r="AH175" i="53"/>
  <c r="AY34" i="53"/>
  <c r="AY65" i="53"/>
  <c r="AY96" i="53"/>
  <c r="AY108" i="53"/>
  <c r="AY123" i="53"/>
  <c r="AX161" i="53"/>
  <c r="AX174" i="53"/>
  <c r="BP43" i="53"/>
  <c r="CX175" i="53"/>
  <c r="CW174" i="53"/>
  <c r="FN34" i="53"/>
  <c r="FM174" i="53"/>
  <c r="GD174" i="53"/>
  <c r="HM24" i="53"/>
  <c r="HM43" i="53"/>
  <c r="HM175" i="53"/>
  <c r="AX61" i="53"/>
  <c r="BP123" i="53"/>
  <c r="CG43" i="53"/>
  <c r="CG175" i="53"/>
  <c r="CF174" i="53"/>
  <c r="DN61" i="53"/>
  <c r="EW29" i="53"/>
  <c r="FN13" i="53"/>
  <c r="IC61" i="53"/>
  <c r="BP102" i="53"/>
  <c r="BP175" i="53"/>
  <c r="CG49" i="53"/>
  <c r="CG79" i="53"/>
  <c r="CG85" i="53"/>
  <c r="CG117" i="53"/>
  <c r="CG139" i="53"/>
  <c r="CG150" i="53"/>
  <c r="CX102" i="53"/>
  <c r="CX108" i="53"/>
  <c r="CX123" i="53"/>
  <c r="CX150" i="53"/>
  <c r="DO43" i="53"/>
  <c r="DO79" i="53"/>
  <c r="DO85" i="53"/>
  <c r="EE12" i="53"/>
  <c r="EE61" i="53"/>
  <c r="EF102" i="53"/>
  <c r="EF108" i="53"/>
  <c r="EW13" i="53"/>
  <c r="EW108" i="53"/>
  <c r="EW170" i="53"/>
  <c r="EW175" i="53"/>
  <c r="FN108" i="53"/>
  <c r="FN123" i="53"/>
  <c r="GE13" i="53"/>
  <c r="GE29" i="53"/>
  <c r="GE43" i="53"/>
  <c r="GE69" i="53"/>
  <c r="GE162" i="53"/>
  <c r="GV13" i="53"/>
  <c r="GV29" i="53"/>
  <c r="GV43" i="53"/>
  <c r="GV69" i="53"/>
  <c r="GV162" i="53"/>
  <c r="HM49" i="53"/>
  <c r="HM85" i="53"/>
  <c r="ID43" i="53"/>
  <c r="ID79" i="53"/>
  <c r="ID85" i="53"/>
  <c r="BP85" i="53"/>
  <c r="CF12" i="53"/>
  <c r="CG24" i="53"/>
  <c r="CG34" i="53"/>
  <c r="CG96" i="53"/>
  <c r="CG123" i="53"/>
  <c r="CF161" i="53"/>
  <c r="CW12" i="53"/>
  <c r="CX29" i="53"/>
  <c r="CX43" i="53"/>
  <c r="CX69" i="53"/>
  <c r="CW161" i="53"/>
  <c r="CX186" i="53"/>
  <c r="DO13" i="53"/>
  <c r="DO49" i="53"/>
  <c r="DO69" i="53"/>
  <c r="DO117" i="53"/>
  <c r="DO139" i="53"/>
  <c r="DO150" i="53"/>
  <c r="DN161" i="53"/>
  <c r="DO167" i="53"/>
  <c r="DO186" i="53"/>
  <c r="EF13" i="53"/>
  <c r="EF29" i="53"/>
  <c r="EF43" i="53"/>
  <c r="EF69" i="53"/>
  <c r="EF150" i="53"/>
  <c r="EF162" i="53"/>
  <c r="EF167" i="53"/>
  <c r="EW43" i="53"/>
  <c r="EW69" i="53"/>
  <c r="EW102" i="53"/>
  <c r="FM61" i="53"/>
  <c r="FN96" i="53"/>
  <c r="FN102" i="53"/>
  <c r="FN170" i="53"/>
  <c r="FN175" i="53"/>
  <c r="GE49" i="53"/>
  <c r="GE79" i="53"/>
  <c r="GE85" i="53"/>
  <c r="GE117" i="53"/>
  <c r="GE139" i="53"/>
  <c r="GD161" i="53"/>
  <c r="GV49" i="53"/>
  <c r="GV79" i="53"/>
  <c r="GV85" i="53"/>
  <c r="GV117" i="53"/>
  <c r="GV139" i="53"/>
  <c r="GU161" i="53"/>
  <c r="HL12" i="53"/>
  <c r="HL189" i="53" s="1"/>
  <c r="HQ197" i="53" s="1"/>
  <c r="HM34" i="53"/>
  <c r="HM79" i="53"/>
  <c r="HM117" i="53"/>
  <c r="HM139" i="53"/>
  <c r="HM150" i="53"/>
  <c r="HM162" i="53"/>
  <c r="HM167" i="53"/>
  <c r="HM186" i="53"/>
  <c r="IC12" i="53"/>
  <c r="ID49" i="53"/>
  <c r="ID69" i="53"/>
  <c r="ID117" i="53"/>
  <c r="ID139" i="53"/>
  <c r="ID150" i="53"/>
  <c r="IC161" i="53"/>
  <c r="ID167" i="53"/>
  <c r="BP117" i="53"/>
  <c r="BP139" i="53"/>
  <c r="BP150" i="53"/>
  <c r="BO161" i="53"/>
  <c r="BP167" i="53"/>
  <c r="CG102" i="53"/>
  <c r="CG108" i="53"/>
  <c r="CX49" i="53"/>
  <c r="CX79" i="53"/>
  <c r="CX85" i="53"/>
  <c r="DO108" i="53"/>
  <c r="DO123" i="53"/>
  <c r="EF49" i="53"/>
  <c r="EF79" i="53"/>
  <c r="EF85" i="53"/>
  <c r="EF117" i="53"/>
  <c r="EF139" i="53"/>
  <c r="EE161" i="53"/>
  <c r="EF175" i="53"/>
  <c r="EE174" i="53"/>
  <c r="EV12" i="53"/>
  <c r="EW24" i="53"/>
  <c r="EW49" i="53"/>
  <c r="EW79" i="53"/>
  <c r="EW85" i="53"/>
  <c r="EW117" i="53"/>
  <c r="EW139" i="53"/>
  <c r="EW150" i="53"/>
  <c r="EV161" i="53"/>
  <c r="EW167" i="53"/>
  <c r="EW186" i="53"/>
  <c r="FN43" i="53"/>
  <c r="FN79" i="53"/>
  <c r="FN85" i="53"/>
  <c r="GD12" i="53"/>
  <c r="GE24" i="53"/>
  <c r="GE34" i="53"/>
  <c r="GE96" i="53"/>
  <c r="GE123" i="53"/>
  <c r="GE170" i="53"/>
  <c r="GE175" i="53"/>
  <c r="GU12" i="53"/>
  <c r="GV24" i="53"/>
  <c r="GV34" i="53"/>
  <c r="GV96" i="53"/>
  <c r="GV123" i="53"/>
  <c r="GV170" i="53"/>
  <c r="GV175" i="53"/>
  <c r="HM108" i="53"/>
  <c r="HM123" i="53"/>
  <c r="ID108" i="53"/>
  <c r="ID123" i="53"/>
  <c r="IC116" i="53"/>
  <c r="ID162" i="53"/>
  <c r="ID13" i="53"/>
  <c r="GU116" i="53"/>
  <c r="GD116" i="53"/>
  <c r="GD61" i="53"/>
  <c r="FM116" i="53"/>
  <c r="FN162" i="53"/>
  <c r="EV116" i="53"/>
  <c r="EW162" i="53"/>
  <c r="EV61" i="53"/>
  <c r="EE116" i="53"/>
  <c r="DN116" i="53"/>
  <c r="DO162" i="53"/>
  <c r="DN12" i="53"/>
  <c r="CX13" i="53"/>
  <c r="CW116" i="53"/>
  <c r="CX162" i="53"/>
  <c r="CW61" i="53"/>
  <c r="CF116" i="53"/>
  <c r="CG162" i="53"/>
  <c r="CF61" i="53"/>
  <c r="BP13" i="53"/>
  <c r="BO116" i="53"/>
  <c r="BP162" i="53"/>
  <c r="AX116" i="53"/>
  <c r="AX12" i="53"/>
  <c r="AG116" i="53"/>
  <c r="AG61" i="53"/>
  <c r="G188" i="53"/>
  <c r="G187" i="53"/>
  <c r="G185" i="53"/>
  <c r="G184" i="53"/>
  <c r="G183" i="53"/>
  <c r="G182" i="53"/>
  <c r="G181" i="53"/>
  <c r="G180" i="53"/>
  <c r="G179" i="53"/>
  <c r="G178" i="53"/>
  <c r="G177" i="53"/>
  <c r="G176" i="53"/>
  <c r="G174" i="53" s="1"/>
  <c r="G173" i="53"/>
  <c r="G172" i="53"/>
  <c r="G171" i="53"/>
  <c r="G169" i="53"/>
  <c r="G168" i="53"/>
  <c r="G166" i="53"/>
  <c r="G165" i="53"/>
  <c r="G164" i="53"/>
  <c r="G163" i="53"/>
  <c r="G160" i="53"/>
  <c r="H159" i="53" s="1"/>
  <c r="G158" i="53"/>
  <c r="H157" i="53" s="1"/>
  <c r="G156" i="53"/>
  <c r="H155" i="53" s="1"/>
  <c r="G154" i="53"/>
  <c r="H153" i="53" s="1"/>
  <c r="G152" i="53"/>
  <c r="G151" i="53"/>
  <c r="G149" i="53"/>
  <c r="H148" i="53" s="1"/>
  <c r="G147" i="53"/>
  <c r="H146" i="53" s="1"/>
  <c r="G145" i="53"/>
  <c r="H144" i="53" s="1"/>
  <c r="G143" i="53"/>
  <c r="H142" i="53" s="1"/>
  <c r="G141" i="53"/>
  <c r="H139" i="53" s="1"/>
  <c r="G140" i="53"/>
  <c r="G138" i="53"/>
  <c r="G137" i="53"/>
  <c r="G136" i="53"/>
  <c r="G135" i="53"/>
  <c r="G134" i="53"/>
  <c r="G133" i="53"/>
  <c r="G132" i="53"/>
  <c r="G131" i="53"/>
  <c r="G130" i="53"/>
  <c r="G129" i="53"/>
  <c r="G128" i="53"/>
  <c r="G127" i="53"/>
  <c r="G126" i="53"/>
  <c r="G125" i="53"/>
  <c r="G124" i="53"/>
  <c r="G122" i="53"/>
  <c r="G121" i="53"/>
  <c r="G120" i="53"/>
  <c r="G119" i="53"/>
  <c r="G118" i="53"/>
  <c r="G115" i="53"/>
  <c r="H114" i="53" s="1"/>
  <c r="G113" i="53"/>
  <c r="G112" i="53"/>
  <c r="G111" i="53"/>
  <c r="G110" i="53"/>
  <c r="G109" i="53"/>
  <c r="G107" i="53"/>
  <c r="G106" i="53"/>
  <c r="G105" i="53"/>
  <c r="G104" i="53"/>
  <c r="G101" i="53"/>
  <c r="G100" i="53"/>
  <c r="G99" i="53"/>
  <c r="G98" i="53"/>
  <c r="G95" i="53"/>
  <c r="G94" i="53"/>
  <c r="G93" i="53"/>
  <c r="G92" i="53"/>
  <c r="G91" i="53"/>
  <c r="G90" i="53"/>
  <c r="G89" i="53"/>
  <c r="G88" i="53"/>
  <c r="G87" i="53"/>
  <c r="G86" i="53"/>
  <c r="G84" i="53"/>
  <c r="G83" i="53"/>
  <c r="G82" i="53"/>
  <c r="G81" i="53"/>
  <c r="G78" i="53"/>
  <c r="G77" i="53"/>
  <c r="G76" i="53"/>
  <c r="G75" i="53"/>
  <c r="G74" i="53"/>
  <c r="G73" i="53"/>
  <c r="G72" i="53"/>
  <c r="G71" i="53"/>
  <c r="G68" i="53"/>
  <c r="G67" i="53"/>
  <c r="G64" i="53"/>
  <c r="H62" i="53" s="1"/>
  <c r="G60" i="53"/>
  <c r="G59" i="53"/>
  <c r="G58" i="53"/>
  <c r="G57" i="53"/>
  <c r="G56" i="53"/>
  <c r="G55" i="53"/>
  <c r="G54" i="53"/>
  <c r="G53" i="53"/>
  <c r="G52" i="53"/>
  <c r="G51" i="53"/>
  <c r="G50" i="53"/>
  <c r="G48" i="53"/>
  <c r="G47" i="53"/>
  <c r="G46" i="53"/>
  <c r="G45" i="53"/>
  <c r="G44" i="53"/>
  <c r="G42" i="53"/>
  <c r="G41" i="53"/>
  <c r="G40" i="53"/>
  <c r="G39" i="53"/>
  <c r="G38" i="53"/>
  <c r="G37" i="53"/>
  <c r="G36" i="53"/>
  <c r="G35" i="53"/>
  <c r="G33" i="53"/>
  <c r="G32" i="53"/>
  <c r="G31" i="53"/>
  <c r="G30" i="53"/>
  <c r="G28" i="53"/>
  <c r="G27" i="53"/>
  <c r="G26" i="53"/>
  <c r="G25" i="53"/>
  <c r="G23" i="53"/>
  <c r="G22" i="53"/>
  <c r="G21" i="53"/>
  <c r="G20" i="53"/>
  <c r="G19" i="53"/>
  <c r="G18" i="53"/>
  <c r="G17" i="53"/>
  <c r="G12" i="53" s="1"/>
  <c r="G16" i="53"/>
  <c r="G15" i="53"/>
  <c r="G14" i="53"/>
  <c r="G201" i="55"/>
  <c r="IU189" i="53" l="1"/>
  <c r="JB116" i="53"/>
  <c r="JC116" i="53" s="1"/>
  <c r="IZ116" i="53"/>
  <c r="JB161" i="53"/>
  <c r="JC161" i="53" s="1"/>
  <c r="IZ161" i="53"/>
  <c r="JB174" i="53"/>
  <c r="JC174" i="53" s="1"/>
  <c r="IZ174" i="53"/>
  <c r="JA197" i="53"/>
  <c r="JB61" i="53"/>
  <c r="JC61" i="53" s="1"/>
  <c r="IZ61" i="53"/>
  <c r="HM189" i="53"/>
  <c r="IK61" i="53"/>
  <c r="IL61" i="53" s="1"/>
  <c r="II61" i="53"/>
  <c r="IK116" i="53"/>
  <c r="IL116" i="53" s="1"/>
  <c r="II116" i="53"/>
  <c r="II174" i="53"/>
  <c r="IK174" i="53"/>
  <c r="IL174" i="53" s="1"/>
  <c r="IJ197" i="53"/>
  <c r="IK161" i="53"/>
  <c r="IL161" i="53" s="1"/>
  <c r="II161" i="53"/>
  <c r="GV189" i="53"/>
  <c r="GE189" i="53"/>
  <c r="HU190" i="53"/>
  <c r="HU197" i="53" s="1"/>
  <c r="HG197" i="53" s="1"/>
  <c r="FN189" i="53"/>
  <c r="GU189" i="53"/>
  <c r="GZ197" i="53" s="1"/>
  <c r="HA116" i="53"/>
  <c r="HC116" i="53"/>
  <c r="HD116" i="53" s="1"/>
  <c r="HC61" i="53"/>
  <c r="HD61" i="53" s="1"/>
  <c r="HA61" i="53"/>
  <c r="HA174" i="53"/>
  <c r="HC174" i="53"/>
  <c r="HD174" i="53" s="1"/>
  <c r="HB197" i="53"/>
  <c r="HC161" i="53"/>
  <c r="HD161" i="53" s="1"/>
  <c r="HA161" i="53"/>
  <c r="GL161" i="53"/>
  <c r="GM161" i="53" s="1"/>
  <c r="GJ161" i="53"/>
  <c r="GK197" i="53"/>
  <c r="GL174" i="53"/>
  <c r="GM174" i="53" s="1"/>
  <c r="GJ174" i="53"/>
  <c r="GJ61" i="53"/>
  <c r="GL61" i="53"/>
  <c r="GM61" i="53" s="1"/>
  <c r="GJ116" i="53"/>
  <c r="GL116" i="53"/>
  <c r="GM116" i="53" s="1"/>
  <c r="FM189" i="53"/>
  <c r="FR197" i="53" s="1"/>
  <c r="FS116" i="53"/>
  <c r="FU116" i="53"/>
  <c r="FV116" i="53" s="1"/>
  <c r="EF189" i="53"/>
  <c r="FU174" i="53"/>
  <c r="FV174" i="53" s="1"/>
  <c r="FS174" i="53"/>
  <c r="FT197" i="53"/>
  <c r="FS61" i="53"/>
  <c r="FU61" i="53"/>
  <c r="FV61" i="53" s="1"/>
  <c r="FU161" i="53"/>
  <c r="FV161" i="53" s="1"/>
  <c r="FS161" i="53"/>
  <c r="FD174" i="53"/>
  <c r="FE174" i="53" s="1"/>
  <c r="FB174" i="53"/>
  <c r="FB161" i="53"/>
  <c r="FD161" i="53"/>
  <c r="FE161" i="53" s="1"/>
  <c r="FD61" i="53"/>
  <c r="FE61" i="53" s="1"/>
  <c r="FB61" i="53"/>
  <c r="FD116" i="53"/>
  <c r="FE116" i="53" s="1"/>
  <c r="FB116" i="53"/>
  <c r="FC197" i="53"/>
  <c r="EL197" i="53"/>
  <c r="EM161" i="53"/>
  <c r="EN161" i="53" s="1"/>
  <c r="EK161" i="53"/>
  <c r="EM61" i="53"/>
  <c r="EN61" i="53" s="1"/>
  <c r="EK61" i="53"/>
  <c r="EE189" i="53"/>
  <c r="EJ197" i="53" s="1"/>
  <c r="EM116" i="53"/>
  <c r="EN116" i="53" s="1"/>
  <c r="EK116" i="53"/>
  <c r="EM174" i="53"/>
  <c r="EN174" i="53" s="1"/>
  <c r="EK174" i="53"/>
  <c r="DO189" i="53"/>
  <c r="DV161" i="53"/>
  <c r="DW161" i="53" s="1"/>
  <c r="DT161" i="53"/>
  <c r="DV174" i="53"/>
  <c r="DW174" i="53" s="1"/>
  <c r="DT174" i="53"/>
  <c r="DV116" i="53"/>
  <c r="DW116" i="53" s="1"/>
  <c r="DT116" i="53"/>
  <c r="DU197" i="53"/>
  <c r="DV61" i="53"/>
  <c r="DW61" i="53" s="1"/>
  <c r="DT61" i="53"/>
  <c r="DE61" i="53"/>
  <c r="DF61" i="53" s="1"/>
  <c r="DC61" i="53"/>
  <c r="DC174" i="53"/>
  <c r="DE174" i="53"/>
  <c r="DF174" i="53" s="1"/>
  <c r="DE161" i="53"/>
  <c r="DF161" i="53" s="1"/>
  <c r="DC161" i="53"/>
  <c r="DE116" i="53"/>
  <c r="DF116" i="53" s="1"/>
  <c r="DC116" i="53"/>
  <c r="DD197" i="53"/>
  <c r="CL116" i="53"/>
  <c r="CN116" i="53"/>
  <c r="CO116" i="53" s="1"/>
  <c r="CL61" i="53"/>
  <c r="CN61" i="53"/>
  <c r="CO61" i="53" s="1"/>
  <c r="CN174" i="53"/>
  <c r="CO174" i="53" s="1"/>
  <c r="CL174" i="53"/>
  <c r="CN161" i="53"/>
  <c r="CO161" i="53" s="1"/>
  <c r="CL161" i="53"/>
  <c r="CM197" i="53"/>
  <c r="BO189" i="53"/>
  <c r="BO191" i="53" s="1"/>
  <c r="BO192" i="53" s="1"/>
  <c r="BU116" i="53"/>
  <c r="BW116" i="53"/>
  <c r="BX116" i="53" s="1"/>
  <c r="BW161" i="53"/>
  <c r="BX161" i="53" s="1"/>
  <c r="BU161" i="53"/>
  <c r="BU61" i="53"/>
  <c r="BW61" i="53"/>
  <c r="BX61" i="53" s="1"/>
  <c r="BW174" i="53"/>
  <c r="BX174" i="53" s="1"/>
  <c r="BU174" i="53"/>
  <c r="AY189" i="53"/>
  <c r="BV197" i="53"/>
  <c r="BF116" i="53"/>
  <c r="BG116" i="53" s="1"/>
  <c r="BD116" i="53"/>
  <c r="BF161" i="53"/>
  <c r="BG161" i="53" s="1"/>
  <c r="BD161" i="53"/>
  <c r="BF174" i="53"/>
  <c r="BG174" i="53" s="1"/>
  <c r="BD174" i="53"/>
  <c r="BF61" i="53"/>
  <c r="BG61" i="53" s="1"/>
  <c r="BD61" i="53"/>
  <c r="AN197" i="53"/>
  <c r="BE197" i="53"/>
  <c r="AH189" i="53"/>
  <c r="P189" i="55"/>
  <c r="Q189" i="55"/>
  <c r="Q12" i="55"/>
  <c r="H202" i="55"/>
  <c r="I203" i="55"/>
  <c r="AO116" i="53"/>
  <c r="AP116" i="53" s="1"/>
  <c r="AM116" i="53"/>
  <c r="AO61" i="53"/>
  <c r="AP61" i="53" s="1"/>
  <c r="AM61" i="53"/>
  <c r="AO161" i="53"/>
  <c r="AP161" i="53" s="1"/>
  <c r="AM161" i="53"/>
  <c r="I228" i="53"/>
  <c r="H227" i="53"/>
  <c r="AM174" i="53"/>
  <c r="AO174" i="53"/>
  <c r="AP174" i="53" s="1"/>
  <c r="HL190" i="53"/>
  <c r="HL191" i="53"/>
  <c r="HL192" i="53" s="1"/>
  <c r="H65" i="53"/>
  <c r="H96" i="53"/>
  <c r="H123" i="53"/>
  <c r="H150" i="53"/>
  <c r="X86" i="53"/>
  <c r="Y86" i="53" s="1"/>
  <c r="H29" i="53"/>
  <c r="H34" i="53"/>
  <c r="H43" i="53"/>
  <c r="G61" i="53"/>
  <c r="H79" i="53"/>
  <c r="H186" i="53"/>
  <c r="V188" i="53"/>
  <c r="W188" i="53" s="1"/>
  <c r="X188" i="53"/>
  <c r="V187" i="53"/>
  <c r="W187" i="53" s="1"/>
  <c r="X187" i="53"/>
  <c r="V177" i="53"/>
  <c r="W177" i="53" s="1"/>
  <c r="X177" i="53"/>
  <c r="X181" i="53"/>
  <c r="V181" i="53"/>
  <c r="W181" i="53" s="1"/>
  <c r="X185" i="53"/>
  <c r="V185" i="53"/>
  <c r="W185" i="53" s="1"/>
  <c r="V178" i="53"/>
  <c r="W178" i="53" s="1"/>
  <c r="X178" i="53"/>
  <c r="V182" i="53"/>
  <c r="W182" i="53" s="1"/>
  <c r="X182" i="53"/>
  <c r="X179" i="53"/>
  <c r="V179" i="53"/>
  <c r="W179" i="53" s="1"/>
  <c r="X183" i="53"/>
  <c r="V183" i="53"/>
  <c r="W183" i="53" s="1"/>
  <c r="V180" i="53"/>
  <c r="W180" i="53" s="1"/>
  <c r="X180" i="53"/>
  <c r="V184" i="53"/>
  <c r="W184" i="53" s="1"/>
  <c r="X184" i="53"/>
  <c r="V176" i="53"/>
  <c r="W176" i="53" s="1"/>
  <c r="X176" i="53"/>
  <c r="V172" i="53"/>
  <c r="W172" i="53" s="1"/>
  <c r="X172" i="53"/>
  <c r="X173" i="53"/>
  <c r="V173" i="53"/>
  <c r="W173" i="53" s="1"/>
  <c r="V171" i="53"/>
  <c r="W171" i="53" s="1"/>
  <c r="X171" i="53"/>
  <c r="X169" i="53"/>
  <c r="V169" i="53"/>
  <c r="W169" i="53" s="1"/>
  <c r="X168" i="53"/>
  <c r="V168" i="53"/>
  <c r="W168" i="53" s="1"/>
  <c r="V164" i="53"/>
  <c r="W164" i="53" s="1"/>
  <c r="X164" i="53"/>
  <c r="V165" i="53"/>
  <c r="W165" i="53" s="1"/>
  <c r="X165" i="53"/>
  <c r="V166" i="53"/>
  <c r="W166" i="53" s="1"/>
  <c r="X166" i="53"/>
  <c r="X163" i="53"/>
  <c r="V163" i="53"/>
  <c r="W163" i="53" s="1"/>
  <c r="X160" i="53"/>
  <c r="V160" i="53"/>
  <c r="W160" i="53" s="1"/>
  <c r="V158" i="53"/>
  <c r="W158" i="53" s="1"/>
  <c r="X158" i="53"/>
  <c r="X156" i="53"/>
  <c r="V156" i="53"/>
  <c r="W156" i="53" s="1"/>
  <c r="V154" i="53"/>
  <c r="W154" i="53" s="1"/>
  <c r="X154" i="53"/>
  <c r="V152" i="53"/>
  <c r="W152" i="53" s="1"/>
  <c r="X152" i="53"/>
  <c r="X151" i="53"/>
  <c r="V151" i="53"/>
  <c r="W151" i="53" s="1"/>
  <c r="V149" i="53"/>
  <c r="W149" i="53" s="1"/>
  <c r="X149" i="53"/>
  <c r="X147" i="53"/>
  <c r="V147" i="53"/>
  <c r="W147" i="53" s="1"/>
  <c r="V145" i="53"/>
  <c r="W145" i="53" s="1"/>
  <c r="X145" i="53"/>
  <c r="X143" i="53"/>
  <c r="V143" i="53"/>
  <c r="W143" i="53" s="1"/>
  <c r="V141" i="53"/>
  <c r="W141" i="53" s="1"/>
  <c r="X141" i="53"/>
  <c r="V140" i="53"/>
  <c r="W140" i="53" s="1"/>
  <c r="X140" i="53"/>
  <c r="V136" i="53"/>
  <c r="W136" i="53" s="1"/>
  <c r="X136" i="53"/>
  <c r="V135" i="53"/>
  <c r="W135" i="53" s="1"/>
  <c r="X135" i="53"/>
  <c r="X137" i="53"/>
  <c r="V137" i="53"/>
  <c r="W137" i="53" s="1"/>
  <c r="X134" i="53"/>
  <c r="V134" i="53"/>
  <c r="W134" i="53" s="1"/>
  <c r="X138" i="53"/>
  <c r="V138" i="53"/>
  <c r="W138" i="53" s="1"/>
  <c r="X133" i="53"/>
  <c r="V133" i="53"/>
  <c r="W133" i="53" s="1"/>
  <c r="V130" i="53"/>
  <c r="W130" i="53" s="1"/>
  <c r="X130" i="53"/>
  <c r="V129" i="53"/>
  <c r="W129" i="53" s="1"/>
  <c r="X129" i="53"/>
  <c r="V131" i="53"/>
  <c r="W131" i="53" s="1"/>
  <c r="X131" i="53"/>
  <c r="X132" i="53"/>
  <c r="V132" i="53"/>
  <c r="W132" i="53" s="1"/>
  <c r="V125" i="53"/>
  <c r="W125" i="53" s="1"/>
  <c r="X125" i="53"/>
  <c r="V126" i="53"/>
  <c r="W126" i="53" s="1"/>
  <c r="X126" i="53"/>
  <c r="V127" i="53"/>
  <c r="W127" i="53" s="1"/>
  <c r="X127" i="53"/>
  <c r="V128" i="53"/>
  <c r="W128" i="53" s="1"/>
  <c r="X128" i="53"/>
  <c r="V124" i="53"/>
  <c r="W124" i="53" s="1"/>
  <c r="X124" i="53"/>
  <c r="V122" i="53"/>
  <c r="W122" i="53" s="1"/>
  <c r="X122" i="53"/>
  <c r="V119" i="53"/>
  <c r="W119" i="53" s="1"/>
  <c r="X119" i="53"/>
  <c r="X120" i="53"/>
  <c r="V120" i="53"/>
  <c r="W120" i="53" s="1"/>
  <c r="X121" i="53"/>
  <c r="V121" i="53"/>
  <c r="W121" i="53" s="1"/>
  <c r="X118" i="53"/>
  <c r="V118" i="53"/>
  <c r="W118" i="53" s="1"/>
  <c r="V115" i="53"/>
  <c r="W115" i="53" s="1"/>
  <c r="X115" i="53"/>
  <c r="V112" i="53"/>
  <c r="W112" i="53" s="1"/>
  <c r="X112" i="53"/>
  <c r="X113" i="53"/>
  <c r="V113" i="53"/>
  <c r="W113" i="53" s="1"/>
  <c r="V110" i="53"/>
  <c r="W110" i="53" s="1"/>
  <c r="X110" i="53"/>
  <c r="V111" i="53"/>
  <c r="W111" i="53" s="1"/>
  <c r="X111" i="53"/>
  <c r="V109" i="53"/>
  <c r="W109" i="53" s="1"/>
  <c r="X109" i="53"/>
  <c r="V106" i="53"/>
  <c r="W106" i="53" s="1"/>
  <c r="X106" i="53"/>
  <c r="V107" i="53"/>
  <c r="W107" i="53" s="1"/>
  <c r="X107" i="53"/>
  <c r="X105" i="53"/>
  <c r="V105" i="53"/>
  <c r="W105" i="53" s="1"/>
  <c r="X104" i="53"/>
  <c r="V104" i="53"/>
  <c r="W104" i="53" s="1"/>
  <c r="X101" i="53"/>
  <c r="V101" i="53"/>
  <c r="W101" i="53" s="1"/>
  <c r="X100" i="53"/>
  <c r="V100" i="53"/>
  <c r="W100" i="53" s="1"/>
  <c r="V99" i="53"/>
  <c r="W99" i="53" s="1"/>
  <c r="X99" i="53"/>
  <c r="V98" i="53"/>
  <c r="W98" i="53" s="1"/>
  <c r="X98" i="53"/>
  <c r="X93" i="53"/>
  <c r="V93" i="53"/>
  <c r="W93" i="53" s="1"/>
  <c r="X90" i="53"/>
  <c r="V90" i="53"/>
  <c r="W90" i="53" s="1"/>
  <c r="V94" i="53"/>
  <c r="W94" i="53" s="1"/>
  <c r="X94" i="53"/>
  <c r="X89" i="53"/>
  <c r="V89" i="53"/>
  <c r="W89" i="53" s="1"/>
  <c r="V91" i="53"/>
  <c r="W91" i="53" s="1"/>
  <c r="X91" i="53"/>
  <c r="X95" i="53"/>
  <c r="V95" i="53"/>
  <c r="W95" i="53" s="1"/>
  <c r="V88" i="53"/>
  <c r="W88" i="53" s="1"/>
  <c r="X88" i="53"/>
  <c r="V92" i="53"/>
  <c r="W92" i="53" s="1"/>
  <c r="X92" i="53"/>
  <c r="V87" i="53"/>
  <c r="W87" i="53" s="1"/>
  <c r="X87" i="53"/>
  <c r="V83" i="53"/>
  <c r="W83" i="53" s="1"/>
  <c r="X83" i="53"/>
  <c r="X84" i="53"/>
  <c r="V84" i="53"/>
  <c r="W84" i="53" s="1"/>
  <c r="V82" i="53"/>
  <c r="W82" i="53" s="1"/>
  <c r="X82" i="53"/>
  <c r="V81" i="53"/>
  <c r="W81" i="53" s="1"/>
  <c r="X81" i="53"/>
  <c r="V77" i="53"/>
  <c r="W77" i="53" s="1"/>
  <c r="X77" i="53"/>
  <c r="V78" i="53"/>
  <c r="W78" i="53" s="1"/>
  <c r="X78" i="53"/>
  <c r="X75" i="53"/>
  <c r="V75" i="53"/>
  <c r="W75" i="53" s="1"/>
  <c r="V72" i="53"/>
  <c r="W72" i="53" s="1"/>
  <c r="X72" i="53"/>
  <c r="V76" i="53"/>
  <c r="W76" i="53" s="1"/>
  <c r="X76" i="53"/>
  <c r="V73" i="53"/>
  <c r="W73" i="53" s="1"/>
  <c r="X73" i="53"/>
  <c r="X74" i="53"/>
  <c r="V74" i="53"/>
  <c r="W74" i="53" s="1"/>
  <c r="V71" i="53"/>
  <c r="W71" i="53" s="1"/>
  <c r="X71" i="53"/>
  <c r="V68" i="53"/>
  <c r="W68" i="53" s="1"/>
  <c r="X68" i="53"/>
  <c r="V67" i="53"/>
  <c r="W67" i="53" s="1"/>
  <c r="X67" i="53"/>
  <c r="X64" i="53"/>
  <c r="V64" i="53"/>
  <c r="W64" i="53" s="1"/>
  <c r="V60" i="53"/>
  <c r="W60" i="53" s="1"/>
  <c r="X60" i="53"/>
  <c r="V59" i="53"/>
  <c r="W59" i="53" s="1"/>
  <c r="X59" i="53"/>
  <c r="V51" i="53"/>
  <c r="W51" i="53" s="1"/>
  <c r="X51" i="53"/>
  <c r="V55" i="53"/>
  <c r="W55" i="53" s="1"/>
  <c r="X55" i="53"/>
  <c r="V52" i="53"/>
  <c r="W52" i="53" s="1"/>
  <c r="X52" i="53"/>
  <c r="V56" i="53"/>
  <c r="W56" i="53" s="1"/>
  <c r="X56" i="53"/>
  <c r="X53" i="53"/>
  <c r="V53" i="53"/>
  <c r="W53" i="53" s="1"/>
  <c r="X57" i="53"/>
  <c r="V57" i="53"/>
  <c r="W57" i="53" s="1"/>
  <c r="X54" i="53"/>
  <c r="V54" i="53"/>
  <c r="W54" i="53" s="1"/>
  <c r="V58" i="53"/>
  <c r="W58" i="53" s="1"/>
  <c r="X58" i="53"/>
  <c r="V50" i="53"/>
  <c r="W50" i="53" s="1"/>
  <c r="X50" i="53"/>
  <c r="X48" i="53"/>
  <c r="V48" i="53"/>
  <c r="W48" i="53" s="1"/>
  <c r="V45" i="53"/>
  <c r="W45" i="53" s="1"/>
  <c r="X45" i="53"/>
  <c r="V46" i="53"/>
  <c r="W46" i="53" s="1"/>
  <c r="X46" i="53"/>
  <c r="V47" i="53"/>
  <c r="W47" i="53" s="1"/>
  <c r="X47" i="53"/>
  <c r="X44" i="53"/>
  <c r="V44" i="53"/>
  <c r="W44" i="53" s="1"/>
  <c r="V38" i="53"/>
  <c r="W38" i="53" s="1"/>
  <c r="X38" i="53"/>
  <c r="V42" i="53"/>
  <c r="W42" i="53" s="1"/>
  <c r="X42" i="53"/>
  <c r="V39" i="53"/>
  <c r="W39" i="53" s="1"/>
  <c r="X39" i="53"/>
  <c r="V36" i="53"/>
  <c r="W36" i="53" s="1"/>
  <c r="X36" i="53"/>
  <c r="V40" i="53"/>
  <c r="W40" i="53" s="1"/>
  <c r="X40" i="53"/>
  <c r="X37" i="53"/>
  <c r="V37" i="53"/>
  <c r="W37" i="53" s="1"/>
  <c r="X41" i="53"/>
  <c r="V41" i="53"/>
  <c r="W41" i="53" s="1"/>
  <c r="V35" i="53"/>
  <c r="W35" i="53" s="1"/>
  <c r="X35" i="53"/>
  <c r="V31" i="53"/>
  <c r="W31" i="53" s="1"/>
  <c r="X31" i="53"/>
  <c r="V32" i="53"/>
  <c r="W32" i="53" s="1"/>
  <c r="X32" i="53"/>
  <c r="V33" i="53"/>
  <c r="W33" i="53" s="1"/>
  <c r="X33" i="53"/>
  <c r="X30" i="53"/>
  <c r="V30" i="53"/>
  <c r="W30" i="53" s="1"/>
  <c r="V27" i="53"/>
  <c r="W27" i="53" s="1"/>
  <c r="X27" i="53"/>
  <c r="V28" i="53"/>
  <c r="W28" i="53" s="1"/>
  <c r="X28" i="53"/>
  <c r="V26" i="53"/>
  <c r="W26" i="53" s="1"/>
  <c r="X26" i="53"/>
  <c r="V25" i="53"/>
  <c r="W25" i="53" s="1"/>
  <c r="X25" i="53"/>
  <c r="V20" i="53"/>
  <c r="W20" i="53" s="1"/>
  <c r="X20" i="53"/>
  <c r="X21" i="53"/>
  <c r="V21" i="53"/>
  <c r="W21" i="53" s="1"/>
  <c r="V18" i="53"/>
  <c r="W18" i="53" s="1"/>
  <c r="X18" i="53"/>
  <c r="X22" i="53"/>
  <c r="V22" i="53"/>
  <c r="W22" i="53" s="1"/>
  <c r="V19" i="53"/>
  <c r="W19" i="53" s="1"/>
  <c r="X19" i="53"/>
  <c r="V23" i="53"/>
  <c r="W23" i="53" s="1"/>
  <c r="X23" i="53"/>
  <c r="V15" i="53"/>
  <c r="W15" i="53" s="1"/>
  <c r="X15" i="53"/>
  <c r="V16" i="53"/>
  <c r="W16" i="53" s="1"/>
  <c r="X16" i="53"/>
  <c r="V17" i="53"/>
  <c r="W17" i="53" s="1"/>
  <c r="X17" i="53"/>
  <c r="X14" i="53"/>
  <c r="V14" i="53"/>
  <c r="W14" i="53" s="1"/>
  <c r="IT189" i="53"/>
  <c r="IY197" i="53" s="1"/>
  <c r="H13" i="53"/>
  <c r="H49" i="53"/>
  <c r="H69" i="53"/>
  <c r="H85" i="53"/>
  <c r="H162" i="53"/>
  <c r="H24" i="53"/>
  <c r="H102" i="53"/>
  <c r="G116" i="53"/>
  <c r="H167" i="53"/>
  <c r="H175" i="53"/>
  <c r="H108" i="53"/>
  <c r="H170" i="53"/>
  <c r="GD189" i="53"/>
  <c r="GI197" i="53" s="1"/>
  <c r="ID189" i="53"/>
  <c r="IC189" i="53"/>
  <c r="EV189" i="53"/>
  <c r="EW189" i="53"/>
  <c r="DN189" i="53"/>
  <c r="CX189" i="53"/>
  <c r="CW189" i="53"/>
  <c r="CF189" i="53"/>
  <c r="CK197" i="53" s="1"/>
  <c r="CG189" i="53"/>
  <c r="BP189" i="53"/>
  <c r="AX189" i="53"/>
  <c r="AG189" i="53"/>
  <c r="H117" i="53"/>
  <c r="G161" i="53"/>
  <c r="G189" i="53"/>
  <c r="G196" i="55"/>
  <c r="G202" i="55"/>
  <c r="BP161" i="53" l="1"/>
  <c r="BP143" i="53"/>
  <c r="BP14" i="53"/>
  <c r="BP149" i="53"/>
  <c r="GV14" i="53"/>
  <c r="GV118" i="53"/>
  <c r="BP115" i="53"/>
  <c r="GV187" i="53"/>
  <c r="GV149" i="53"/>
  <c r="GV161" i="53"/>
  <c r="GV30" i="53"/>
  <c r="GU190" i="53"/>
  <c r="BP50" i="53"/>
  <c r="BP151" i="53"/>
  <c r="BP145" i="53"/>
  <c r="BP168" i="53"/>
  <c r="BP154" i="53"/>
  <c r="BP187" i="53"/>
  <c r="EF115" i="53"/>
  <c r="GE154" i="53"/>
  <c r="BP116" i="53"/>
  <c r="BP25" i="53"/>
  <c r="BP63" i="53"/>
  <c r="BP158" i="53"/>
  <c r="BP156" i="53"/>
  <c r="GV147" i="53"/>
  <c r="GV63" i="53"/>
  <c r="GE171" i="53"/>
  <c r="IU61" i="53"/>
  <c r="GE66" i="53"/>
  <c r="GE158" i="53"/>
  <c r="GE63" i="53"/>
  <c r="GE124" i="53"/>
  <c r="GE174" i="53"/>
  <c r="GE161" i="53"/>
  <c r="GE187" i="53"/>
  <c r="FN44" i="53"/>
  <c r="GE44" i="53"/>
  <c r="GE115" i="53"/>
  <c r="GE160" i="53"/>
  <c r="GE50" i="53"/>
  <c r="GE156" i="53"/>
  <c r="GE147" i="53"/>
  <c r="GE61" i="53"/>
  <c r="GE25" i="53"/>
  <c r="GE86" i="53"/>
  <c r="GE140" i="53"/>
  <c r="GE14" i="53"/>
  <c r="GE116" i="53"/>
  <c r="GE103" i="53"/>
  <c r="GE145" i="53"/>
  <c r="GE30" i="53"/>
  <c r="GE151" i="53"/>
  <c r="GE163" i="53"/>
  <c r="GE97" i="53"/>
  <c r="GE70" i="53"/>
  <c r="GD190" i="53"/>
  <c r="FN151" i="53"/>
  <c r="FN171" i="53"/>
  <c r="FN160" i="53"/>
  <c r="EF174" i="53"/>
  <c r="GV44" i="53"/>
  <c r="GV86" i="53"/>
  <c r="GV143" i="53"/>
  <c r="GV80" i="53"/>
  <c r="GV109" i="53"/>
  <c r="GV145" i="53"/>
  <c r="GV140" i="53"/>
  <c r="GV103" i="53"/>
  <c r="GU191" i="53"/>
  <c r="GU192" i="53" s="1"/>
  <c r="EE190" i="53"/>
  <c r="GV116" i="53"/>
  <c r="GV61" i="53"/>
  <c r="GV168" i="53"/>
  <c r="GV176" i="53"/>
  <c r="GV163" i="53"/>
  <c r="GV171" i="53"/>
  <c r="GV156" i="53"/>
  <c r="GV50" i="53"/>
  <c r="GV160" i="53"/>
  <c r="GV66" i="53"/>
  <c r="GV174" i="53"/>
  <c r="GV35" i="53"/>
  <c r="GV115" i="53"/>
  <c r="GV25" i="53"/>
  <c r="GV70" i="53"/>
  <c r="GV124" i="53"/>
  <c r="GV154" i="53"/>
  <c r="GV151" i="53"/>
  <c r="GV97" i="53"/>
  <c r="GV158" i="53"/>
  <c r="HD189" i="53"/>
  <c r="HD190" i="53" s="1"/>
  <c r="HD197" i="53" s="1"/>
  <c r="GP197" i="53" s="1"/>
  <c r="JC189" i="53"/>
  <c r="JC190" i="53" s="1"/>
  <c r="JC197" i="53" s="1"/>
  <c r="IO197" i="53" s="1"/>
  <c r="GE118" i="53"/>
  <c r="GE149" i="53"/>
  <c r="GE35" i="53"/>
  <c r="GE168" i="53"/>
  <c r="GE176" i="53"/>
  <c r="GE109" i="53"/>
  <c r="GE80" i="53"/>
  <c r="GE143" i="53"/>
  <c r="GD191" i="53"/>
  <c r="GD192" i="53" s="1"/>
  <c r="IL189" i="53"/>
  <c r="IL190" i="53" s="1"/>
  <c r="IL197" i="53" s="1"/>
  <c r="FN80" i="53"/>
  <c r="FN145" i="53"/>
  <c r="FN118" i="53"/>
  <c r="FN97" i="53"/>
  <c r="FN187" i="53"/>
  <c r="ID14" i="53"/>
  <c r="IH197" i="53"/>
  <c r="FN163" i="53"/>
  <c r="FN176" i="53"/>
  <c r="FN158" i="53"/>
  <c r="FN143" i="53"/>
  <c r="FN147" i="53"/>
  <c r="FN168" i="53"/>
  <c r="FN103" i="53"/>
  <c r="FN124" i="53"/>
  <c r="FM190" i="53"/>
  <c r="FN115" i="53"/>
  <c r="HL193" i="53"/>
  <c r="FN116" i="53"/>
  <c r="FN149" i="53"/>
  <c r="FN50" i="53"/>
  <c r="FN66" i="53"/>
  <c r="FN161" i="53"/>
  <c r="FN174" i="53"/>
  <c r="FN35" i="53"/>
  <c r="FN140" i="53"/>
  <c r="FM191" i="53"/>
  <c r="FM192" i="53" s="1"/>
  <c r="FN156" i="53"/>
  <c r="FN154" i="53"/>
  <c r="FN61" i="53"/>
  <c r="FN14" i="53"/>
  <c r="FN70" i="53"/>
  <c r="FN86" i="53"/>
  <c r="FN109" i="53"/>
  <c r="FN25" i="53"/>
  <c r="FN63" i="53"/>
  <c r="FN30" i="53"/>
  <c r="GM189" i="53"/>
  <c r="GM190" i="53" s="1"/>
  <c r="GM197" i="53" s="1"/>
  <c r="FY197" i="53" s="1"/>
  <c r="BP118" i="53"/>
  <c r="BP35" i="53"/>
  <c r="BP97" i="53"/>
  <c r="BO190" i="53"/>
  <c r="BO193" i="53" s="1"/>
  <c r="FV189" i="53"/>
  <c r="FV190" i="53" s="1"/>
  <c r="FV197" i="53" s="1"/>
  <c r="FH197" i="53" s="1"/>
  <c r="BP61" i="53"/>
  <c r="BP103" i="53"/>
  <c r="BP163" i="53"/>
  <c r="BP160" i="53"/>
  <c r="BP124" i="53"/>
  <c r="BP174" i="53"/>
  <c r="BP80" i="53"/>
  <c r="BP171" i="53"/>
  <c r="BP140" i="53"/>
  <c r="BP30" i="53"/>
  <c r="FE189" i="53"/>
  <c r="FE190" i="53" s="1"/>
  <c r="FE197" i="53" s="1"/>
  <c r="EF187" i="53"/>
  <c r="EF80" i="53"/>
  <c r="EW163" i="53"/>
  <c r="FA197" i="53"/>
  <c r="EF163" i="53"/>
  <c r="EF168" i="53"/>
  <c r="EF86" i="53"/>
  <c r="EF151" i="53"/>
  <c r="EN189" i="53"/>
  <c r="EN190" i="53" s="1"/>
  <c r="EN197" i="53" s="1"/>
  <c r="DZ197" i="53" s="1"/>
  <c r="EF147" i="53"/>
  <c r="EF63" i="53"/>
  <c r="EF124" i="53"/>
  <c r="EF161" i="53"/>
  <c r="EF30" i="53"/>
  <c r="EF50" i="53"/>
  <c r="EF171" i="53"/>
  <c r="EF145" i="53"/>
  <c r="EF25" i="53"/>
  <c r="EF35" i="53"/>
  <c r="EF66" i="53"/>
  <c r="EF61" i="53"/>
  <c r="EF156" i="53"/>
  <c r="EF143" i="53"/>
  <c r="EF109" i="53"/>
  <c r="DF189" i="53"/>
  <c r="DF190" i="53" s="1"/>
  <c r="DF197" i="53" s="1"/>
  <c r="EF44" i="53"/>
  <c r="EE191" i="53"/>
  <c r="EE192" i="53" s="1"/>
  <c r="EF70" i="53"/>
  <c r="EF14" i="53"/>
  <c r="EF140" i="53"/>
  <c r="EF103" i="53"/>
  <c r="EF116" i="53"/>
  <c r="EF149" i="53"/>
  <c r="EF154" i="53"/>
  <c r="EF158" i="53"/>
  <c r="EF97" i="53"/>
  <c r="EF176" i="53"/>
  <c r="EF118" i="53"/>
  <c r="EF160" i="53"/>
  <c r="DW189" i="53"/>
  <c r="DW190" i="53" s="1"/>
  <c r="DW197" i="53" s="1"/>
  <c r="CO189" i="53"/>
  <c r="CO190" i="53" s="1"/>
  <c r="CO197" i="53" s="1"/>
  <c r="CA197" i="53" s="1"/>
  <c r="D205" i="53" s="1"/>
  <c r="DO163" i="53"/>
  <c r="DS197" i="53"/>
  <c r="CX163" i="53"/>
  <c r="DB197" i="53"/>
  <c r="BP66" i="53"/>
  <c r="BP176" i="53"/>
  <c r="BP109" i="53"/>
  <c r="BP147" i="53"/>
  <c r="BP86" i="53"/>
  <c r="BP70" i="53"/>
  <c r="BP44" i="53"/>
  <c r="BX189" i="53"/>
  <c r="BX190" i="53" s="1"/>
  <c r="BX197" i="53" s="1"/>
  <c r="BG189" i="53"/>
  <c r="BG190" i="53" s="1"/>
  <c r="BG197" i="53" s="1"/>
  <c r="BT197" i="53"/>
  <c r="AY116" i="53"/>
  <c r="BC197" i="53"/>
  <c r="Y23" i="53"/>
  <c r="Y23" i="55"/>
  <c r="Y31" i="53"/>
  <c r="Y31" i="55"/>
  <c r="Y40" i="53"/>
  <c r="Y40" i="55"/>
  <c r="Y38" i="53"/>
  <c r="Y38" i="55"/>
  <c r="Y45" i="53"/>
  <c r="Y45" i="55"/>
  <c r="Y55" i="53"/>
  <c r="Y55" i="55"/>
  <c r="Y71" i="53"/>
  <c r="Y71" i="55"/>
  <c r="Y95" i="53"/>
  <c r="Y95" i="55"/>
  <c r="Y90" i="53"/>
  <c r="Y90" i="55"/>
  <c r="Y105" i="53"/>
  <c r="Y105" i="55"/>
  <c r="Y120" i="53"/>
  <c r="Y120" i="55"/>
  <c r="Y132" i="53"/>
  <c r="Y132" i="55"/>
  <c r="Y133" i="53"/>
  <c r="Y133" i="55"/>
  <c r="Y164" i="53"/>
  <c r="Y164" i="55"/>
  <c r="Y184" i="53"/>
  <c r="Y184" i="55"/>
  <c r="Y182" i="53"/>
  <c r="Y182" i="55"/>
  <c r="Y177" i="53"/>
  <c r="Y177" i="55"/>
  <c r="Y14" i="53"/>
  <c r="Y14" i="55"/>
  <c r="Y22" i="53"/>
  <c r="Y22" i="55"/>
  <c r="Y21" i="53"/>
  <c r="Y21" i="55"/>
  <c r="Y28" i="53"/>
  <c r="Y28" i="55"/>
  <c r="Y41" i="53"/>
  <c r="Y41" i="55"/>
  <c r="Y50" i="53"/>
  <c r="Y50" i="55"/>
  <c r="Y57" i="53"/>
  <c r="Y57" i="55"/>
  <c r="Y64" i="53"/>
  <c r="Y64" i="55"/>
  <c r="Y73" i="53"/>
  <c r="Y73" i="55"/>
  <c r="Y72" i="53"/>
  <c r="Y72" i="55"/>
  <c r="Y78" i="53"/>
  <c r="Y78" i="55"/>
  <c r="Y81" i="53"/>
  <c r="Y81" i="55"/>
  <c r="Y87" i="53"/>
  <c r="Y87" i="55"/>
  <c r="Y88" i="53"/>
  <c r="Y88" i="55"/>
  <c r="Y91" i="53"/>
  <c r="Y91" i="55"/>
  <c r="Y94" i="53"/>
  <c r="Y94" i="55"/>
  <c r="Y107" i="53"/>
  <c r="Y107" i="55"/>
  <c r="Y109" i="53"/>
  <c r="Y109" i="55"/>
  <c r="Y110" i="53"/>
  <c r="Y110" i="55"/>
  <c r="Y112" i="53"/>
  <c r="Y112" i="55"/>
  <c r="Y119" i="53"/>
  <c r="Y119" i="55"/>
  <c r="Y124" i="53"/>
  <c r="Y124" i="55"/>
  <c r="Y127" i="53"/>
  <c r="Y127" i="55"/>
  <c r="Y125" i="53"/>
  <c r="Y125" i="55"/>
  <c r="Y131" i="53"/>
  <c r="Y131" i="55"/>
  <c r="Y130" i="53"/>
  <c r="Y130" i="55"/>
  <c r="Y136" i="53"/>
  <c r="Y136" i="55"/>
  <c r="Y143" i="53"/>
  <c r="Y143" i="55"/>
  <c r="Z142" i="55" s="1"/>
  <c r="Y149" i="53"/>
  <c r="Y149" i="55"/>
  <c r="Z148" i="55" s="1"/>
  <c r="Y151" i="53"/>
  <c r="Y151" i="55"/>
  <c r="Y154" i="53"/>
  <c r="Y154" i="55"/>
  <c r="Z153" i="55" s="1"/>
  <c r="Y156" i="53"/>
  <c r="Y156" i="55"/>
  <c r="Z155" i="55" s="1"/>
  <c r="Y176" i="53"/>
  <c r="Y176" i="55"/>
  <c r="Y183" i="53"/>
  <c r="Y183" i="55"/>
  <c r="Y185" i="53"/>
  <c r="Y185" i="55"/>
  <c r="Y188" i="53"/>
  <c r="Y188" i="55"/>
  <c r="Y16" i="53"/>
  <c r="Y16" i="55"/>
  <c r="Y25" i="53"/>
  <c r="Y25" i="55"/>
  <c r="Y33" i="53"/>
  <c r="Y33" i="55"/>
  <c r="Y39" i="53"/>
  <c r="Y39" i="55"/>
  <c r="Y47" i="53"/>
  <c r="Y47" i="55"/>
  <c r="Y58" i="53"/>
  <c r="Y58" i="55"/>
  <c r="Y56" i="53"/>
  <c r="Y56" i="55"/>
  <c r="Y59" i="53"/>
  <c r="Y59" i="55"/>
  <c r="Y74" i="53"/>
  <c r="Y74" i="55"/>
  <c r="Y75" i="53"/>
  <c r="Y75" i="55"/>
  <c r="Y89" i="53"/>
  <c r="Y89" i="55"/>
  <c r="Y98" i="53"/>
  <c r="Y98" i="55"/>
  <c r="Y101" i="53"/>
  <c r="Y101" i="55"/>
  <c r="Y113" i="53"/>
  <c r="Y113" i="55"/>
  <c r="Y134" i="53"/>
  <c r="Y134" i="55"/>
  <c r="Y166" i="53"/>
  <c r="Y166" i="55"/>
  <c r="Y17" i="53"/>
  <c r="Y17" i="55"/>
  <c r="Y15" i="53"/>
  <c r="Y15" i="55"/>
  <c r="Y19" i="53"/>
  <c r="Y19" i="55"/>
  <c r="Y18" i="53"/>
  <c r="Y18" i="55"/>
  <c r="Y20" i="53"/>
  <c r="Y20" i="55"/>
  <c r="Y30" i="53"/>
  <c r="Y30" i="55"/>
  <c r="Y32" i="53"/>
  <c r="Y32" i="55"/>
  <c r="Y35" i="53"/>
  <c r="Y35" i="55"/>
  <c r="Y36" i="53"/>
  <c r="Y36" i="55"/>
  <c r="Y42" i="53"/>
  <c r="Y42" i="55"/>
  <c r="Y46" i="53"/>
  <c r="Y46" i="55"/>
  <c r="Y52" i="53"/>
  <c r="Y52" i="55"/>
  <c r="Y51" i="53"/>
  <c r="Y51" i="55"/>
  <c r="Y60" i="53"/>
  <c r="Y60" i="55"/>
  <c r="Y68" i="53"/>
  <c r="Y68" i="55"/>
  <c r="Y84" i="53"/>
  <c r="Y84" i="55"/>
  <c r="Y100" i="53"/>
  <c r="Y100" i="55"/>
  <c r="Y104" i="53"/>
  <c r="Y104" i="55"/>
  <c r="Y121" i="53"/>
  <c r="Y121" i="55"/>
  <c r="Y138" i="53"/>
  <c r="Y138" i="55"/>
  <c r="Y137" i="53"/>
  <c r="Y137" i="55"/>
  <c r="Y141" i="53"/>
  <c r="Y141" i="55"/>
  <c r="Y163" i="53"/>
  <c r="Y163" i="55"/>
  <c r="Y165" i="53"/>
  <c r="Y165" i="55"/>
  <c r="Y169" i="53"/>
  <c r="Y169" i="55"/>
  <c r="Y173" i="53"/>
  <c r="Y173" i="55"/>
  <c r="Y180" i="53"/>
  <c r="Y180" i="55"/>
  <c r="Y178" i="53"/>
  <c r="Y178" i="55"/>
  <c r="Y187" i="53"/>
  <c r="Y187" i="55"/>
  <c r="Y26" i="53"/>
  <c r="Y26" i="55"/>
  <c r="Y27" i="53"/>
  <c r="Y27" i="55"/>
  <c r="Y37" i="53"/>
  <c r="Y37" i="55"/>
  <c r="Y44" i="53"/>
  <c r="Y44" i="55"/>
  <c r="Y48" i="53"/>
  <c r="Y48" i="55"/>
  <c r="Y54" i="53"/>
  <c r="Y54" i="55"/>
  <c r="Y53" i="53"/>
  <c r="Y53" i="55"/>
  <c r="Y67" i="53"/>
  <c r="Y67" i="55"/>
  <c r="Y76" i="53"/>
  <c r="Y76" i="55"/>
  <c r="Y77" i="53"/>
  <c r="Y77" i="55"/>
  <c r="Y82" i="53"/>
  <c r="Y82" i="55"/>
  <c r="Y83" i="53"/>
  <c r="Y83" i="55"/>
  <c r="Y92" i="53"/>
  <c r="Y92" i="55"/>
  <c r="Y93" i="53"/>
  <c r="Y93" i="55"/>
  <c r="Y99" i="53"/>
  <c r="Y99" i="55"/>
  <c r="Y106" i="53"/>
  <c r="Y106" i="55"/>
  <c r="Y111" i="53"/>
  <c r="Y111" i="55"/>
  <c r="Y115" i="53"/>
  <c r="Y115" i="55"/>
  <c r="Z114" i="55" s="1"/>
  <c r="Y118" i="53"/>
  <c r="Y118" i="55"/>
  <c r="Y122" i="53"/>
  <c r="Y122" i="55"/>
  <c r="Y128" i="53"/>
  <c r="Y128" i="55"/>
  <c r="Y126" i="53"/>
  <c r="Y126" i="55"/>
  <c r="Y129" i="53"/>
  <c r="Y129" i="55"/>
  <c r="Y135" i="53"/>
  <c r="Y135" i="55"/>
  <c r="Y140" i="53"/>
  <c r="Y140" i="55"/>
  <c r="Y145" i="53"/>
  <c r="Y145" i="55"/>
  <c r="Z144" i="55" s="1"/>
  <c r="Y147" i="53"/>
  <c r="Y147" i="55"/>
  <c r="Z146" i="55" s="1"/>
  <c r="Y152" i="53"/>
  <c r="Y152" i="55"/>
  <c r="Y158" i="53"/>
  <c r="Y158" i="55"/>
  <c r="Z157" i="55" s="1"/>
  <c r="Y160" i="53"/>
  <c r="Y160" i="55"/>
  <c r="Z159" i="55" s="1"/>
  <c r="Y168" i="53"/>
  <c r="Y168" i="55"/>
  <c r="Y171" i="53"/>
  <c r="Y171" i="55"/>
  <c r="Y172" i="53"/>
  <c r="Y172" i="55"/>
  <c r="Y179" i="53"/>
  <c r="Y179" i="55"/>
  <c r="Y181" i="53"/>
  <c r="Y181" i="55"/>
  <c r="Q70" i="55"/>
  <c r="Q35" i="55"/>
  <c r="Q25" i="55"/>
  <c r="Q124" i="55"/>
  <c r="Q44" i="55"/>
  <c r="Q143" i="55"/>
  <c r="Q151" i="55"/>
  <c r="Q66" i="55"/>
  <c r="Q154" i="55"/>
  <c r="Q109" i="55"/>
  <c r="Q80" i="55"/>
  <c r="Q171" i="55"/>
  <c r="Q174" i="55"/>
  <c r="Q63" i="55"/>
  <c r="Q115" i="55"/>
  <c r="Q156" i="55"/>
  <c r="Q97" i="55"/>
  <c r="Q140" i="55"/>
  <c r="Q86" i="55"/>
  <c r="Q30" i="55"/>
  <c r="Q163" i="55"/>
  <c r="Q50" i="55"/>
  <c r="Q116" i="55"/>
  <c r="Q160" i="55"/>
  <c r="Q161" i="55"/>
  <c r="Q168" i="55"/>
  <c r="Q149" i="55"/>
  <c r="Q61" i="55"/>
  <c r="Q14" i="55"/>
  <c r="Q176" i="55"/>
  <c r="Q103" i="55"/>
  <c r="Q158" i="55"/>
  <c r="Q145" i="55"/>
  <c r="Q187" i="55"/>
  <c r="Q118" i="55"/>
  <c r="Q147" i="55"/>
  <c r="H203" i="55"/>
  <c r="I204" i="55"/>
  <c r="AP189" i="53"/>
  <c r="AP190" i="53" s="1"/>
  <c r="AP197" i="53" s="1"/>
  <c r="I229" i="53"/>
  <c r="H228" i="53"/>
  <c r="AL197" i="53"/>
  <c r="W197" i="53"/>
  <c r="AY12" i="53"/>
  <c r="IU12" i="53"/>
  <c r="V174" i="53"/>
  <c r="X174" i="53"/>
  <c r="Y174" i="53" s="1"/>
  <c r="V161" i="53"/>
  <c r="X161" i="53"/>
  <c r="Y161" i="53" s="1"/>
  <c r="V116" i="53"/>
  <c r="X116" i="53"/>
  <c r="Y116" i="53" s="1"/>
  <c r="V61" i="53"/>
  <c r="X61" i="53"/>
  <c r="Y61" i="53" s="1"/>
  <c r="IU158" i="53"/>
  <c r="IU66" i="53"/>
  <c r="IT191" i="53"/>
  <c r="IT192" i="53" s="1"/>
  <c r="IT190" i="53"/>
  <c r="IU25" i="53"/>
  <c r="IU118" i="53"/>
  <c r="IU176" i="53"/>
  <c r="IU97" i="53"/>
  <c r="IU160" i="53"/>
  <c r="IU30" i="53"/>
  <c r="IU143" i="53"/>
  <c r="IU63" i="53"/>
  <c r="IU151" i="53"/>
  <c r="IU14" i="53"/>
  <c r="IU44" i="53"/>
  <c r="IU50" i="53"/>
  <c r="IU140" i="53"/>
  <c r="IU174" i="53"/>
  <c r="IU124" i="53"/>
  <c r="IU171" i="53"/>
  <c r="IU35" i="53"/>
  <c r="IU156" i="53"/>
  <c r="IU70" i="53"/>
  <c r="IU163" i="53"/>
  <c r="IU161" i="53"/>
  <c r="IU154" i="53"/>
  <c r="IU109" i="53"/>
  <c r="IU145" i="53"/>
  <c r="IU80" i="53"/>
  <c r="IU147" i="53"/>
  <c r="IU149" i="53"/>
  <c r="IU103" i="53"/>
  <c r="IU187" i="53"/>
  <c r="IU115" i="53"/>
  <c r="IU168" i="53"/>
  <c r="IU86" i="53"/>
  <c r="IU116" i="53"/>
  <c r="EW61" i="53"/>
  <c r="H118" i="53"/>
  <c r="CX61" i="53"/>
  <c r="DO12" i="53"/>
  <c r="EW116" i="53"/>
  <c r="CX14" i="53"/>
  <c r="H109" i="53"/>
  <c r="GE12" i="53"/>
  <c r="EW12" i="53"/>
  <c r="EF12" i="53"/>
  <c r="CX12" i="53"/>
  <c r="AH12" i="53"/>
  <c r="ID12" i="53"/>
  <c r="HM12" i="53"/>
  <c r="GV12" i="53"/>
  <c r="FN12" i="53"/>
  <c r="CG12" i="53"/>
  <c r="BP12" i="53"/>
  <c r="ID163" i="53"/>
  <c r="ID156" i="53"/>
  <c r="ID30" i="53"/>
  <c r="IC191" i="53"/>
  <c r="IC192" i="53" s="1"/>
  <c r="IC190" i="53"/>
  <c r="ID145" i="53"/>
  <c r="ID115" i="53"/>
  <c r="ID35" i="53"/>
  <c r="ID103" i="53"/>
  <c r="ID160" i="53"/>
  <c r="ID63" i="53"/>
  <c r="ID118" i="53"/>
  <c r="ID168" i="53"/>
  <c r="ID147" i="53"/>
  <c r="ID50" i="53"/>
  <c r="ID154" i="53"/>
  <c r="ID66" i="53"/>
  <c r="ID143" i="53"/>
  <c r="ID171" i="53"/>
  <c r="ID80" i="53"/>
  <c r="ID25" i="53"/>
  <c r="ID140" i="53"/>
  <c r="ID187" i="53"/>
  <c r="ID158" i="53"/>
  <c r="ID86" i="53"/>
  <c r="ID97" i="53"/>
  <c r="ID70" i="53"/>
  <c r="ID161" i="53"/>
  <c r="ID61" i="53"/>
  <c r="ID149" i="53"/>
  <c r="ID176" i="53"/>
  <c r="ID151" i="53"/>
  <c r="ID109" i="53"/>
  <c r="ID174" i="53"/>
  <c r="ID44" i="53"/>
  <c r="ID124" i="53"/>
  <c r="ID116" i="53"/>
  <c r="HM156" i="53"/>
  <c r="HM30" i="53"/>
  <c r="HM145" i="53"/>
  <c r="HM115" i="53"/>
  <c r="HM66" i="53"/>
  <c r="HM44" i="53"/>
  <c r="HM149" i="53"/>
  <c r="HM118" i="53"/>
  <c r="HM168" i="53"/>
  <c r="HM154" i="53"/>
  <c r="HM158" i="53"/>
  <c r="HM14" i="53"/>
  <c r="HM163" i="53"/>
  <c r="HM63" i="53"/>
  <c r="HM176" i="53"/>
  <c r="HM25" i="53"/>
  <c r="HM140" i="53"/>
  <c r="HM187" i="53"/>
  <c r="HM160" i="53"/>
  <c r="HM109" i="53"/>
  <c r="HM161" i="53"/>
  <c r="HM103" i="53"/>
  <c r="HM97" i="53"/>
  <c r="HM50" i="53"/>
  <c r="HM35" i="53"/>
  <c r="HM151" i="53"/>
  <c r="HM70" i="53"/>
  <c r="HM171" i="53"/>
  <c r="HM124" i="53"/>
  <c r="HM174" i="53"/>
  <c r="HM143" i="53"/>
  <c r="HM80" i="53"/>
  <c r="HM86" i="53"/>
  <c r="HM147" i="53"/>
  <c r="HM61" i="53"/>
  <c r="HM116" i="53"/>
  <c r="EV191" i="53"/>
  <c r="EV192" i="53" s="1"/>
  <c r="EV190" i="53"/>
  <c r="EW156" i="53"/>
  <c r="EW145" i="53"/>
  <c r="EW66" i="53"/>
  <c r="EW30" i="53"/>
  <c r="EW160" i="53"/>
  <c r="EW80" i="53"/>
  <c r="EW151" i="53"/>
  <c r="EW109" i="53"/>
  <c r="EW63" i="53"/>
  <c r="EW124" i="53"/>
  <c r="EW143" i="53"/>
  <c r="EW25" i="53"/>
  <c r="EW171" i="53"/>
  <c r="EW158" i="53"/>
  <c r="EW149" i="53"/>
  <c r="EW50" i="53"/>
  <c r="EW140" i="53"/>
  <c r="EW187" i="53"/>
  <c r="EW97" i="53"/>
  <c r="EW14" i="53"/>
  <c r="EW176" i="53"/>
  <c r="EW86" i="53"/>
  <c r="EW161" i="53"/>
  <c r="EW154" i="53"/>
  <c r="EW103" i="53"/>
  <c r="EW147" i="53"/>
  <c r="EW70" i="53"/>
  <c r="EW118" i="53"/>
  <c r="EW168" i="53"/>
  <c r="EW35" i="53"/>
  <c r="EW115" i="53"/>
  <c r="EW44" i="53"/>
  <c r="EW174" i="53"/>
  <c r="DO156" i="53"/>
  <c r="DO30" i="53"/>
  <c r="DO145" i="53"/>
  <c r="DO115" i="53"/>
  <c r="DN191" i="53"/>
  <c r="DN192" i="53" s="1"/>
  <c r="DN190" i="53"/>
  <c r="DO61" i="53"/>
  <c r="DO160" i="53"/>
  <c r="DO80" i="53"/>
  <c r="DO50" i="53"/>
  <c r="DO151" i="53"/>
  <c r="DO35" i="53"/>
  <c r="DO44" i="53"/>
  <c r="DO147" i="53"/>
  <c r="DO25" i="53"/>
  <c r="DO97" i="53"/>
  <c r="DO171" i="53"/>
  <c r="DO70" i="53"/>
  <c r="DO161" i="53"/>
  <c r="DO66" i="53"/>
  <c r="DO86" i="53"/>
  <c r="DO158" i="53"/>
  <c r="DO63" i="53"/>
  <c r="DO140" i="53"/>
  <c r="DO154" i="53"/>
  <c r="DO143" i="53"/>
  <c r="DO176" i="53"/>
  <c r="DO14" i="53"/>
  <c r="DO118" i="53"/>
  <c r="DO168" i="53"/>
  <c r="DO103" i="53"/>
  <c r="DO109" i="53"/>
  <c r="DO174" i="53"/>
  <c r="DO149" i="53"/>
  <c r="DO187" i="53"/>
  <c r="DO124" i="53"/>
  <c r="DO116" i="53"/>
  <c r="CX145" i="53"/>
  <c r="CX115" i="53"/>
  <c r="CW191" i="53"/>
  <c r="CW192" i="53" s="1"/>
  <c r="CW190" i="53"/>
  <c r="CX156" i="53"/>
  <c r="CX66" i="53"/>
  <c r="CX25" i="53"/>
  <c r="CX171" i="53"/>
  <c r="CX147" i="53"/>
  <c r="CX63" i="53"/>
  <c r="CX161" i="53"/>
  <c r="CX50" i="53"/>
  <c r="CX154" i="53"/>
  <c r="CX118" i="53"/>
  <c r="CX103" i="53"/>
  <c r="CX151" i="53"/>
  <c r="CX70" i="53"/>
  <c r="CX168" i="53"/>
  <c r="CX80" i="53"/>
  <c r="CX174" i="53"/>
  <c r="CX140" i="53"/>
  <c r="CX109" i="53"/>
  <c r="CX35" i="53"/>
  <c r="CX30" i="53"/>
  <c r="CX143" i="53"/>
  <c r="CX187" i="53"/>
  <c r="CX86" i="53"/>
  <c r="CX160" i="53"/>
  <c r="CX124" i="53"/>
  <c r="CX176" i="53"/>
  <c r="CX44" i="53"/>
  <c r="CX158" i="53"/>
  <c r="CX97" i="53"/>
  <c r="CX149" i="53"/>
  <c r="CX116" i="53"/>
  <c r="CG66" i="53"/>
  <c r="CG156" i="53"/>
  <c r="CF191" i="53"/>
  <c r="CF192" i="53" s="1"/>
  <c r="CF190" i="53"/>
  <c r="CG160" i="53"/>
  <c r="CG86" i="53"/>
  <c r="CG151" i="53"/>
  <c r="CG124" i="53"/>
  <c r="CG187" i="53"/>
  <c r="CG103" i="53"/>
  <c r="CG154" i="53"/>
  <c r="CG14" i="53"/>
  <c r="CG176" i="53"/>
  <c r="CG118" i="53"/>
  <c r="CG44" i="53"/>
  <c r="CG25" i="53"/>
  <c r="CG158" i="53"/>
  <c r="CG30" i="53"/>
  <c r="CG109" i="53"/>
  <c r="CG174" i="53"/>
  <c r="CG70" i="53"/>
  <c r="CG50" i="53"/>
  <c r="CG140" i="53"/>
  <c r="CG115" i="53"/>
  <c r="CG35" i="53"/>
  <c r="CG161" i="53"/>
  <c r="CG63" i="53"/>
  <c r="CG143" i="53"/>
  <c r="CG145" i="53"/>
  <c r="CG80" i="53"/>
  <c r="CG147" i="53"/>
  <c r="CG97" i="53"/>
  <c r="CG168" i="53"/>
  <c r="CG171" i="53"/>
  <c r="CG149" i="53"/>
  <c r="CG61" i="53"/>
  <c r="CG116" i="53"/>
  <c r="CG163" i="53"/>
  <c r="AY145" i="53"/>
  <c r="AY30" i="53"/>
  <c r="AX191" i="53"/>
  <c r="AX192" i="53" s="1"/>
  <c r="AX190" i="53"/>
  <c r="AY156" i="53"/>
  <c r="AY115" i="53"/>
  <c r="AY176" i="53"/>
  <c r="AY80" i="53"/>
  <c r="AY187" i="53"/>
  <c r="AY160" i="53"/>
  <c r="AY50" i="53"/>
  <c r="AY66" i="53"/>
  <c r="AY147" i="53"/>
  <c r="AY63" i="53"/>
  <c r="AY154" i="53"/>
  <c r="AY168" i="53"/>
  <c r="AY35" i="53"/>
  <c r="AY174" i="53"/>
  <c r="AY14" i="53"/>
  <c r="AY44" i="53"/>
  <c r="AY140" i="53"/>
  <c r="AY61" i="53"/>
  <c r="AY171" i="53"/>
  <c r="AY118" i="53"/>
  <c r="AY97" i="53"/>
  <c r="AY158" i="53"/>
  <c r="AY103" i="53"/>
  <c r="AY86" i="53"/>
  <c r="AY163" i="53"/>
  <c r="AY143" i="53"/>
  <c r="AY151" i="53"/>
  <c r="AY109" i="53"/>
  <c r="AY161" i="53"/>
  <c r="AY25" i="53"/>
  <c r="AY149" i="53"/>
  <c r="AY70" i="53"/>
  <c r="AY124" i="53"/>
  <c r="AG191" i="53"/>
  <c r="AG192" i="53" s="1"/>
  <c r="AG190" i="53"/>
  <c r="AH156" i="53"/>
  <c r="AH145" i="53"/>
  <c r="AH115" i="53"/>
  <c r="AH30" i="53"/>
  <c r="AH35" i="53"/>
  <c r="AH25" i="53"/>
  <c r="AH158" i="53"/>
  <c r="AH50" i="53"/>
  <c r="AH149" i="53"/>
  <c r="AH187" i="53"/>
  <c r="AH97" i="53"/>
  <c r="AH168" i="53"/>
  <c r="AH118" i="53"/>
  <c r="AH70" i="53"/>
  <c r="AH14" i="53"/>
  <c r="AH160" i="53"/>
  <c r="AH80" i="53"/>
  <c r="AH66" i="53"/>
  <c r="AH103" i="53"/>
  <c r="AH161" i="53"/>
  <c r="AH44" i="53"/>
  <c r="AH109" i="53"/>
  <c r="AH63" i="53"/>
  <c r="AH154" i="53"/>
  <c r="AH140" i="53"/>
  <c r="AH124" i="53"/>
  <c r="AH147" i="53"/>
  <c r="AH163" i="53"/>
  <c r="AH176" i="53"/>
  <c r="AH143" i="53"/>
  <c r="AH171" i="53"/>
  <c r="AH151" i="53"/>
  <c r="AH86" i="53"/>
  <c r="AH174" i="53"/>
  <c r="AH116" i="53"/>
  <c r="AH61" i="53"/>
  <c r="U197" i="53"/>
  <c r="H168" i="53"/>
  <c r="H50" i="53"/>
  <c r="H86" i="53"/>
  <c r="H140" i="53"/>
  <c r="H25" i="53"/>
  <c r="H66" i="53"/>
  <c r="H156" i="53"/>
  <c r="H154" i="53"/>
  <c r="H171" i="53"/>
  <c r="H80" i="53"/>
  <c r="H174" i="53"/>
  <c r="H35" i="53"/>
  <c r="H176" i="53"/>
  <c r="H116" i="53"/>
  <c r="H70" i="53"/>
  <c r="H12" i="53"/>
  <c r="H145" i="53"/>
  <c r="H143" i="53"/>
  <c r="H160" i="53"/>
  <c r="H61" i="53"/>
  <c r="H158" i="53"/>
  <c r="G191" i="53"/>
  <c r="G192" i="53" s="1"/>
  <c r="G190" i="53"/>
  <c r="H103" i="53"/>
  <c r="H187" i="53"/>
  <c r="H149" i="53"/>
  <c r="H189" i="53"/>
  <c r="H115" i="53"/>
  <c r="H161" i="53"/>
  <c r="H151" i="53"/>
  <c r="H30" i="53"/>
  <c r="H147" i="53"/>
  <c r="H163" i="53"/>
  <c r="H63" i="53"/>
  <c r="H44" i="53"/>
  <c r="H124" i="53"/>
  <c r="H14" i="53"/>
  <c r="H97" i="53"/>
  <c r="G203" i="55"/>
  <c r="G224" i="53"/>
  <c r="G201" i="53"/>
  <c r="Z65" i="55" l="1"/>
  <c r="Z139" i="55"/>
  <c r="GU193" i="53"/>
  <c r="GD193" i="53"/>
  <c r="HX197" i="53"/>
  <c r="FM193" i="53"/>
  <c r="IT193" i="53"/>
  <c r="IC193" i="53"/>
  <c r="EQ197" i="53"/>
  <c r="DI197" i="53"/>
  <c r="D212" i="53" s="1"/>
  <c r="EE193" i="53"/>
  <c r="CW193" i="53"/>
  <c r="CR197" i="53"/>
  <c r="D206" i="53" s="1"/>
  <c r="BJ197" i="53"/>
  <c r="D204" i="53" s="1"/>
  <c r="AS197" i="53"/>
  <c r="D203" i="53" s="1"/>
  <c r="AG193" i="53"/>
  <c r="Z186" i="55"/>
  <c r="Z170" i="55"/>
  <c r="Z43" i="55"/>
  <c r="Z175" i="55"/>
  <c r="Y174" i="55"/>
  <c r="Y161" i="55"/>
  <c r="Z162" i="55"/>
  <c r="Z85" i="55"/>
  <c r="Y116" i="55"/>
  <c r="Z117" i="55"/>
  <c r="Z34" i="55"/>
  <c r="Z96" i="55"/>
  <c r="Z24" i="55"/>
  <c r="Z150" i="55"/>
  <c r="Z123" i="55"/>
  <c r="Z108" i="55"/>
  <c r="Z79" i="55"/>
  <c r="Z62" i="55"/>
  <c r="Y61" i="55"/>
  <c r="Z49" i="55"/>
  <c r="Z69" i="55"/>
  <c r="Z13" i="55"/>
  <c r="Y12" i="55"/>
  <c r="Z167" i="55"/>
  <c r="Z102" i="55"/>
  <c r="Z29" i="55"/>
  <c r="I205" i="55"/>
  <c r="H204" i="55"/>
  <c r="I230" i="53"/>
  <c r="H229" i="53"/>
  <c r="AB197" i="53"/>
  <c r="D202" i="53" s="1"/>
  <c r="F6" i="44" s="1"/>
  <c r="Y189" i="53"/>
  <c r="G193" i="53"/>
  <c r="CF193" i="53"/>
  <c r="AX193" i="53"/>
  <c r="DN193" i="53"/>
  <c r="EV193" i="53"/>
  <c r="G204" i="55"/>
  <c r="D209" i="53" l="1"/>
  <c r="D211" i="53"/>
  <c r="D214" i="53"/>
  <c r="D210" i="53"/>
  <c r="D208" i="53"/>
  <c r="D207" i="53"/>
  <c r="D213" i="53"/>
  <c r="D215" i="53"/>
  <c r="Y189" i="55"/>
  <c r="Z12" i="55"/>
  <c r="Z189" i="55"/>
  <c r="I206" i="55"/>
  <c r="H205" i="55"/>
  <c r="I231" i="53"/>
  <c r="H230" i="53"/>
  <c r="H205" i="53"/>
  <c r="Y190" i="53"/>
  <c r="Y197" i="53" s="1"/>
  <c r="K197" i="53" s="1"/>
  <c r="D201" i="53" s="1"/>
  <c r="AH13" i="36"/>
  <c r="X12" i="36"/>
  <c r="AD12" i="36" s="1"/>
  <c r="S333" i="36"/>
  <c r="S330" i="36"/>
  <c r="S327" i="36"/>
  <c r="S324" i="36"/>
  <c r="S321" i="36"/>
  <c r="S318" i="36"/>
  <c r="F318" i="36"/>
  <c r="S311" i="36"/>
  <c r="S308" i="36"/>
  <c r="S305" i="36"/>
  <c r="S302" i="36"/>
  <c r="S299" i="36"/>
  <c r="S296" i="36"/>
  <c r="F296" i="36"/>
  <c r="S289" i="36"/>
  <c r="S286" i="36"/>
  <c r="S283" i="36"/>
  <c r="S280" i="36"/>
  <c r="S277" i="36"/>
  <c r="S274" i="36"/>
  <c r="F274" i="36"/>
  <c r="S267" i="36"/>
  <c r="S264" i="36"/>
  <c r="S261" i="36"/>
  <c r="S258" i="36"/>
  <c r="S255" i="36"/>
  <c r="S252" i="36"/>
  <c r="F252" i="36"/>
  <c r="S245" i="36"/>
  <c r="S242" i="36"/>
  <c r="S239" i="36"/>
  <c r="S236" i="36"/>
  <c r="S233" i="36"/>
  <c r="S230" i="36"/>
  <c r="F230" i="36"/>
  <c r="S223" i="36"/>
  <c r="S220" i="36"/>
  <c r="S217" i="36"/>
  <c r="S214" i="36"/>
  <c r="S211" i="36"/>
  <c r="S208" i="36"/>
  <c r="F208" i="36"/>
  <c r="S201" i="36"/>
  <c r="S198" i="36"/>
  <c r="S195" i="36"/>
  <c r="S192" i="36"/>
  <c r="S189" i="36"/>
  <c r="S186" i="36"/>
  <c r="F186" i="36"/>
  <c r="S179" i="36"/>
  <c r="S176" i="36"/>
  <c r="S173" i="36"/>
  <c r="S170" i="36"/>
  <c r="S167" i="36"/>
  <c r="S164" i="36"/>
  <c r="F164" i="36"/>
  <c r="S157" i="36"/>
  <c r="S154" i="36"/>
  <c r="S151" i="36"/>
  <c r="S148" i="36"/>
  <c r="S145" i="36"/>
  <c r="S142" i="36"/>
  <c r="F142" i="36"/>
  <c r="S135" i="36"/>
  <c r="S132" i="36"/>
  <c r="S129" i="36"/>
  <c r="S126" i="36"/>
  <c r="S123" i="36"/>
  <c r="S120" i="36"/>
  <c r="F120" i="36"/>
  <c r="S113" i="36"/>
  <c r="S110" i="36"/>
  <c r="S107" i="36"/>
  <c r="S104" i="36"/>
  <c r="S101" i="36"/>
  <c r="S98" i="36"/>
  <c r="F98" i="36"/>
  <c r="S91" i="36"/>
  <c r="S88" i="36"/>
  <c r="S85" i="36"/>
  <c r="S82" i="36"/>
  <c r="S79" i="36"/>
  <c r="S76" i="36"/>
  <c r="F76" i="36"/>
  <c r="S69" i="36"/>
  <c r="S66" i="36"/>
  <c r="S63" i="36"/>
  <c r="S60" i="36"/>
  <c r="S57" i="36"/>
  <c r="S54" i="36"/>
  <c r="F54" i="36"/>
  <c r="S47" i="36"/>
  <c r="S44" i="36"/>
  <c r="S41" i="36"/>
  <c r="S38" i="36"/>
  <c r="S35" i="36"/>
  <c r="S32" i="36"/>
  <c r="F32" i="36"/>
  <c r="G197" i="55"/>
  <c r="G205" i="55"/>
  <c r="Z80" i="55" l="1"/>
  <c r="Z109" i="55"/>
  <c r="Z168" i="55"/>
  <c r="Z176" i="55"/>
  <c r="Z103" i="55"/>
  <c r="Z124" i="55"/>
  <c r="Z161" i="55"/>
  <c r="Z151" i="55"/>
  <c r="Z163" i="55"/>
  <c r="Z61" i="55"/>
  <c r="Z50" i="55"/>
  <c r="Z86" i="55"/>
  <c r="Z97" i="55"/>
  <c r="Z70" i="55"/>
  <c r="Z116" i="55"/>
  <c r="Z174" i="55"/>
  <c r="Z35" i="55"/>
  <c r="Z63" i="55"/>
  <c r="Z30" i="55"/>
  <c r="Z25" i="55"/>
  <c r="Z118" i="55"/>
  <c r="Z14" i="55"/>
  <c r="Z158" i="55"/>
  <c r="Z160" i="55"/>
  <c r="Z145" i="55"/>
  <c r="Z147" i="55"/>
  <c r="Z143" i="55"/>
  <c r="Z44" i="55"/>
  <c r="Z154" i="55"/>
  <c r="Z115" i="55"/>
  <c r="Z140" i="55"/>
  <c r="Z66" i="55"/>
  <c r="Z149" i="55"/>
  <c r="Z156" i="55"/>
  <c r="Z171" i="55"/>
  <c r="Z187" i="55"/>
  <c r="H206" i="55"/>
  <c r="I207" i="55"/>
  <c r="I232" i="53"/>
  <c r="H231" i="53"/>
  <c r="H206" i="53"/>
  <c r="S116" i="36"/>
  <c r="S138" i="36"/>
  <c r="S204" i="36"/>
  <c r="S292" i="36"/>
  <c r="S94" i="36"/>
  <c r="S270" i="36"/>
  <c r="S160" i="36"/>
  <c r="S182" i="36"/>
  <c r="S248" i="36"/>
  <c r="S336" i="36"/>
  <c r="S72" i="36"/>
  <c r="S50" i="36"/>
  <c r="S226" i="36"/>
  <c r="S314" i="36"/>
  <c r="S13" i="36"/>
  <c r="S10" i="36"/>
  <c r="X26" i="36"/>
  <c r="AD26" i="36" s="1"/>
  <c r="X25" i="36"/>
  <c r="AD25" i="36" s="1"/>
  <c r="S25" i="36"/>
  <c r="G206" i="55"/>
  <c r="H207" i="55" l="1"/>
  <c r="I208" i="55"/>
  <c r="I233" i="53"/>
  <c r="H232" i="53"/>
  <c r="H207" i="53"/>
  <c r="AH14" i="36"/>
  <c r="Q5" i="21"/>
  <c r="P5" i="21"/>
  <c r="O5" i="21"/>
  <c r="N5" i="21"/>
  <c r="M5" i="21"/>
  <c r="L5" i="21"/>
  <c r="K5" i="21"/>
  <c r="J5" i="21"/>
  <c r="I5" i="21"/>
  <c r="H5" i="21"/>
  <c r="G5" i="21"/>
  <c r="F5" i="21"/>
  <c r="E5" i="21"/>
  <c r="D5" i="21"/>
  <c r="C5" i="21"/>
  <c r="Q4" i="21"/>
  <c r="P4" i="21"/>
  <c r="O4" i="21"/>
  <c r="N4" i="21"/>
  <c r="M4" i="21"/>
  <c r="L4" i="21"/>
  <c r="K4" i="21"/>
  <c r="J4" i="21"/>
  <c r="I4" i="21"/>
  <c r="H4" i="21"/>
  <c r="G4" i="21"/>
  <c r="F4" i="21"/>
  <c r="E4" i="21"/>
  <c r="D4" i="21"/>
  <c r="C4" i="21"/>
  <c r="G207" i="53"/>
  <c r="G207" i="55"/>
  <c r="I209" i="55" l="1"/>
  <c r="H208" i="55"/>
  <c r="I234" i="53"/>
  <c r="H233" i="53"/>
  <c r="H208" i="53"/>
  <c r="AH15" i="36"/>
  <c r="G208" i="53"/>
  <c r="G208" i="55"/>
  <c r="I210" i="55" l="1"/>
  <c r="H210" i="55" s="1"/>
  <c r="H209" i="55"/>
  <c r="I235" i="53"/>
  <c r="H234" i="53"/>
  <c r="H209" i="53"/>
  <c r="AH16" i="36"/>
  <c r="G209" i="53"/>
  <c r="G209" i="55"/>
  <c r="G210" i="55"/>
  <c r="I236" i="53" l="1"/>
  <c r="H235" i="53"/>
  <c r="H210" i="53"/>
  <c r="AH17" i="36"/>
  <c r="G210" i="53"/>
  <c r="I237" i="53" l="1"/>
  <c r="H236" i="53"/>
  <c r="H211" i="53"/>
  <c r="AH18" i="36"/>
  <c r="G211" i="53"/>
  <c r="I238" i="53" l="1"/>
  <c r="H238" i="53" s="1"/>
  <c r="H237" i="53"/>
  <c r="H212" i="53"/>
  <c r="AH19" i="36"/>
  <c r="G212" i="53"/>
  <c r="H213" i="53" l="1"/>
  <c r="AH20" i="36"/>
  <c r="G213" i="53"/>
  <c r="H215" i="53" l="1"/>
  <c r="H214" i="53"/>
  <c r="AH21" i="36"/>
  <c r="S22" i="36"/>
  <c r="S19" i="36"/>
  <c r="S16" i="36"/>
  <c r="G215" i="53"/>
  <c r="G214" i="53"/>
  <c r="AH22" i="36" l="1"/>
  <c r="S28" i="36"/>
  <c r="A27" i="18"/>
  <c r="A26" i="18"/>
  <c r="A25" i="18"/>
  <c r="A24" i="18"/>
  <c r="A23" i="18"/>
  <c r="A22" i="18"/>
  <c r="A21" i="18"/>
  <c r="A20" i="18"/>
  <c r="A19" i="18"/>
  <c r="A18" i="18"/>
  <c r="A17" i="18"/>
  <c r="A16" i="18"/>
  <c r="A15" i="18"/>
  <c r="N7" i="37"/>
  <c r="N8" i="37"/>
  <c r="N9" i="37"/>
  <c r="N10" i="37"/>
  <c r="N11" i="37"/>
  <c r="N12" i="37"/>
  <c r="N13" i="37"/>
  <c r="N14" i="37"/>
  <c r="N15" i="37"/>
  <c r="N16" i="37"/>
  <c r="N17" i="37"/>
  <c r="N18" i="37"/>
  <c r="N19" i="37"/>
  <c r="N20" i="37"/>
  <c r="N6" i="37"/>
  <c r="B6" i="44"/>
  <c r="B7" i="44"/>
  <c r="B8" i="44"/>
  <c r="B9" i="44"/>
  <c r="B10" i="44"/>
  <c r="B11" i="44"/>
  <c r="B12" i="44"/>
  <c r="B13" i="44"/>
  <c r="B14" i="44"/>
  <c r="B15" i="44"/>
  <c r="B16" i="44"/>
  <c r="B17" i="44"/>
  <c r="B18" i="44"/>
  <c r="B19" i="44"/>
  <c r="B5" i="44"/>
  <c r="AH23" i="36" l="1"/>
  <c r="B25" i="18"/>
  <c r="B21" i="18"/>
  <c r="B18" i="18"/>
  <c r="B22" i="18"/>
  <c r="B17" i="18"/>
  <c r="B23" i="18"/>
  <c r="B27" i="18"/>
  <c r="B26" i="18"/>
  <c r="B24" i="18"/>
  <c r="B20" i="18"/>
  <c r="B16" i="18"/>
  <c r="B19" i="18"/>
  <c r="B15" i="18"/>
  <c r="AH24" i="36" l="1"/>
  <c r="F17" i="44"/>
  <c r="F15" i="44"/>
  <c r="F12" i="44"/>
  <c r="F9" i="44"/>
  <c r="F19" i="44"/>
  <c r="F10" i="44"/>
  <c r="F16" i="44"/>
  <c r="F18" i="44"/>
  <c r="F13" i="44"/>
  <c r="F14" i="44"/>
  <c r="F11" i="44"/>
  <c r="F8" i="44"/>
  <c r="F7" i="44"/>
  <c r="AH25" i="36" l="1"/>
  <c r="K18" i="38"/>
  <c r="E19" i="44" s="1"/>
  <c r="K5" i="38"/>
  <c r="E6" i="44" s="1"/>
  <c r="K6" i="38"/>
  <c r="E7" i="44" s="1"/>
  <c r="K7" i="38"/>
  <c r="E8" i="44" s="1"/>
  <c r="K8" i="38"/>
  <c r="E9" i="44" s="1"/>
  <c r="K9" i="38"/>
  <c r="E10" i="44" s="1"/>
  <c r="K10" i="38"/>
  <c r="E11" i="44" s="1"/>
  <c r="K11" i="38"/>
  <c r="E12" i="44" s="1"/>
  <c r="K12" i="38"/>
  <c r="E13" i="44" s="1"/>
  <c r="K13" i="38"/>
  <c r="E14" i="44" s="1"/>
  <c r="K14" i="38"/>
  <c r="E15" i="44" s="1"/>
  <c r="K15" i="38"/>
  <c r="E16" i="44" s="1"/>
  <c r="K16" i="38"/>
  <c r="E17" i="44" s="1"/>
  <c r="K17" i="38"/>
  <c r="E18" i="44" s="1"/>
  <c r="K4" i="38"/>
  <c r="E5" i="44" s="1"/>
  <c r="J5" i="38"/>
  <c r="J6" i="38"/>
  <c r="J7" i="38"/>
  <c r="J8" i="38"/>
  <c r="J9" i="38"/>
  <c r="J10" i="38"/>
  <c r="J11" i="38"/>
  <c r="J12" i="38"/>
  <c r="J13" i="38"/>
  <c r="J14" i="38"/>
  <c r="J15" i="38"/>
  <c r="J16" i="38"/>
  <c r="J17" i="38"/>
  <c r="J18" i="38"/>
  <c r="J4" i="38"/>
  <c r="B5" i="38"/>
  <c r="B6" i="38"/>
  <c r="B7" i="38"/>
  <c r="B8" i="38"/>
  <c r="B9" i="38"/>
  <c r="B12" i="38"/>
  <c r="B13" i="38"/>
  <c r="B16" i="38"/>
  <c r="B17" i="38"/>
  <c r="B4" i="38"/>
  <c r="A6" i="38"/>
  <c r="A7" i="38"/>
  <c r="A8" i="38"/>
  <c r="A9" i="38"/>
  <c r="A10" i="38"/>
  <c r="B10" i="38" s="1"/>
  <c r="A11" i="38"/>
  <c r="B11" i="38" s="1"/>
  <c r="A12" i="38"/>
  <c r="A13" i="38"/>
  <c r="A14" i="38"/>
  <c r="B14" i="38" s="1"/>
  <c r="A15" i="38"/>
  <c r="B15" i="38" s="1"/>
  <c r="A16" i="38"/>
  <c r="A17" i="38"/>
  <c r="A18" i="38"/>
  <c r="B18" i="38" s="1"/>
  <c r="A5" i="38"/>
  <c r="A4" i="38"/>
  <c r="B7" i="37"/>
  <c r="B8" i="37"/>
  <c r="B9" i="37"/>
  <c r="B10" i="37"/>
  <c r="B11" i="37"/>
  <c r="B12" i="37"/>
  <c r="B13" i="37"/>
  <c r="B15" i="37"/>
  <c r="B16" i="37"/>
  <c r="B17" i="37"/>
  <c r="B19" i="37"/>
  <c r="B20" i="37"/>
  <c r="B6" i="37"/>
  <c r="A7" i="37"/>
  <c r="A8" i="37"/>
  <c r="A9" i="37"/>
  <c r="A10" i="37"/>
  <c r="A11" i="37"/>
  <c r="A12" i="37"/>
  <c r="A13" i="37"/>
  <c r="A14" i="37"/>
  <c r="B14" i="37" s="1"/>
  <c r="A15" i="37"/>
  <c r="A16" i="37"/>
  <c r="A17" i="37"/>
  <c r="A18" i="37"/>
  <c r="B18" i="37" s="1"/>
  <c r="A19" i="37"/>
  <c r="A20" i="37"/>
  <c r="X13" i="36"/>
  <c r="AD13" i="36" s="1"/>
  <c r="X14" i="36"/>
  <c r="AD14" i="36" s="1"/>
  <c r="X15" i="36"/>
  <c r="AD15" i="36" s="1"/>
  <c r="X16" i="36"/>
  <c r="AD16" i="36" s="1"/>
  <c r="X17" i="36"/>
  <c r="AD17" i="36" s="1"/>
  <c r="X18" i="36"/>
  <c r="AD18" i="36" s="1"/>
  <c r="X19" i="36"/>
  <c r="AD19" i="36" s="1"/>
  <c r="X20" i="36"/>
  <c r="AD20" i="36" s="1"/>
  <c r="X21" i="36"/>
  <c r="AD21" i="36" s="1"/>
  <c r="X22" i="36"/>
  <c r="AD22" i="36" s="1"/>
  <c r="X23" i="36"/>
  <c r="AD23" i="36" s="1"/>
  <c r="X24" i="36"/>
  <c r="AD24" i="36" s="1"/>
  <c r="F10" i="36"/>
  <c r="I6" i="37" l="1"/>
  <c r="J6" i="37" s="1"/>
  <c r="E6" i="37"/>
  <c r="F6" i="37" s="1"/>
  <c r="AH26" i="36"/>
  <c r="E10" i="37"/>
  <c r="F10" i="37" s="1"/>
  <c r="I10" i="37"/>
  <c r="J10" i="37" s="1"/>
  <c r="E12" i="37"/>
  <c r="F12" i="37" s="1"/>
  <c r="I12" i="37"/>
  <c r="J12" i="37" s="1"/>
  <c r="E11" i="37"/>
  <c r="F11" i="37" s="1"/>
  <c r="I11" i="37"/>
  <c r="J11" i="37" s="1"/>
  <c r="E13" i="37"/>
  <c r="F13" i="37" s="1"/>
  <c r="I13" i="37"/>
  <c r="J13" i="37" s="1"/>
  <c r="E8" i="37"/>
  <c r="F8" i="37" s="1"/>
  <c r="I8" i="37"/>
  <c r="J8" i="37" s="1"/>
  <c r="E14" i="37"/>
  <c r="F14" i="37" s="1"/>
  <c r="I14" i="37"/>
  <c r="J14" i="37" s="1"/>
  <c r="E9" i="37"/>
  <c r="F9" i="37" s="1"/>
  <c r="I9" i="37"/>
  <c r="J9" i="37" s="1"/>
  <c r="I15" i="37"/>
  <c r="J15" i="37" s="1"/>
  <c r="E15" i="37"/>
  <c r="F15" i="37" s="1"/>
  <c r="I16" i="37"/>
  <c r="J16" i="37" s="1"/>
  <c r="E16" i="37"/>
  <c r="F16" i="37" s="1"/>
  <c r="I17" i="37"/>
  <c r="J17" i="37" s="1"/>
  <c r="E17" i="37"/>
  <c r="F17" i="37" s="1"/>
  <c r="E18" i="37"/>
  <c r="F18" i="37" s="1"/>
  <c r="I18" i="37"/>
  <c r="J18" i="37" s="1"/>
  <c r="I19" i="37"/>
  <c r="J19" i="37" s="1"/>
  <c r="E19" i="37"/>
  <c r="F19" i="37" s="1"/>
  <c r="I20" i="37"/>
  <c r="J20" i="37" s="1"/>
  <c r="E20" i="37"/>
  <c r="F20" i="37" s="1"/>
  <c r="D8" i="35"/>
  <c r="D9" i="35"/>
  <c r="D10" i="35"/>
  <c r="D11" i="35"/>
  <c r="D12" i="35"/>
  <c r="D13" i="35"/>
  <c r="D14" i="35"/>
  <c r="D17" i="35"/>
  <c r="D18" i="35"/>
  <c r="D21" i="35"/>
  <c r="D7" i="35"/>
  <c r="A9" i="35"/>
  <c r="A10" i="35"/>
  <c r="A11" i="35"/>
  <c r="A12" i="35"/>
  <c r="A13" i="35"/>
  <c r="A14" i="35"/>
  <c r="A15" i="35"/>
  <c r="D15" i="35" s="1"/>
  <c r="A16" i="35"/>
  <c r="D16" i="35" s="1"/>
  <c r="A17" i="35"/>
  <c r="A18" i="35"/>
  <c r="A19" i="35"/>
  <c r="D19" i="35" s="1"/>
  <c r="A20" i="35"/>
  <c r="D20" i="35" s="1"/>
  <c r="A21" i="35"/>
  <c r="A8" i="35"/>
  <c r="O11" i="37" l="1"/>
  <c r="D10" i="44" s="1"/>
  <c r="O10" i="37"/>
  <c r="D9" i="44" s="1"/>
  <c r="O13" i="37"/>
  <c r="D12" i="44" s="1"/>
  <c r="O12" i="37"/>
  <c r="D11" i="44" s="1"/>
  <c r="O15" i="37"/>
  <c r="D14" i="44" s="1"/>
  <c r="O9" i="37"/>
  <c r="D8" i="44" s="1"/>
  <c r="O14" i="37"/>
  <c r="D13" i="44" s="1"/>
  <c r="O8" i="37"/>
  <c r="D7" i="44" s="1"/>
  <c r="O20" i="37"/>
  <c r="D19" i="44" s="1"/>
  <c r="O19" i="37"/>
  <c r="D18" i="44" s="1"/>
  <c r="O17" i="37"/>
  <c r="D16" i="44" s="1"/>
  <c r="O16" i="37"/>
  <c r="D15" i="44" s="1"/>
  <c r="O18" i="37"/>
  <c r="D17" i="44" s="1"/>
  <c r="O6" i="18" l="1"/>
  <c r="A6" i="37" l="1"/>
  <c r="E7" i="37" l="1"/>
  <c r="F7" i="37" s="1"/>
  <c r="P6" i="36"/>
  <c r="S29" i="36" l="1"/>
  <c r="T28" i="36" s="1"/>
  <c r="S139" i="36"/>
  <c r="S117" i="36"/>
  <c r="S293" i="36"/>
  <c r="S205" i="36"/>
  <c r="S73" i="36"/>
  <c r="S249" i="36"/>
  <c r="S227" i="36"/>
  <c r="S161" i="36"/>
  <c r="S183" i="36"/>
  <c r="S271" i="36"/>
  <c r="S337" i="36"/>
  <c r="S95" i="36"/>
  <c r="S315" i="36"/>
  <c r="S51" i="36"/>
  <c r="I7" i="37"/>
  <c r="A7" i="35"/>
  <c r="B3" i="35"/>
  <c r="B2" i="35"/>
  <c r="AE12" i="36"/>
  <c r="Y12" i="36" l="1"/>
  <c r="Z12" i="36" s="1"/>
  <c r="B160" i="36"/>
  <c r="T160" i="36"/>
  <c r="T204" i="36"/>
  <c r="B204" i="36"/>
  <c r="T336" i="36"/>
  <c r="B336" i="36"/>
  <c r="T226" i="36"/>
  <c r="B226" i="36"/>
  <c r="B292" i="36"/>
  <c r="T292" i="36"/>
  <c r="T94" i="36"/>
  <c r="B94" i="36"/>
  <c r="T50" i="36"/>
  <c r="B50" i="36"/>
  <c r="T270" i="36"/>
  <c r="B270" i="36"/>
  <c r="B248" i="36"/>
  <c r="T248" i="36"/>
  <c r="B116" i="36"/>
  <c r="T116" i="36"/>
  <c r="T314" i="36"/>
  <c r="B314" i="36"/>
  <c r="T182" i="36"/>
  <c r="B182" i="36"/>
  <c r="T72" i="36"/>
  <c r="B72" i="36"/>
  <c r="B138" i="36"/>
  <c r="T138" i="36"/>
  <c r="O6" i="37"/>
  <c r="D5" i="44" s="1"/>
  <c r="B28" i="36"/>
  <c r="J7" i="37"/>
  <c r="AE24" i="36"/>
  <c r="AE17" i="36"/>
  <c r="AE25" i="36"/>
  <c r="AE16" i="36"/>
  <c r="AE22" i="36"/>
  <c r="AE14" i="36"/>
  <c r="AE23" i="36"/>
  <c r="AE15" i="36"/>
  <c r="AE26" i="36"/>
  <c r="AE13" i="36"/>
  <c r="AE21" i="36"/>
  <c r="AE18" i="36"/>
  <c r="AE20" i="36"/>
  <c r="AE19" i="36"/>
  <c r="Y19" i="36" l="1"/>
  <c r="Z19" i="36" s="1"/>
  <c r="C12" i="44" s="1"/>
  <c r="H12" i="44" s="1"/>
  <c r="Y23" i="36"/>
  <c r="Z23" i="36" s="1"/>
  <c r="C16" i="44" s="1"/>
  <c r="H16" i="44" s="1"/>
  <c r="Y15" i="36"/>
  <c r="Z15" i="36" s="1"/>
  <c r="C8" i="44" s="1"/>
  <c r="H8" i="44" s="1"/>
  <c r="Y21" i="36"/>
  <c r="Z21" i="36" s="1"/>
  <c r="C14" i="44" s="1"/>
  <c r="H14" i="44" s="1"/>
  <c r="Y20" i="36"/>
  <c r="Z20" i="36" s="1"/>
  <c r="C13" i="44" s="1"/>
  <c r="H13" i="44" s="1"/>
  <c r="Y22" i="36"/>
  <c r="Z22" i="36" s="1"/>
  <c r="C15" i="44" s="1"/>
  <c r="H15" i="44" s="1"/>
  <c r="Y24" i="36"/>
  <c r="Z24" i="36" s="1"/>
  <c r="C17" i="44" s="1"/>
  <c r="H17" i="44" s="1"/>
  <c r="Y18" i="36"/>
  <c r="Z18" i="36" s="1"/>
  <c r="C11" i="44" s="1"/>
  <c r="H11" i="44" s="1"/>
  <c r="Y14" i="36"/>
  <c r="Z14" i="36" s="1"/>
  <c r="C7" i="44" s="1"/>
  <c r="H7" i="44" s="1"/>
  <c r="Y25" i="36"/>
  <c r="Z25" i="36" s="1"/>
  <c r="C18" i="44" s="1"/>
  <c r="H18" i="44" s="1"/>
  <c r="Y13" i="36"/>
  <c r="Z13" i="36" s="1"/>
  <c r="C6" i="44" s="1"/>
  <c r="Y26" i="36"/>
  <c r="Z26" i="36" s="1"/>
  <c r="C19" i="44" s="1"/>
  <c r="H19" i="44" s="1"/>
  <c r="Y17" i="36"/>
  <c r="Z17" i="36" s="1"/>
  <c r="C10" i="44" s="1"/>
  <c r="H10" i="44" s="1"/>
  <c r="Y16" i="36"/>
  <c r="Z16" i="36" s="1"/>
  <c r="C9" i="44" s="1"/>
  <c r="H9" i="44" s="1"/>
  <c r="C5" i="44"/>
  <c r="O7" i="37"/>
  <c r="D6" i="44" s="1"/>
  <c r="H6" i="44" l="1"/>
  <c r="E14" i="18" s="1"/>
  <c r="G14" i="18" s="1"/>
  <c r="E27" i="18"/>
  <c r="G27" i="18" s="1"/>
  <c r="E22" i="18"/>
  <c r="G22" i="18" s="1"/>
  <c r="E25" i="18"/>
  <c r="G25" i="18" s="1"/>
  <c r="E17" i="18"/>
  <c r="G17" i="18" s="1"/>
  <c r="E23" i="18"/>
  <c r="G23" i="18" s="1"/>
  <c r="E24" i="18"/>
  <c r="G24" i="18" s="1"/>
  <c r="E19" i="18"/>
  <c r="G19" i="18" s="1"/>
  <c r="E16" i="18"/>
  <c r="G16" i="18" s="1"/>
  <c r="E26" i="18"/>
  <c r="G26" i="18" s="1"/>
  <c r="E18" i="18"/>
  <c r="G18" i="18" s="1"/>
  <c r="E15" i="18"/>
  <c r="G15" i="18" s="1"/>
  <c r="E21" i="18"/>
  <c r="G21" i="18" s="1"/>
  <c r="E20" i="18"/>
  <c r="G20" i="18" s="1"/>
  <c r="S8" i="28" l="1"/>
  <c r="F21" i="18"/>
  <c r="I8" i="28"/>
  <c r="F16" i="18"/>
  <c r="F17" i="18"/>
  <c r="K8" i="28"/>
  <c r="O8" i="28"/>
  <c r="F19" i="18"/>
  <c r="M8" i="28"/>
  <c r="F18" i="18"/>
  <c r="U8" i="28"/>
  <c r="F22" i="18"/>
  <c r="G8" i="28"/>
  <c r="F15" i="18"/>
  <c r="F25" i="18"/>
  <c r="AA8" i="28"/>
  <c r="Y8" i="28"/>
  <c r="F24" i="18"/>
  <c r="Q8" i="28"/>
  <c r="F20" i="18"/>
  <c r="F26" i="18"/>
  <c r="AC8" i="28"/>
  <c r="W8" i="28"/>
  <c r="F23" i="18"/>
  <c r="F27" i="18"/>
  <c r="AE8" i="28"/>
  <c r="F14" i="18"/>
  <c r="J11" i="18"/>
  <c r="L11" i="18" s="1"/>
  <c r="G16" i="28" l="1"/>
  <c r="G20" i="28"/>
  <c r="G24" i="28"/>
  <c r="G28" i="28"/>
  <c r="G32" i="28"/>
  <c r="G36" i="28"/>
  <c r="G40" i="28"/>
  <c r="G44" i="28"/>
  <c r="G48" i="28"/>
  <c r="G52" i="28"/>
  <c r="G56" i="28"/>
  <c r="G60" i="28"/>
  <c r="G17" i="28"/>
  <c r="G21" i="28"/>
  <c r="G25" i="28"/>
  <c r="G29" i="28"/>
  <c r="G33" i="28"/>
  <c r="G37" i="28"/>
  <c r="G41" i="28"/>
  <c r="G45" i="28"/>
  <c r="G49" i="28"/>
  <c r="G53" i="28"/>
  <c r="G57" i="28"/>
  <c r="G61" i="28"/>
  <c r="G18" i="28"/>
  <c r="G22" i="28"/>
  <c r="G26" i="28"/>
  <c r="G30" i="28"/>
  <c r="G34" i="28"/>
  <c r="G38" i="28"/>
  <c r="G42" i="28"/>
  <c r="G46" i="28"/>
  <c r="G50" i="28"/>
  <c r="G54" i="28"/>
  <c r="G58" i="28"/>
  <c r="G15" i="28"/>
  <c r="G19" i="28"/>
  <c r="G23" i="28"/>
  <c r="G27" i="28"/>
  <c r="G31" i="28"/>
  <c r="G35" i="28"/>
  <c r="G39" i="28"/>
  <c r="G43" i="28"/>
  <c r="G47" i="28"/>
  <c r="G51" i="28"/>
  <c r="G55" i="28"/>
  <c r="G63" i="28"/>
  <c r="G67" i="28"/>
  <c r="G69" i="28"/>
  <c r="G64" i="28"/>
  <c r="G68" i="28"/>
  <c r="G59" i="28"/>
  <c r="G62" i="28"/>
  <c r="G66" i="28"/>
  <c r="G70" i="28"/>
  <c r="G65" i="28"/>
  <c r="O18" i="28"/>
  <c r="O22" i="28"/>
  <c r="O26" i="28"/>
  <c r="O30" i="28"/>
  <c r="O34" i="28"/>
  <c r="O38" i="28"/>
  <c r="O42" i="28"/>
  <c r="O46" i="28"/>
  <c r="O50" i="28"/>
  <c r="O54" i="28"/>
  <c r="O58" i="28"/>
  <c r="O62" i="28"/>
  <c r="O66" i="28"/>
  <c r="O70" i="28"/>
  <c r="O15" i="28"/>
  <c r="O19" i="28"/>
  <c r="O23" i="28"/>
  <c r="O27" i="28"/>
  <c r="O31" i="28"/>
  <c r="O35" i="28"/>
  <c r="O39" i="28"/>
  <c r="O43" i="28"/>
  <c r="O47" i="28"/>
  <c r="O51" i="28"/>
  <c r="O55" i="28"/>
  <c r="O59" i="28"/>
  <c r="O63" i="28"/>
  <c r="O67" i="28"/>
  <c r="O14" i="28"/>
  <c r="O16" i="28"/>
  <c r="O20" i="28"/>
  <c r="O24" i="28"/>
  <c r="O28" i="28"/>
  <c r="O32" i="28"/>
  <c r="O36" i="28"/>
  <c r="O40" i="28"/>
  <c r="O44" i="28"/>
  <c r="O48" i="28"/>
  <c r="O52" i="28"/>
  <c r="O56" i="28"/>
  <c r="O60" i="28"/>
  <c r="O64" i="28"/>
  <c r="O68" i="28"/>
  <c r="O17" i="28"/>
  <c r="O21" i="28"/>
  <c r="O25" i="28"/>
  <c r="O29" i="28"/>
  <c r="O33" i="28"/>
  <c r="O37" i="28"/>
  <c r="O41" i="28"/>
  <c r="O45" i="28"/>
  <c r="O49" i="28"/>
  <c r="O53" i="28"/>
  <c r="O57" i="28"/>
  <c r="O61" i="28"/>
  <c r="O65" i="28"/>
  <c r="O69" i="28"/>
  <c r="M15" i="28"/>
  <c r="M19" i="28"/>
  <c r="M23" i="28"/>
  <c r="M27" i="28"/>
  <c r="M31" i="28"/>
  <c r="M35" i="28"/>
  <c r="M39" i="28"/>
  <c r="M43" i="28"/>
  <c r="M47" i="28"/>
  <c r="M51" i="28"/>
  <c r="M55" i="28"/>
  <c r="M59" i="28"/>
  <c r="M63" i="28"/>
  <c r="M67" i="28"/>
  <c r="M14" i="28"/>
  <c r="M16" i="28"/>
  <c r="M20" i="28"/>
  <c r="M24" i="28"/>
  <c r="M28" i="28"/>
  <c r="M32" i="28"/>
  <c r="M36" i="28"/>
  <c r="M40" i="28"/>
  <c r="M44" i="28"/>
  <c r="M48" i="28"/>
  <c r="M52" i="28"/>
  <c r="M56" i="28"/>
  <c r="M60" i="28"/>
  <c r="M64" i="28"/>
  <c r="M68" i="28"/>
  <c r="M17" i="28"/>
  <c r="M21" i="28"/>
  <c r="M25" i="28"/>
  <c r="M29" i="28"/>
  <c r="M33" i="28"/>
  <c r="M37" i="28"/>
  <c r="M41" i="28"/>
  <c r="M45" i="28"/>
  <c r="M49" i="28"/>
  <c r="M53" i="28"/>
  <c r="M57" i="28"/>
  <c r="M61" i="28"/>
  <c r="M65" i="28"/>
  <c r="M69" i="28"/>
  <c r="M18" i="28"/>
  <c r="M22" i="28"/>
  <c r="M26" i="28"/>
  <c r="M30" i="28"/>
  <c r="M34" i="28"/>
  <c r="M38" i="28"/>
  <c r="M42" i="28"/>
  <c r="M46" i="28"/>
  <c r="M50" i="28"/>
  <c r="M54" i="28"/>
  <c r="M58" i="28"/>
  <c r="M62" i="28"/>
  <c r="M66" i="28"/>
  <c r="M70" i="28"/>
  <c r="I17" i="28"/>
  <c r="I21" i="28"/>
  <c r="I25" i="28"/>
  <c r="I29" i="28"/>
  <c r="I33" i="28"/>
  <c r="I37" i="28"/>
  <c r="I41" i="28"/>
  <c r="I45" i="28"/>
  <c r="I49" i="28"/>
  <c r="I53" i="28"/>
  <c r="I57" i="28"/>
  <c r="I61" i="28"/>
  <c r="I65" i="28"/>
  <c r="I69" i="28"/>
  <c r="I18" i="28"/>
  <c r="I22" i="28"/>
  <c r="I26" i="28"/>
  <c r="I30" i="28"/>
  <c r="I34" i="28"/>
  <c r="I38" i="28"/>
  <c r="I42" i="28"/>
  <c r="I46" i="28"/>
  <c r="I50" i="28"/>
  <c r="I54" i="28"/>
  <c r="I58" i="28"/>
  <c r="I62" i="28"/>
  <c r="I66" i="28"/>
  <c r="I70" i="28"/>
  <c r="I15" i="28"/>
  <c r="I19" i="28"/>
  <c r="I23" i="28"/>
  <c r="I27" i="28"/>
  <c r="I31" i="28"/>
  <c r="I35" i="28"/>
  <c r="I39" i="28"/>
  <c r="I43" i="28"/>
  <c r="I47" i="28"/>
  <c r="I51" i="28"/>
  <c r="I55" i="28"/>
  <c r="I59" i="28"/>
  <c r="I63" i="28"/>
  <c r="I67" i="28"/>
  <c r="I14" i="28"/>
  <c r="I16" i="28"/>
  <c r="I20" i="28"/>
  <c r="I24" i="28"/>
  <c r="I28" i="28"/>
  <c r="I32" i="28"/>
  <c r="I36" i="28"/>
  <c r="I40" i="28"/>
  <c r="I44" i="28"/>
  <c r="I48" i="28"/>
  <c r="I52" i="28"/>
  <c r="I56" i="28"/>
  <c r="I60" i="28"/>
  <c r="I64" i="28"/>
  <c r="I68" i="28"/>
  <c r="K18" i="28"/>
  <c r="K22" i="28"/>
  <c r="K26" i="28"/>
  <c r="K30" i="28"/>
  <c r="K34" i="28"/>
  <c r="K38" i="28"/>
  <c r="K42" i="28"/>
  <c r="K46" i="28"/>
  <c r="K50" i="28"/>
  <c r="K54" i="28"/>
  <c r="K58" i="28"/>
  <c r="K62" i="28"/>
  <c r="K66" i="28"/>
  <c r="K70" i="28"/>
  <c r="K15" i="28"/>
  <c r="K19" i="28"/>
  <c r="K23" i="28"/>
  <c r="K27" i="28"/>
  <c r="K31" i="28"/>
  <c r="K35" i="28"/>
  <c r="K39" i="28"/>
  <c r="K43" i="28"/>
  <c r="K47" i="28"/>
  <c r="K51" i="28"/>
  <c r="K55" i="28"/>
  <c r="K59" i="28"/>
  <c r="K63" i="28"/>
  <c r="K67" i="28"/>
  <c r="K14" i="28"/>
  <c r="K16" i="28"/>
  <c r="K20" i="28"/>
  <c r="K24" i="28"/>
  <c r="K28" i="28"/>
  <c r="K32" i="28"/>
  <c r="K36" i="28"/>
  <c r="K40" i="28"/>
  <c r="K44" i="28"/>
  <c r="K48" i="28"/>
  <c r="K52" i="28"/>
  <c r="K56" i="28"/>
  <c r="K60" i="28"/>
  <c r="K64" i="28"/>
  <c r="K68" i="28"/>
  <c r="K17" i="28"/>
  <c r="K21" i="28"/>
  <c r="K25" i="28"/>
  <c r="K29" i="28"/>
  <c r="K33" i="28"/>
  <c r="K37" i="28"/>
  <c r="K41" i="28"/>
  <c r="K45" i="28"/>
  <c r="K49" i="28"/>
  <c r="K53" i="28"/>
  <c r="K57" i="28"/>
  <c r="K61" i="28"/>
  <c r="K65" i="28"/>
  <c r="K69" i="28"/>
  <c r="AA148" i="28"/>
  <c r="AA146" i="28"/>
  <c r="AA144" i="28"/>
  <c r="AA142" i="28"/>
  <c r="AA140" i="28"/>
  <c r="AA147" i="28"/>
  <c r="AA145" i="28"/>
  <c r="AA143" i="28"/>
  <c r="AA141" i="28"/>
  <c r="AA139" i="28"/>
  <c r="AA137" i="28"/>
  <c r="AA135" i="28"/>
  <c r="AA133" i="28"/>
  <c r="AA131" i="28"/>
  <c r="AA129" i="28"/>
  <c r="AA127" i="28"/>
  <c r="AA125" i="28"/>
  <c r="AA132" i="28"/>
  <c r="AA124" i="28"/>
  <c r="AA119" i="28"/>
  <c r="AA116" i="28"/>
  <c r="AA111" i="28"/>
  <c r="AA108" i="28"/>
  <c r="AA130" i="28"/>
  <c r="AA128" i="28"/>
  <c r="AA126" i="28"/>
  <c r="AA123" i="28"/>
  <c r="AA120" i="28"/>
  <c r="AA115" i="28"/>
  <c r="AA112" i="28"/>
  <c r="AA107" i="28"/>
  <c r="AA104" i="28"/>
  <c r="AA99" i="28"/>
  <c r="AA96" i="28"/>
  <c r="AA91" i="28"/>
  <c r="AA138" i="28"/>
  <c r="AA136" i="28"/>
  <c r="AA134" i="28"/>
  <c r="AA121" i="28"/>
  <c r="AA118" i="28"/>
  <c r="AA88" i="28"/>
  <c r="AA85" i="28"/>
  <c r="AA80" i="28"/>
  <c r="AA77" i="28"/>
  <c r="AA70" i="28"/>
  <c r="AA67" i="28"/>
  <c r="AA62" i="28"/>
  <c r="AA59" i="28"/>
  <c r="AA117" i="28"/>
  <c r="AA114" i="28"/>
  <c r="AA97" i="28"/>
  <c r="AA95" i="28"/>
  <c r="AA94" i="28"/>
  <c r="AA93" i="28"/>
  <c r="AA92" i="28"/>
  <c r="AA90" i="28"/>
  <c r="AA86" i="28"/>
  <c r="AA113" i="28"/>
  <c r="AA110" i="28"/>
  <c r="AA105" i="28"/>
  <c r="AA103" i="28"/>
  <c r="AA102" i="28"/>
  <c r="AA101" i="28"/>
  <c r="AA100" i="28"/>
  <c r="AA98" i="28"/>
  <c r="AA89" i="28"/>
  <c r="AA84" i="28"/>
  <c r="AA81" i="28"/>
  <c r="AA76" i="28"/>
  <c r="AA73" i="28"/>
  <c r="AA66" i="28"/>
  <c r="AA63" i="28"/>
  <c r="AA58" i="28"/>
  <c r="AA57" i="28"/>
  <c r="AA55" i="28"/>
  <c r="AA53" i="28"/>
  <c r="AA51" i="28"/>
  <c r="AA49" i="28"/>
  <c r="AA47" i="28"/>
  <c r="AA45" i="28"/>
  <c r="AA43" i="28"/>
  <c r="AA41" i="28"/>
  <c r="AA39" i="28"/>
  <c r="AA37" i="28"/>
  <c r="AA35" i="28"/>
  <c r="AA33" i="28"/>
  <c r="AA31" i="28"/>
  <c r="AA29" i="28"/>
  <c r="AA27" i="28"/>
  <c r="AA25" i="28"/>
  <c r="AA23" i="28"/>
  <c r="AA21" i="28"/>
  <c r="AA109" i="28"/>
  <c r="AA106" i="28"/>
  <c r="AA82" i="28"/>
  <c r="AA79" i="28"/>
  <c r="AA64" i="28"/>
  <c r="AA61" i="28"/>
  <c r="AA56" i="28"/>
  <c r="AA48" i="28"/>
  <c r="AA40" i="28"/>
  <c r="AA32" i="28"/>
  <c r="AA24" i="28"/>
  <c r="AA78" i="28"/>
  <c r="AA75" i="28"/>
  <c r="AA60" i="28"/>
  <c r="AA54" i="28"/>
  <c r="AA46" i="28"/>
  <c r="AA38" i="28"/>
  <c r="AA30" i="28"/>
  <c r="AA22" i="28"/>
  <c r="AA20" i="28"/>
  <c r="AA18" i="28"/>
  <c r="AA16" i="28"/>
  <c r="AA74" i="28"/>
  <c r="AA69" i="28"/>
  <c r="AA52" i="28"/>
  <c r="AA44" i="28"/>
  <c r="AA36" i="28"/>
  <c r="AA28" i="28"/>
  <c r="AA50" i="28"/>
  <c r="AA83" i="28"/>
  <c r="AA42" i="28"/>
  <c r="AA87" i="28"/>
  <c r="AA68" i="28"/>
  <c r="AA65" i="28"/>
  <c r="AA34" i="28"/>
  <c r="AA17" i="28"/>
  <c r="AA14" i="28"/>
  <c r="AA122" i="28"/>
  <c r="AA26" i="28"/>
  <c r="AA19" i="28"/>
  <c r="AA15" i="28"/>
  <c r="AE147" i="28"/>
  <c r="AE145" i="28"/>
  <c r="AE143" i="28"/>
  <c r="AE141" i="28"/>
  <c r="AE148" i="28"/>
  <c r="AE146" i="28"/>
  <c r="AE144" i="28"/>
  <c r="AE142" i="28"/>
  <c r="AE140" i="28"/>
  <c r="AE138" i="28"/>
  <c r="AE136" i="28"/>
  <c r="AE134" i="28"/>
  <c r="AE132" i="28"/>
  <c r="AE130" i="28"/>
  <c r="AE128" i="28"/>
  <c r="AE126" i="28"/>
  <c r="AE133" i="28"/>
  <c r="AE125" i="28"/>
  <c r="AE120" i="28"/>
  <c r="AE117" i="28"/>
  <c r="AE112" i="28"/>
  <c r="AE109" i="28"/>
  <c r="AE139" i="28"/>
  <c r="AE137" i="28"/>
  <c r="AE135" i="28"/>
  <c r="AE124" i="28"/>
  <c r="AE121" i="28"/>
  <c r="AE116" i="28"/>
  <c r="AE113" i="28"/>
  <c r="AE108" i="28"/>
  <c r="AE105" i="28"/>
  <c r="AE100" i="28"/>
  <c r="AE97" i="28"/>
  <c r="AE92" i="28"/>
  <c r="AE114" i="28"/>
  <c r="AE111" i="28"/>
  <c r="AE98" i="28"/>
  <c r="AE96" i="28"/>
  <c r="AE95" i="28"/>
  <c r="AE94" i="28"/>
  <c r="AE93" i="28"/>
  <c r="AE91" i="28"/>
  <c r="AE89" i="28"/>
  <c r="AE86" i="28"/>
  <c r="AE81" i="28"/>
  <c r="AE78" i="28"/>
  <c r="AE73" i="28"/>
  <c r="AE68" i="28"/>
  <c r="AE63" i="28"/>
  <c r="AE60" i="28"/>
  <c r="AE123" i="28"/>
  <c r="AE110" i="28"/>
  <c r="AE107" i="28"/>
  <c r="AE104" i="28"/>
  <c r="AE103" i="28"/>
  <c r="AE102" i="28"/>
  <c r="AE101" i="28"/>
  <c r="AE99" i="28"/>
  <c r="AE87" i="28"/>
  <c r="AE84" i="28"/>
  <c r="AE122" i="28"/>
  <c r="AE119" i="28"/>
  <c r="AE106" i="28"/>
  <c r="AE85" i="28"/>
  <c r="AE82" i="28"/>
  <c r="AE77" i="28"/>
  <c r="AE74" i="28"/>
  <c r="AE67" i="28"/>
  <c r="AE64" i="28"/>
  <c r="AE59" i="28"/>
  <c r="AE56" i="28"/>
  <c r="AE54" i="28"/>
  <c r="AE52" i="28"/>
  <c r="AE50" i="28"/>
  <c r="AE48" i="28"/>
  <c r="AE46" i="28"/>
  <c r="AE44" i="28"/>
  <c r="AE42" i="28"/>
  <c r="AE40" i="28"/>
  <c r="AE38" i="28"/>
  <c r="AE36" i="28"/>
  <c r="AE34" i="28"/>
  <c r="AE32" i="28"/>
  <c r="AE30" i="28"/>
  <c r="AE28" i="28"/>
  <c r="AE26" i="28"/>
  <c r="AE24" i="28"/>
  <c r="AE22" i="28"/>
  <c r="AE118" i="28"/>
  <c r="AE115" i="28"/>
  <c r="AE88" i="28"/>
  <c r="AE75" i="28"/>
  <c r="AE70" i="28"/>
  <c r="AE58" i="28"/>
  <c r="AE57" i="28"/>
  <c r="AE49" i="28"/>
  <c r="AE41" i="28"/>
  <c r="AE33" i="28"/>
  <c r="AE25" i="28"/>
  <c r="AE131" i="28"/>
  <c r="AE127" i="28"/>
  <c r="AE69" i="28"/>
  <c r="AE66" i="28"/>
  <c r="AE55" i="28"/>
  <c r="AE47" i="28"/>
  <c r="AE39" i="28"/>
  <c r="AE31" i="28"/>
  <c r="AE23" i="28"/>
  <c r="AE19" i="28"/>
  <c r="AE17" i="28"/>
  <c r="AE15" i="28"/>
  <c r="AE83" i="28"/>
  <c r="AE80" i="28"/>
  <c r="AE65" i="28"/>
  <c r="AE62" i="28"/>
  <c r="AE53" i="28"/>
  <c r="AE45" i="28"/>
  <c r="AE37" i="28"/>
  <c r="AE29" i="28"/>
  <c r="AE21" i="28"/>
  <c r="AE90" i="28"/>
  <c r="AE27" i="28"/>
  <c r="AE14" i="28"/>
  <c r="AE129" i="28"/>
  <c r="AE51" i="28"/>
  <c r="AE16" i="28"/>
  <c r="AE79" i="28"/>
  <c r="AE76" i="28"/>
  <c r="AE43" i="28"/>
  <c r="AE18" i="28"/>
  <c r="AE61" i="28"/>
  <c r="AE35" i="28"/>
  <c r="AE20" i="28"/>
  <c r="S148" i="28"/>
  <c r="S146" i="28"/>
  <c r="S144" i="28"/>
  <c r="S142" i="28"/>
  <c r="S140" i="28"/>
  <c r="S147" i="28"/>
  <c r="S145" i="28"/>
  <c r="S143" i="28"/>
  <c r="S141" i="28"/>
  <c r="S139" i="28"/>
  <c r="S137" i="28"/>
  <c r="S135" i="28"/>
  <c r="S133" i="28"/>
  <c r="S131" i="28"/>
  <c r="S129" i="28"/>
  <c r="S127" i="28"/>
  <c r="S138" i="28"/>
  <c r="S130" i="28"/>
  <c r="S128" i="28"/>
  <c r="S126" i="28"/>
  <c r="S125" i="28"/>
  <c r="S122" i="28"/>
  <c r="S117" i="28"/>
  <c r="S114" i="28"/>
  <c r="S109" i="28"/>
  <c r="S136" i="28"/>
  <c r="S134" i="28"/>
  <c r="S121" i="28"/>
  <c r="S118" i="28"/>
  <c r="S113" i="28"/>
  <c r="S110" i="28"/>
  <c r="S105" i="28"/>
  <c r="S102" i="28"/>
  <c r="S97" i="28"/>
  <c r="S94" i="28"/>
  <c r="S119" i="28"/>
  <c r="S116" i="28"/>
  <c r="S103" i="28"/>
  <c r="S101" i="28"/>
  <c r="S100" i="28"/>
  <c r="S99" i="28"/>
  <c r="S98" i="28"/>
  <c r="S96" i="28"/>
  <c r="S86" i="28"/>
  <c r="S83" i="28"/>
  <c r="S78" i="28"/>
  <c r="S75" i="28"/>
  <c r="S68" i="28"/>
  <c r="S65" i="28"/>
  <c r="S60" i="28"/>
  <c r="S132" i="28"/>
  <c r="S115" i="28"/>
  <c r="S112" i="28"/>
  <c r="S106" i="28"/>
  <c r="S104" i="28"/>
  <c r="S89" i="28"/>
  <c r="S84" i="28"/>
  <c r="S124" i="28"/>
  <c r="S111" i="28"/>
  <c r="S108" i="28"/>
  <c r="S87" i="28"/>
  <c r="S82" i="28"/>
  <c r="S79" i="28"/>
  <c r="S74" i="28"/>
  <c r="S69" i="28"/>
  <c r="S64" i="28"/>
  <c r="S61" i="28"/>
  <c r="S57" i="28"/>
  <c r="S55" i="28"/>
  <c r="S53" i="28"/>
  <c r="S51" i="28"/>
  <c r="S49" i="28"/>
  <c r="S47" i="28"/>
  <c r="S45" i="28"/>
  <c r="S43" i="28"/>
  <c r="S41" i="28"/>
  <c r="S39" i="28"/>
  <c r="S37" i="28"/>
  <c r="S35" i="28"/>
  <c r="S33" i="28"/>
  <c r="S31" i="28"/>
  <c r="S29" i="28"/>
  <c r="S27" i="28"/>
  <c r="S25" i="28"/>
  <c r="S23" i="28"/>
  <c r="S92" i="28"/>
  <c r="S90" i="28"/>
  <c r="S80" i="28"/>
  <c r="S77" i="28"/>
  <c r="S62" i="28"/>
  <c r="S59" i="28"/>
  <c r="S54" i="28"/>
  <c r="S46" i="28"/>
  <c r="S38" i="28"/>
  <c r="S30" i="28"/>
  <c r="S22" i="28"/>
  <c r="S88" i="28"/>
  <c r="S85" i="28"/>
  <c r="S76" i="28"/>
  <c r="S73" i="28"/>
  <c r="S52" i="28"/>
  <c r="S44" i="28"/>
  <c r="S36" i="28"/>
  <c r="S28" i="28"/>
  <c r="S20" i="28"/>
  <c r="S18" i="28"/>
  <c r="S16" i="28"/>
  <c r="S123" i="28"/>
  <c r="S120" i="28"/>
  <c r="S95" i="28"/>
  <c r="S93" i="28"/>
  <c r="S91" i="28"/>
  <c r="S70" i="28"/>
  <c r="S67" i="28"/>
  <c r="S50" i="28"/>
  <c r="S42" i="28"/>
  <c r="S34" i="28"/>
  <c r="S26" i="28"/>
  <c r="S107" i="28"/>
  <c r="S81" i="28"/>
  <c r="S58" i="28"/>
  <c r="S32" i="28"/>
  <c r="S19" i="28"/>
  <c r="S66" i="28"/>
  <c r="S63" i="28"/>
  <c r="S56" i="28"/>
  <c r="S24" i="28"/>
  <c r="S21" i="28"/>
  <c r="S14" i="28"/>
  <c r="S48" i="28"/>
  <c r="S15" i="28"/>
  <c r="S40" i="28"/>
  <c r="S17" i="28"/>
  <c r="G147" i="28"/>
  <c r="G145" i="28"/>
  <c r="G143" i="28"/>
  <c r="G141" i="28"/>
  <c r="G148" i="28"/>
  <c r="G146" i="28"/>
  <c r="G144" i="28"/>
  <c r="G142" i="28"/>
  <c r="G140" i="28"/>
  <c r="G138" i="28"/>
  <c r="G136" i="28"/>
  <c r="G134" i="28"/>
  <c r="G132" i="28"/>
  <c r="G130" i="28"/>
  <c r="G128" i="28"/>
  <c r="G126" i="28"/>
  <c r="G135" i="28"/>
  <c r="G127" i="28"/>
  <c r="G133" i="28"/>
  <c r="G131" i="28"/>
  <c r="G129" i="28"/>
  <c r="G122" i="28"/>
  <c r="G119" i="28"/>
  <c r="G114" i="28"/>
  <c r="G111" i="28"/>
  <c r="G139" i="28"/>
  <c r="G137" i="28"/>
  <c r="G123" i="28"/>
  <c r="G118" i="28"/>
  <c r="G115" i="28"/>
  <c r="G110" i="28"/>
  <c r="G107" i="28"/>
  <c r="G102" i="28"/>
  <c r="G99" i="28"/>
  <c r="G94" i="28"/>
  <c r="G91" i="28"/>
  <c r="G124" i="28"/>
  <c r="G121" i="28"/>
  <c r="G108" i="28"/>
  <c r="G106" i="28"/>
  <c r="G105" i="28"/>
  <c r="G104" i="28"/>
  <c r="G103" i="28"/>
  <c r="G101" i="28"/>
  <c r="G88" i="28"/>
  <c r="G83" i="28"/>
  <c r="G80" i="28"/>
  <c r="G75" i="28"/>
  <c r="G120" i="28"/>
  <c r="G117" i="28"/>
  <c r="G89" i="28"/>
  <c r="G86" i="28"/>
  <c r="G116" i="28"/>
  <c r="G113" i="28"/>
  <c r="G92" i="28"/>
  <c r="G87" i="28"/>
  <c r="G84" i="28"/>
  <c r="G79" i="28"/>
  <c r="G76" i="28"/>
  <c r="G125" i="28"/>
  <c r="G82" i="28"/>
  <c r="G112" i="28"/>
  <c r="G109" i="28"/>
  <c r="G100" i="28"/>
  <c r="G98" i="28"/>
  <c r="G96" i="28"/>
  <c r="G90" i="28"/>
  <c r="G81" i="28"/>
  <c r="G78" i="28"/>
  <c r="G85" i="28"/>
  <c r="G77" i="28"/>
  <c r="G74" i="28"/>
  <c r="G97" i="28"/>
  <c r="G14" i="28"/>
  <c r="G95" i="28"/>
  <c r="G93" i="28"/>
  <c r="G73" i="28"/>
  <c r="I148" i="28"/>
  <c r="I146" i="28"/>
  <c r="I144" i="28"/>
  <c r="I142" i="28"/>
  <c r="I140" i="28"/>
  <c r="I141" i="28"/>
  <c r="I138" i="28"/>
  <c r="I133" i="28"/>
  <c r="I130" i="28"/>
  <c r="I124" i="28"/>
  <c r="I122" i="28"/>
  <c r="I120" i="28"/>
  <c r="I118" i="28"/>
  <c r="I116" i="28"/>
  <c r="I114" i="28"/>
  <c r="I112" i="28"/>
  <c r="I110" i="28"/>
  <c r="I108" i="28"/>
  <c r="I106" i="28"/>
  <c r="I104" i="28"/>
  <c r="I102" i="28"/>
  <c r="I100" i="28"/>
  <c r="I98" i="28"/>
  <c r="I96" i="28"/>
  <c r="I94" i="28"/>
  <c r="I92" i="28"/>
  <c r="I145" i="28"/>
  <c r="I139" i="28"/>
  <c r="I137" i="28"/>
  <c r="I136" i="28"/>
  <c r="I135" i="28"/>
  <c r="I134" i="28"/>
  <c r="I132" i="28"/>
  <c r="I125" i="28"/>
  <c r="I117" i="28"/>
  <c r="I109" i="28"/>
  <c r="I143" i="28"/>
  <c r="I121" i="28"/>
  <c r="I113" i="28"/>
  <c r="I105" i="28"/>
  <c r="I97" i="28"/>
  <c r="I89" i="28"/>
  <c r="I87" i="28"/>
  <c r="I85" i="28"/>
  <c r="I83" i="28"/>
  <c r="I81" i="28"/>
  <c r="I79" i="28"/>
  <c r="I77" i="28"/>
  <c r="I75" i="28"/>
  <c r="I73" i="28"/>
  <c r="I111" i="28"/>
  <c r="I86" i="28"/>
  <c r="I78" i="28"/>
  <c r="I147" i="28"/>
  <c r="I123" i="28"/>
  <c r="I107" i="28"/>
  <c r="I131" i="28"/>
  <c r="I129" i="28"/>
  <c r="I128" i="28"/>
  <c r="I127" i="28"/>
  <c r="I126" i="28"/>
  <c r="I119" i="28"/>
  <c r="I95" i="28"/>
  <c r="I93" i="28"/>
  <c r="I91" i="28"/>
  <c r="I90" i="28"/>
  <c r="I82" i="28"/>
  <c r="I74" i="28"/>
  <c r="I115" i="28"/>
  <c r="I84" i="28"/>
  <c r="I88" i="28"/>
  <c r="I80" i="28"/>
  <c r="I99" i="28"/>
  <c r="I103" i="28"/>
  <c r="I101" i="28"/>
  <c r="I76" i="28"/>
  <c r="W147" i="28"/>
  <c r="W145" i="28"/>
  <c r="W143" i="28"/>
  <c r="W141" i="28"/>
  <c r="W148" i="28"/>
  <c r="W146" i="28"/>
  <c r="W144" i="28"/>
  <c r="W142" i="28"/>
  <c r="W140" i="28"/>
  <c r="W138" i="28"/>
  <c r="W136" i="28"/>
  <c r="W134" i="28"/>
  <c r="W132" i="28"/>
  <c r="W130" i="28"/>
  <c r="W128" i="28"/>
  <c r="W126" i="28"/>
  <c r="W139" i="28"/>
  <c r="W131" i="28"/>
  <c r="W137" i="28"/>
  <c r="W135" i="28"/>
  <c r="W133" i="28"/>
  <c r="W123" i="28"/>
  <c r="W118" i="28"/>
  <c r="W115" i="28"/>
  <c r="W110" i="28"/>
  <c r="W107" i="28"/>
  <c r="W122" i="28"/>
  <c r="W119" i="28"/>
  <c r="W114" i="28"/>
  <c r="W111" i="28"/>
  <c r="W106" i="28"/>
  <c r="W103" i="28"/>
  <c r="W98" i="28"/>
  <c r="W95" i="28"/>
  <c r="W90" i="28"/>
  <c r="W129" i="28"/>
  <c r="W127" i="28"/>
  <c r="W125" i="28"/>
  <c r="W112" i="28"/>
  <c r="W109" i="28"/>
  <c r="W105" i="28"/>
  <c r="W87" i="28"/>
  <c r="W84" i="28"/>
  <c r="W79" i="28"/>
  <c r="W76" i="28"/>
  <c r="W69" i="28"/>
  <c r="W66" i="28"/>
  <c r="W61" i="28"/>
  <c r="W124" i="28"/>
  <c r="W121" i="28"/>
  <c r="W108" i="28"/>
  <c r="W85" i="28"/>
  <c r="W120" i="28"/>
  <c r="W117" i="28"/>
  <c r="W96" i="28"/>
  <c r="W94" i="28"/>
  <c r="W93" i="28"/>
  <c r="W92" i="28"/>
  <c r="W91" i="28"/>
  <c r="W88" i="28"/>
  <c r="W83" i="28"/>
  <c r="W80" i="28"/>
  <c r="W75" i="28"/>
  <c r="W70" i="28"/>
  <c r="W65" i="28"/>
  <c r="W62" i="28"/>
  <c r="W56" i="28"/>
  <c r="W54" i="28"/>
  <c r="W52" i="28"/>
  <c r="W50" i="28"/>
  <c r="W48" i="28"/>
  <c r="W46" i="28"/>
  <c r="W44" i="28"/>
  <c r="W42" i="28"/>
  <c r="W40" i="28"/>
  <c r="W38" i="28"/>
  <c r="W36" i="28"/>
  <c r="W34" i="28"/>
  <c r="W32" i="28"/>
  <c r="W30" i="28"/>
  <c r="W28" i="28"/>
  <c r="W26" i="28"/>
  <c r="W24" i="28"/>
  <c r="W22" i="28"/>
  <c r="W104" i="28"/>
  <c r="W102" i="28"/>
  <c r="W100" i="28"/>
  <c r="W73" i="28"/>
  <c r="W68" i="28"/>
  <c r="W55" i="28"/>
  <c r="W47" i="28"/>
  <c r="W39" i="28"/>
  <c r="W31" i="28"/>
  <c r="W23" i="28"/>
  <c r="W82" i="28"/>
  <c r="W67" i="28"/>
  <c r="W64" i="28"/>
  <c r="W53" i="28"/>
  <c r="W45" i="28"/>
  <c r="W37" i="28"/>
  <c r="W29" i="28"/>
  <c r="W21" i="28"/>
  <c r="W19" i="28"/>
  <c r="W17" i="28"/>
  <c r="W101" i="28"/>
  <c r="W99" i="28"/>
  <c r="W97" i="28"/>
  <c r="W89" i="28"/>
  <c r="W86" i="28"/>
  <c r="W81" i="28"/>
  <c r="W78" i="28"/>
  <c r="W63" i="28"/>
  <c r="W60" i="28"/>
  <c r="W58" i="28"/>
  <c r="W51" i="28"/>
  <c r="W43" i="28"/>
  <c r="W35" i="28"/>
  <c r="W27" i="28"/>
  <c r="W41" i="28"/>
  <c r="W20" i="28"/>
  <c r="W116" i="28"/>
  <c r="W77" i="28"/>
  <c r="W74" i="28"/>
  <c r="W33" i="28"/>
  <c r="W15" i="28"/>
  <c r="W113" i="28"/>
  <c r="W59" i="28"/>
  <c r="W57" i="28"/>
  <c r="W25" i="28"/>
  <c r="W16" i="28"/>
  <c r="W49" i="28"/>
  <c r="W18" i="28"/>
  <c r="W14" i="28"/>
  <c r="O147" i="28"/>
  <c r="O145" i="28"/>
  <c r="O143" i="28"/>
  <c r="O141" i="28"/>
  <c r="O148" i="28"/>
  <c r="O146" i="28"/>
  <c r="O144" i="28"/>
  <c r="O142" i="28"/>
  <c r="O140" i="28"/>
  <c r="O138" i="28"/>
  <c r="O136" i="28"/>
  <c r="O134" i="28"/>
  <c r="O132" i="28"/>
  <c r="O130" i="28"/>
  <c r="O128" i="28"/>
  <c r="O126" i="28"/>
  <c r="O137" i="28"/>
  <c r="O129" i="28"/>
  <c r="O124" i="28"/>
  <c r="O121" i="28"/>
  <c r="O116" i="28"/>
  <c r="O113" i="28"/>
  <c r="O108" i="28"/>
  <c r="O135" i="28"/>
  <c r="O133" i="28"/>
  <c r="O131" i="28"/>
  <c r="O125" i="28"/>
  <c r="O120" i="28"/>
  <c r="O117" i="28"/>
  <c r="O112" i="28"/>
  <c r="O109" i="28"/>
  <c r="O104" i="28"/>
  <c r="O101" i="28"/>
  <c r="O96" i="28"/>
  <c r="O93" i="28"/>
  <c r="O123" i="28"/>
  <c r="O110" i="28"/>
  <c r="O107" i="28"/>
  <c r="O94" i="28"/>
  <c r="O92" i="28"/>
  <c r="O91" i="28"/>
  <c r="O90" i="28"/>
  <c r="O85" i="28"/>
  <c r="O82" i="28"/>
  <c r="O77" i="28"/>
  <c r="O74" i="28"/>
  <c r="O127" i="28"/>
  <c r="O122" i="28"/>
  <c r="O119" i="28"/>
  <c r="O102" i="28"/>
  <c r="O100" i="28"/>
  <c r="O99" i="28"/>
  <c r="O98" i="28"/>
  <c r="O97" i="28"/>
  <c r="O95" i="28"/>
  <c r="O88" i="28"/>
  <c r="O118" i="28"/>
  <c r="O115" i="28"/>
  <c r="O106" i="28"/>
  <c r="O105" i="28"/>
  <c r="O103" i="28"/>
  <c r="O89" i="28"/>
  <c r="O86" i="28"/>
  <c r="O81" i="28"/>
  <c r="O78" i="28"/>
  <c r="O73" i="28"/>
  <c r="O87" i="28"/>
  <c r="O84" i="28"/>
  <c r="O139" i="28"/>
  <c r="O83" i="28"/>
  <c r="O80" i="28"/>
  <c r="O114" i="28"/>
  <c r="O111" i="28"/>
  <c r="O79" i="28"/>
  <c r="O76" i="28"/>
  <c r="O75" i="28"/>
  <c r="Y148" i="28"/>
  <c r="Y146" i="28"/>
  <c r="Y144" i="28"/>
  <c r="Y142" i="28"/>
  <c r="Y140" i="28"/>
  <c r="Y145" i="28"/>
  <c r="Y137" i="28"/>
  <c r="Y134" i="28"/>
  <c r="Y129" i="28"/>
  <c r="Y126" i="28"/>
  <c r="Y124" i="28"/>
  <c r="Y122" i="28"/>
  <c r="Y120" i="28"/>
  <c r="Y118" i="28"/>
  <c r="Y116" i="28"/>
  <c r="Y114" i="28"/>
  <c r="Y112" i="28"/>
  <c r="Y110" i="28"/>
  <c r="Y108" i="28"/>
  <c r="Y106" i="28"/>
  <c r="Y104" i="28"/>
  <c r="Y102" i="28"/>
  <c r="Y100" i="28"/>
  <c r="Y98" i="28"/>
  <c r="Y96" i="28"/>
  <c r="Y94" i="28"/>
  <c r="Y92" i="28"/>
  <c r="Y90" i="28"/>
  <c r="Y143" i="28"/>
  <c r="Y139" i="28"/>
  <c r="Y138" i="28"/>
  <c r="Y136" i="28"/>
  <c r="Y121" i="28"/>
  <c r="Y113" i="28"/>
  <c r="Y147" i="28"/>
  <c r="Y141" i="28"/>
  <c r="Y127" i="28"/>
  <c r="Y125" i="28"/>
  <c r="Y117" i="28"/>
  <c r="Y109" i="28"/>
  <c r="Y101" i="28"/>
  <c r="Y93" i="28"/>
  <c r="Y89" i="28"/>
  <c r="Y87" i="28"/>
  <c r="Y85" i="28"/>
  <c r="Y83" i="28"/>
  <c r="Y81" i="28"/>
  <c r="Y79" i="28"/>
  <c r="Y77" i="28"/>
  <c r="Y75" i="28"/>
  <c r="Y73" i="28"/>
  <c r="Y69" i="28"/>
  <c r="Y67" i="28"/>
  <c r="Y65" i="28"/>
  <c r="Y63" i="28"/>
  <c r="Y61" i="28"/>
  <c r="Y59" i="28"/>
  <c r="Y132" i="28"/>
  <c r="Y131" i="28"/>
  <c r="Y130" i="28"/>
  <c r="Y128" i="28"/>
  <c r="Y115" i="28"/>
  <c r="Y82" i="28"/>
  <c r="Y74" i="28"/>
  <c r="Y64" i="28"/>
  <c r="Y111" i="28"/>
  <c r="Y91" i="28"/>
  <c r="Y88" i="28"/>
  <c r="Y135" i="28"/>
  <c r="Y133" i="28"/>
  <c r="Y123" i="28"/>
  <c r="Y107" i="28"/>
  <c r="Y99" i="28"/>
  <c r="Y97" i="28"/>
  <c r="Y95" i="28"/>
  <c r="Y86" i="28"/>
  <c r="Y78" i="28"/>
  <c r="Y68" i="28"/>
  <c r="Y60" i="28"/>
  <c r="Y76" i="28"/>
  <c r="Y53" i="28"/>
  <c r="Y50" i="28"/>
  <c r="Y45" i="28"/>
  <c r="Y42" i="28"/>
  <c r="Y37" i="28"/>
  <c r="Y34" i="28"/>
  <c r="Y29" i="28"/>
  <c r="Y26" i="28"/>
  <c r="Y21" i="28"/>
  <c r="Y19" i="28"/>
  <c r="Y17" i="28"/>
  <c r="Y70" i="28"/>
  <c r="Y58" i="28"/>
  <c r="Y56" i="28"/>
  <c r="Y51" i="28"/>
  <c r="Y48" i="28"/>
  <c r="Y43" i="28"/>
  <c r="Y40" i="28"/>
  <c r="Y35" i="28"/>
  <c r="Y32" i="28"/>
  <c r="Y27" i="28"/>
  <c r="Y24" i="28"/>
  <c r="Y105" i="28"/>
  <c r="Y103" i="28"/>
  <c r="Y66" i="28"/>
  <c r="Y57" i="28"/>
  <c r="Y54" i="28"/>
  <c r="Y49" i="28"/>
  <c r="Y46" i="28"/>
  <c r="Y41" i="28"/>
  <c r="Y38" i="28"/>
  <c r="Y33" i="28"/>
  <c r="Y30" i="28"/>
  <c r="Y25" i="28"/>
  <c r="Y22" i="28"/>
  <c r="Y20" i="28"/>
  <c r="Y18" i="28"/>
  <c r="Y16" i="28"/>
  <c r="Y14" i="28"/>
  <c r="Y119" i="28"/>
  <c r="Y84" i="28"/>
  <c r="Y47" i="28"/>
  <c r="Y44" i="28"/>
  <c r="Y15" i="28"/>
  <c r="Y80" i="28"/>
  <c r="Y39" i="28"/>
  <c r="Y36" i="28"/>
  <c r="Y62" i="28"/>
  <c r="Y31" i="28"/>
  <c r="Y28" i="28"/>
  <c r="Y55" i="28"/>
  <c r="Y52" i="28"/>
  <c r="Y23" i="28"/>
  <c r="M147" i="28"/>
  <c r="M145" i="28"/>
  <c r="M143" i="28"/>
  <c r="M141" i="28"/>
  <c r="M142" i="28"/>
  <c r="M139" i="28"/>
  <c r="M134" i="28"/>
  <c r="M131" i="28"/>
  <c r="M126" i="28"/>
  <c r="M125" i="28"/>
  <c r="M123" i="28"/>
  <c r="M121" i="28"/>
  <c r="M119" i="28"/>
  <c r="M117" i="28"/>
  <c r="M115" i="28"/>
  <c r="M113" i="28"/>
  <c r="M111" i="28"/>
  <c r="M109" i="28"/>
  <c r="M107" i="28"/>
  <c r="M105" i="28"/>
  <c r="M103" i="28"/>
  <c r="M101" i="28"/>
  <c r="M99" i="28"/>
  <c r="M97" i="28"/>
  <c r="M95" i="28"/>
  <c r="M93" i="28"/>
  <c r="M91" i="28"/>
  <c r="M148" i="28"/>
  <c r="M118" i="28"/>
  <c r="M110" i="28"/>
  <c r="M146" i="28"/>
  <c r="M140" i="28"/>
  <c r="M144" i="28"/>
  <c r="M132" i="28"/>
  <c r="M130" i="28"/>
  <c r="M129" i="28"/>
  <c r="M128" i="28"/>
  <c r="M127" i="28"/>
  <c r="M122" i="28"/>
  <c r="M114" i="28"/>
  <c r="M106" i="28"/>
  <c r="M98" i="28"/>
  <c r="M90" i="28"/>
  <c r="M88" i="28"/>
  <c r="M86" i="28"/>
  <c r="M84" i="28"/>
  <c r="M82" i="28"/>
  <c r="M80" i="28"/>
  <c r="M78" i="28"/>
  <c r="M76" i="28"/>
  <c r="M74" i="28"/>
  <c r="M120" i="28"/>
  <c r="M87" i="28"/>
  <c r="M79" i="28"/>
  <c r="M138" i="28"/>
  <c r="M136" i="28"/>
  <c r="M116" i="28"/>
  <c r="M96" i="28"/>
  <c r="M94" i="28"/>
  <c r="M92" i="28"/>
  <c r="M85" i="28"/>
  <c r="M112" i="28"/>
  <c r="M104" i="28"/>
  <c r="M102" i="28"/>
  <c r="M100" i="28"/>
  <c r="M83" i="28"/>
  <c r="M75" i="28"/>
  <c r="M133" i="28"/>
  <c r="M81" i="28"/>
  <c r="M124" i="28"/>
  <c r="M77" i="28"/>
  <c r="M137" i="28"/>
  <c r="M108" i="28"/>
  <c r="M73" i="28"/>
  <c r="M135" i="28"/>
  <c r="M89" i="28"/>
  <c r="AC147" i="28"/>
  <c r="AC145" i="28"/>
  <c r="AC143" i="28"/>
  <c r="AC141" i="28"/>
  <c r="AC146" i="28"/>
  <c r="AC138" i="28"/>
  <c r="AC135" i="28"/>
  <c r="AC130" i="28"/>
  <c r="AC127" i="28"/>
  <c r="AC123" i="28"/>
  <c r="AC121" i="28"/>
  <c r="AC119" i="28"/>
  <c r="AC117" i="28"/>
  <c r="AC115" i="28"/>
  <c r="AC113" i="28"/>
  <c r="AC111" i="28"/>
  <c r="AC109" i="28"/>
  <c r="AC107" i="28"/>
  <c r="AC105" i="28"/>
  <c r="AC103" i="28"/>
  <c r="AC101" i="28"/>
  <c r="AC99" i="28"/>
  <c r="AC97" i="28"/>
  <c r="AC95" i="28"/>
  <c r="AC93" i="28"/>
  <c r="AC91" i="28"/>
  <c r="AC122" i="28"/>
  <c r="AC114" i="28"/>
  <c r="AC106" i="28"/>
  <c r="AC144" i="28"/>
  <c r="AC148" i="28"/>
  <c r="AC142" i="28"/>
  <c r="AC136" i="28"/>
  <c r="AC134" i="28"/>
  <c r="AC133" i="28"/>
  <c r="AC132" i="28"/>
  <c r="AC131" i="28"/>
  <c r="AC129" i="28"/>
  <c r="AC118" i="28"/>
  <c r="AC110" i="28"/>
  <c r="AC102" i="28"/>
  <c r="AC94" i="28"/>
  <c r="AC88" i="28"/>
  <c r="AC86" i="28"/>
  <c r="AC84" i="28"/>
  <c r="AC82" i="28"/>
  <c r="AC80" i="28"/>
  <c r="AC78" i="28"/>
  <c r="AC76" i="28"/>
  <c r="AC74" i="28"/>
  <c r="AC70" i="28"/>
  <c r="AC68" i="28"/>
  <c r="AC66" i="28"/>
  <c r="AC64" i="28"/>
  <c r="AC62" i="28"/>
  <c r="AC60" i="28"/>
  <c r="AC58" i="28"/>
  <c r="AC124" i="28"/>
  <c r="AC108" i="28"/>
  <c r="AC92" i="28"/>
  <c r="AC90" i="28"/>
  <c r="AC83" i="28"/>
  <c r="AC75" i="28"/>
  <c r="AC65" i="28"/>
  <c r="AC140" i="28"/>
  <c r="AC120" i="28"/>
  <c r="AC100" i="28"/>
  <c r="AC98" i="28"/>
  <c r="AC96" i="28"/>
  <c r="AC89" i="28"/>
  <c r="AC139" i="28"/>
  <c r="AC137" i="28"/>
  <c r="AC116" i="28"/>
  <c r="AC104" i="28"/>
  <c r="AC87" i="28"/>
  <c r="AC79" i="28"/>
  <c r="AC69" i="28"/>
  <c r="AC61" i="28"/>
  <c r="AC128" i="28"/>
  <c r="AC112" i="28"/>
  <c r="AC85" i="28"/>
  <c r="AC67" i="28"/>
  <c r="AC54" i="28"/>
  <c r="AC51" i="28"/>
  <c r="AC46" i="28"/>
  <c r="AC43" i="28"/>
  <c r="AC38" i="28"/>
  <c r="AC35" i="28"/>
  <c r="AC30" i="28"/>
  <c r="AC27" i="28"/>
  <c r="AC22" i="28"/>
  <c r="AC20" i="28"/>
  <c r="AC18" i="28"/>
  <c r="AC16" i="28"/>
  <c r="AC81" i="28"/>
  <c r="AC63" i="28"/>
  <c r="AC57" i="28"/>
  <c r="AC52" i="28"/>
  <c r="AC49" i="28"/>
  <c r="AC44" i="28"/>
  <c r="AC41" i="28"/>
  <c r="AC36" i="28"/>
  <c r="AC33" i="28"/>
  <c r="AC28" i="28"/>
  <c r="AC25" i="28"/>
  <c r="AC126" i="28"/>
  <c r="AC77" i="28"/>
  <c r="AC59" i="28"/>
  <c r="AC55" i="28"/>
  <c r="AC50" i="28"/>
  <c r="AC47" i="28"/>
  <c r="AC42" i="28"/>
  <c r="AC39" i="28"/>
  <c r="AC34" i="28"/>
  <c r="AC31" i="28"/>
  <c r="AC26" i="28"/>
  <c r="AC23" i="28"/>
  <c r="AC19" i="28"/>
  <c r="AC17" i="28"/>
  <c r="AC15" i="28"/>
  <c r="AC56" i="28"/>
  <c r="AC53" i="28"/>
  <c r="AC21" i="28"/>
  <c r="AC48" i="28"/>
  <c r="AC45" i="28"/>
  <c r="AC14" i="28"/>
  <c r="AC125" i="28"/>
  <c r="AC73" i="28"/>
  <c r="AC40" i="28"/>
  <c r="AC37" i="28"/>
  <c r="AC32" i="28"/>
  <c r="AC29" i="28"/>
  <c r="AC24" i="28"/>
  <c r="Q148" i="28"/>
  <c r="Q146" i="28"/>
  <c r="Q144" i="28"/>
  <c r="Q142" i="28"/>
  <c r="Q140" i="28"/>
  <c r="Q143" i="28"/>
  <c r="Q135" i="28"/>
  <c r="Q132" i="28"/>
  <c r="Q127" i="28"/>
  <c r="Q124" i="28"/>
  <c r="Q122" i="28"/>
  <c r="Q120" i="28"/>
  <c r="Q118" i="28"/>
  <c r="Q116" i="28"/>
  <c r="Q114" i="28"/>
  <c r="Q112" i="28"/>
  <c r="Q110" i="28"/>
  <c r="Q108" i="28"/>
  <c r="Q106" i="28"/>
  <c r="Q104" i="28"/>
  <c r="Q102" i="28"/>
  <c r="Q100" i="28"/>
  <c r="Q98" i="28"/>
  <c r="Q96" i="28"/>
  <c r="Q94" i="28"/>
  <c r="Q92" i="28"/>
  <c r="Q90" i="28"/>
  <c r="Q119" i="28"/>
  <c r="Q111" i="28"/>
  <c r="Q133" i="28"/>
  <c r="Q147" i="28"/>
  <c r="Q141" i="28"/>
  <c r="Q139" i="28"/>
  <c r="Q138" i="28"/>
  <c r="Q137" i="28"/>
  <c r="Q136" i="28"/>
  <c r="Q134" i="28"/>
  <c r="Q123" i="28"/>
  <c r="Q115" i="28"/>
  <c r="Q107" i="28"/>
  <c r="Q99" i="28"/>
  <c r="Q91" i="28"/>
  <c r="Q89" i="28"/>
  <c r="Q87" i="28"/>
  <c r="Q85" i="28"/>
  <c r="Q83" i="28"/>
  <c r="Q81" i="28"/>
  <c r="Q79" i="28"/>
  <c r="Q77" i="28"/>
  <c r="Q75" i="28"/>
  <c r="Q73" i="28"/>
  <c r="Q69" i="28"/>
  <c r="Q67" i="28"/>
  <c r="Q65" i="28"/>
  <c r="Q63" i="28"/>
  <c r="Q61" i="28"/>
  <c r="Q59" i="28"/>
  <c r="Q113" i="28"/>
  <c r="Q97" i="28"/>
  <c r="Q95" i="28"/>
  <c r="Q93" i="28"/>
  <c r="Q88" i="28"/>
  <c r="Q80" i="28"/>
  <c r="Q70" i="28"/>
  <c r="Q62" i="28"/>
  <c r="Q131" i="28"/>
  <c r="Q130" i="28"/>
  <c r="Q129" i="28"/>
  <c r="Q128" i="28"/>
  <c r="Q126" i="28"/>
  <c r="Q125" i="28"/>
  <c r="Q109" i="28"/>
  <c r="Q105" i="28"/>
  <c r="Q103" i="28"/>
  <c r="Q101" i="28"/>
  <c r="Q86" i="28"/>
  <c r="Q145" i="28"/>
  <c r="Q121" i="28"/>
  <c r="Q84" i="28"/>
  <c r="Q76" i="28"/>
  <c r="Q66" i="28"/>
  <c r="Q58" i="28"/>
  <c r="Q74" i="28"/>
  <c r="Q56" i="28"/>
  <c r="Q51" i="28"/>
  <c r="Q48" i="28"/>
  <c r="Q43" i="28"/>
  <c r="Q40" i="28"/>
  <c r="Q35" i="28"/>
  <c r="Q32" i="28"/>
  <c r="Q27" i="28"/>
  <c r="Q24" i="28"/>
  <c r="Q21" i="28"/>
  <c r="Q19" i="28"/>
  <c r="Q17" i="28"/>
  <c r="Q68" i="28"/>
  <c r="Q57" i="28"/>
  <c r="Q54" i="28"/>
  <c r="Q49" i="28"/>
  <c r="Q46" i="28"/>
  <c r="Q41" i="28"/>
  <c r="Q38" i="28"/>
  <c r="Q33" i="28"/>
  <c r="Q30" i="28"/>
  <c r="Q25" i="28"/>
  <c r="Q22" i="28"/>
  <c r="Q117" i="28"/>
  <c r="Q82" i="28"/>
  <c r="Q64" i="28"/>
  <c r="Q55" i="28"/>
  <c r="Q52" i="28"/>
  <c r="Q47" i="28"/>
  <c r="Q44" i="28"/>
  <c r="Q39" i="28"/>
  <c r="Q36" i="28"/>
  <c r="Q31" i="28"/>
  <c r="Q28" i="28"/>
  <c r="Q23" i="28"/>
  <c r="Q20" i="28"/>
  <c r="Q18" i="28"/>
  <c r="Q16" i="28"/>
  <c r="Q14" i="28"/>
  <c r="Q78" i="28"/>
  <c r="Q29" i="28"/>
  <c r="Q26" i="28"/>
  <c r="Q60" i="28"/>
  <c r="Q53" i="28"/>
  <c r="Q50" i="28"/>
  <c r="Q45" i="28"/>
  <c r="Q42" i="28"/>
  <c r="Q37" i="28"/>
  <c r="Q34" i="28"/>
  <c r="Q15" i="28"/>
  <c r="U147" i="28"/>
  <c r="U145" i="28"/>
  <c r="U143" i="28"/>
  <c r="U141" i="28"/>
  <c r="U144" i="28"/>
  <c r="U136" i="28"/>
  <c r="U133" i="28"/>
  <c r="U128" i="28"/>
  <c r="U125" i="28"/>
  <c r="U123" i="28"/>
  <c r="U121" i="28"/>
  <c r="U119" i="28"/>
  <c r="U117" i="28"/>
  <c r="U115" i="28"/>
  <c r="U113" i="28"/>
  <c r="U111" i="28"/>
  <c r="U109" i="28"/>
  <c r="U107" i="28"/>
  <c r="U105" i="28"/>
  <c r="U103" i="28"/>
  <c r="U101" i="28"/>
  <c r="U99" i="28"/>
  <c r="U97" i="28"/>
  <c r="U95" i="28"/>
  <c r="U93" i="28"/>
  <c r="U91" i="28"/>
  <c r="U146" i="28"/>
  <c r="U140" i="28"/>
  <c r="U134" i="28"/>
  <c r="U132" i="28"/>
  <c r="U131" i="28"/>
  <c r="U130" i="28"/>
  <c r="U129" i="28"/>
  <c r="U127" i="28"/>
  <c r="U120" i="28"/>
  <c r="U112" i="28"/>
  <c r="U139" i="28"/>
  <c r="U138" i="28"/>
  <c r="U137" i="28"/>
  <c r="U135" i="28"/>
  <c r="U124" i="28"/>
  <c r="U116" i="28"/>
  <c r="U108" i="28"/>
  <c r="U100" i="28"/>
  <c r="U92" i="28"/>
  <c r="U88" i="28"/>
  <c r="U86" i="28"/>
  <c r="U84" i="28"/>
  <c r="U82" i="28"/>
  <c r="U80" i="28"/>
  <c r="U78" i="28"/>
  <c r="U76" i="28"/>
  <c r="U74" i="28"/>
  <c r="U70" i="28"/>
  <c r="U68" i="28"/>
  <c r="U66" i="28"/>
  <c r="U64" i="28"/>
  <c r="U62" i="28"/>
  <c r="U60" i="28"/>
  <c r="U58" i="28"/>
  <c r="U148" i="28"/>
  <c r="U142" i="28"/>
  <c r="U126" i="28"/>
  <c r="U122" i="28"/>
  <c r="U106" i="28"/>
  <c r="U104" i="28"/>
  <c r="U102" i="28"/>
  <c r="U89" i="28"/>
  <c r="U81" i="28"/>
  <c r="U73" i="28"/>
  <c r="U63" i="28"/>
  <c r="U118" i="28"/>
  <c r="U87" i="28"/>
  <c r="U114" i="28"/>
  <c r="U90" i="28"/>
  <c r="U85" i="28"/>
  <c r="U77" i="28"/>
  <c r="U67" i="28"/>
  <c r="U59" i="28"/>
  <c r="U98" i="28"/>
  <c r="U96" i="28"/>
  <c r="U94" i="28"/>
  <c r="U83" i="28"/>
  <c r="U65" i="28"/>
  <c r="U57" i="28"/>
  <c r="U52" i="28"/>
  <c r="U49" i="28"/>
  <c r="U44" i="28"/>
  <c r="U41" i="28"/>
  <c r="U36" i="28"/>
  <c r="U33" i="28"/>
  <c r="U28" i="28"/>
  <c r="U25" i="28"/>
  <c r="U20" i="28"/>
  <c r="U18" i="28"/>
  <c r="U16" i="28"/>
  <c r="U79" i="28"/>
  <c r="U61" i="28"/>
  <c r="U55" i="28"/>
  <c r="U50" i="28"/>
  <c r="U47" i="28"/>
  <c r="U42" i="28"/>
  <c r="U39" i="28"/>
  <c r="U34" i="28"/>
  <c r="U31" i="28"/>
  <c r="U26" i="28"/>
  <c r="U23" i="28"/>
  <c r="U75" i="28"/>
  <c r="U56" i="28"/>
  <c r="U53" i="28"/>
  <c r="U48" i="28"/>
  <c r="U45" i="28"/>
  <c r="U40" i="28"/>
  <c r="U37" i="28"/>
  <c r="U32" i="28"/>
  <c r="U29" i="28"/>
  <c r="U24" i="28"/>
  <c r="U21" i="28"/>
  <c r="U19" i="28"/>
  <c r="U17" i="28"/>
  <c r="U15" i="28"/>
  <c r="U38" i="28"/>
  <c r="U35" i="28"/>
  <c r="U14" i="28"/>
  <c r="U69" i="28"/>
  <c r="U30" i="28"/>
  <c r="U27" i="28"/>
  <c r="U54" i="28"/>
  <c r="U51" i="28"/>
  <c r="U22" i="28"/>
  <c r="U110" i="28"/>
  <c r="U46" i="28"/>
  <c r="U43" i="28"/>
  <c r="K148" i="28"/>
  <c r="K146" i="28"/>
  <c r="K144" i="28"/>
  <c r="K142" i="28"/>
  <c r="K140" i="28"/>
  <c r="K147" i="28"/>
  <c r="K145" i="28"/>
  <c r="K143" i="28"/>
  <c r="K141" i="28"/>
  <c r="K139" i="28"/>
  <c r="K137" i="28"/>
  <c r="K135" i="28"/>
  <c r="K133" i="28"/>
  <c r="K131" i="28"/>
  <c r="K129" i="28"/>
  <c r="K127" i="28"/>
  <c r="K136" i="28"/>
  <c r="K128" i="28"/>
  <c r="K138" i="28"/>
  <c r="K123" i="28"/>
  <c r="K120" i="28"/>
  <c r="K115" i="28"/>
  <c r="K112" i="28"/>
  <c r="K107" i="28"/>
  <c r="K126" i="28"/>
  <c r="K124" i="28"/>
  <c r="K119" i="28"/>
  <c r="K116" i="28"/>
  <c r="K111" i="28"/>
  <c r="K108" i="28"/>
  <c r="K103" i="28"/>
  <c r="K100" i="28"/>
  <c r="K95" i="28"/>
  <c r="K92" i="28"/>
  <c r="K117" i="28"/>
  <c r="K114" i="28"/>
  <c r="K89" i="28"/>
  <c r="K84" i="28"/>
  <c r="K81" i="28"/>
  <c r="K76" i="28"/>
  <c r="K73" i="28"/>
  <c r="K134" i="28"/>
  <c r="K113" i="28"/>
  <c r="K110" i="28"/>
  <c r="K93" i="28"/>
  <c r="K91" i="28"/>
  <c r="K90" i="28"/>
  <c r="K87" i="28"/>
  <c r="K132" i="28"/>
  <c r="K130" i="28"/>
  <c r="K125" i="28"/>
  <c r="K122" i="28"/>
  <c r="K109" i="28"/>
  <c r="K101" i="28"/>
  <c r="K99" i="28"/>
  <c r="K98" i="28"/>
  <c r="K97" i="28"/>
  <c r="K96" i="28"/>
  <c r="K94" i="28"/>
  <c r="K88" i="28"/>
  <c r="K85" i="28"/>
  <c r="K80" i="28"/>
  <c r="K77" i="28"/>
  <c r="K78" i="28"/>
  <c r="K75" i="28"/>
  <c r="K121" i="28"/>
  <c r="K118" i="28"/>
  <c r="K106" i="28"/>
  <c r="K104" i="28"/>
  <c r="K102" i="28"/>
  <c r="K74" i="28"/>
  <c r="K83" i="28"/>
  <c r="K105" i="28"/>
  <c r="K86" i="28"/>
  <c r="K82" i="28"/>
  <c r="K79" i="28"/>
  <c r="G7" i="18"/>
  <c r="G5" i="28"/>
  <c r="E5" i="28"/>
  <c r="H7" i="18" l="1"/>
  <c r="K4" i="28" s="1"/>
  <c r="A14" i="18" l="1"/>
  <c r="A13" i="18"/>
  <c r="E7" i="28"/>
  <c r="C7" i="28"/>
  <c r="E8" i="28" l="1"/>
  <c r="B13" i="18"/>
  <c r="B14" i="18"/>
  <c r="E15" i="28" l="1"/>
  <c r="E19" i="28"/>
  <c r="E23" i="28"/>
  <c r="E27" i="28"/>
  <c r="E31" i="28"/>
  <c r="E35" i="28"/>
  <c r="E39" i="28"/>
  <c r="E43" i="28"/>
  <c r="E47" i="28"/>
  <c r="E51" i="28"/>
  <c r="E55" i="28"/>
  <c r="E59" i="28"/>
  <c r="E63" i="28"/>
  <c r="E67" i="28"/>
  <c r="E14" i="28"/>
  <c r="E25" i="28"/>
  <c r="E41" i="28"/>
  <c r="E61" i="28"/>
  <c r="E16" i="28"/>
  <c r="E20" i="28"/>
  <c r="E24" i="28"/>
  <c r="E28" i="28"/>
  <c r="E32" i="28"/>
  <c r="E36" i="28"/>
  <c r="E40" i="28"/>
  <c r="E44" i="28"/>
  <c r="E48" i="28"/>
  <c r="E52" i="28"/>
  <c r="E56" i="28"/>
  <c r="E60" i="28"/>
  <c r="E64" i="28"/>
  <c r="E68" i="28"/>
  <c r="E17" i="28"/>
  <c r="E29" i="28"/>
  <c r="E37" i="28"/>
  <c r="E49" i="28"/>
  <c r="E57" i="28"/>
  <c r="E69" i="28"/>
  <c r="E18" i="28"/>
  <c r="E22" i="28"/>
  <c r="E26" i="28"/>
  <c r="E30" i="28"/>
  <c r="E34" i="28"/>
  <c r="E38" i="28"/>
  <c r="E42" i="28"/>
  <c r="E46" i="28"/>
  <c r="E50" i="28"/>
  <c r="E54" i="28"/>
  <c r="E58" i="28"/>
  <c r="E62" i="28"/>
  <c r="E66" i="28"/>
  <c r="E70" i="28"/>
  <c r="E21" i="28"/>
  <c r="E33" i="28"/>
  <c r="E45" i="28"/>
  <c r="E53" i="28"/>
  <c r="E65" i="28"/>
  <c r="E147" i="28"/>
  <c r="E145" i="28"/>
  <c r="E143" i="28"/>
  <c r="E141" i="28"/>
  <c r="E148" i="28"/>
  <c r="E140" i="28"/>
  <c r="E137" i="28"/>
  <c r="E132" i="28"/>
  <c r="E129" i="28"/>
  <c r="E125" i="28"/>
  <c r="E123" i="28"/>
  <c r="E121" i="28"/>
  <c r="E119" i="28"/>
  <c r="E117" i="28"/>
  <c r="E115" i="28"/>
  <c r="E113" i="28"/>
  <c r="E111" i="28"/>
  <c r="E109" i="28"/>
  <c r="E107" i="28"/>
  <c r="E105" i="28"/>
  <c r="E103" i="28"/>
  <c r="E101" i="28"/>
  <c r="E99" i="28"/>
  <c r="E97" i="28"/>
  <c r="E95" i="28"/>
  <c r="E93" i="28"/>
  <c r="E91" i="28"/>
  <c r="E142" i="28"/>
  <c r="E130" i="28"/>
  <c r="E128" i="28"/>
  <c r="E127" i="28"/>
  <c r="E126" i="28"/>
  <c r="E124" i="28"/>
  <c r="E116" i="28"/>
  <c r="E108" i="28"/>
  <c r="E138" i="28"/>
  <c r="E136" i="28"/>
  <c r="E135" i="28"/>
  <c r="E134" i="28"/>
  <c r="E133" i="28"/>
  <c r="E146" i="28"/>
  <c r="E139" i="28"/>
  <c r="E120" i="28"/>
  <c r="E112" i="28"/>
  <c r="E104" i="28"/>
  <c r="E96" i="28"/>
  <c r="E90" i="28"/>
  <c r="E88" i="28"/>
  <c r="E86" i="28"/>
  <c r="E84" i="28"/>
  <c r="E82" i="28"/>
  <c r="E80" i="28"/>
  <c r="E78" i="28"/>
  <c r="E76" i="28"/>
  <c r="E74" i="28"/>
  <c r="E118" i="28"/>
  <c r="E102" i="28"/>
  <c r="E100" i="28"/>
  <c r="E98" i="28"/>
  <c r="E85" i="28"/>
  <c r="E77" i="28"/>
  <c r="E114" i="28"/>
  <c r="E106" i="28"/>
  <c r="E110" i="28"/>
  <c r="E89" i="28"/>
  <c r="E81" i="28"/>
  <c r="E73" i="28"/>
  <c r="E144" i="28"/>
  <c r="E122" i="28"/>
  <c r="E79" i="28"/>
  <c r="E94" i="28"/>
  <c r="E92" i="28"/>
  <c r="E87" i="28"/>
  <c r="E75" i="28"/>
  <c r="E131" i="28"/>
  <c r="E83" i="28"/>
  <c r="A3" i="18"/>
  <c r="A1" i="18"/>
  <c r="A2" i="18"/>
  <c r="F5" i="44" l="1"/>
  <c r="H5" i="44" s="1"/>
  <c r="E13" i="18" l="1"/>
  <c r="G13" i="18" s="1"/>
  <c r="K27" i="18" l="1"/>
  <c r="K13" i="18"/>
  <c r="K25" i="18"/>
  <c r="K26" i="18"/>
  <c r="K23" i="18"/>
  <c r="K24" i="18"/>
  <c r="K21" i="18"/>
  <c r="K22" i="18"/>
  <c r="K19" i="18"/>
  <c r="K20" i="18"/>
  <c r="K17" i="18"/>
  <c r="K18" i="18"/>
  <c r="K14" i="18"/>
  <c r="K16" i="18"/>
  <c r="K15" i="18"/>
  <c r="C8" i="28"/>
  <c r="F13" i="18"/>
  <c r="C17" i="28" l="1"/>
  <c r="C21" i="28"/>
  <c r="C25" i="28"/>
  <c r="C29" i="28"/>
  <c r="C33" i="28"/>
  <c r="C37" i="28"/>
  <c r="C41" i="28"/>
  <c r="C45" i="28"/>
  <c r="C49" i="28"/>
  <c r="C53" i="28"/>
  <c r="C57" i="28"/>
  <c r="C61" i="28"/>
  <c r="C65" i="28"/>
  <c r="C69" i="28"/>
  <c r="C19" i="28"/>
  <c r="C31" i="28"/>
  <c r="C39" i="28"/>
  <c r="C51" i="28"/>
  <c r="C63" i="28"/>
  <c r="C18" i="28"/>
  <c r="C22" i="28"/>
  <c r="C26" i="28"/>
  <c r="C30" i="28"/>
  <c r="C34" i="28"/>
  <c r="C38" i="28"/>
  <c r="C42" i="28"/>
  <c r="C46" i="28"/>
  <c r="C50" i="28"/>
  <c r="C54" i="28"/>
  <c r="C58" i="28"/>
  <c r="C62" i="28"/>
  <c r="C66" i="28"/>
  <c r="C70" i="28"/>
  <c r="C15" i="28"/>
  <c r="C27" i="28"/>
  <c r="C43" i="28"/>
  <c r="C55" i="28"/>
  <c r="C67" i="28"/>
  <c r="C16" i="28"/>
  <c r="C20" i="28"/>
  <c r="C24" i="28"/>
  <c r="C28" i="28"/>
  <c r="C32" i="28"/>
  <c r="C36" i="28"/>
  <c r="C40" i="28"/>
  <c r="C44" i="28"/>
  <c r="C48" i="28"/>
  <c r="C52" i="28"/>
  <c r="C56" i="28"/>
  <c r="C60" i="28"/>
  <c r="C64" i="28"/>
  <c r="C68" i="28"/>
  <c r="C23" i="28"/>
  <c r="C35" i="28"/>
  <c r="C47" i="28"/>
  <c r="C59" i="28"/>
  <c r="C14" i="28"/>
  <c r="C146" i="28"/>
  <c r="C142" i="28"/>
  <c r="C138" i="28"/>
  <c r="C134" i="28"/>
  <c r="C130" i="28"/>
  <c r="C126" i="28"/>
  <c r="C122" i="28"/>
  <c r="C118" i="28"/>
  <c r="C114" i="28"/>
  <c r="C110" i="28"/>
  <c r="C106" i="28"/>
  <c r="C102" i="28"/>
  <c r="C98" i="28"/>
  <c r="C94" i="28"/>
  <c r="C90" i="28"/>
  <c r="C86" i="28"/>
  <c r="C82" i="28"/>
  <c r="C78" i="28"/>
  <c r="C74" i="28"/>
  <c r="C101" i="28"/>
  <c r="C93" i="28"/>
  <c r="C85" i="28"/>
  <c r="C73" i="28"/>
  <c r="C147" i="28"/>
  <c r="C143" i="28"/>
  <c r="C139" i="28"/>
  <c r="C135" i="28"/>
  <c r="C131" i="28"/>
  <c r="C127" i="28"/>
  <c r="C123" i="28"/>
  <c r="C119" i="28"/>
  <c r="C115" i="28"/>
  <c r="C111" i="28"/>
  <c r="C107" i="28"/>
  <c r="C103" i="28"/>
  <c r="C99" i="28"/>
  <c r="C95" i="28"/>
  <c r="C91" i="28"/>
  <c r="C87" i="28"/>
  <c r="C83" i="28"/>
  <c r="C79" i="28"/>
  <c r="C75" i="28"/>
  <c r="C148" i="28"/>
  <c r="C144" i="28"/>
  <c r="C140" i="28"/>
  <c r="C136" i="28"/>
  <c r="C132" i="28"/>
  <c r="C128" i="28"/>
  <c r="C124" i="28"/>
  <c r="C120" i="28"/>
  <c r="C116" i="28"/>
  <c r="C112" i="28"/>
  <c r="C108" i="28"/>
  <c r="C104" i="28"/>
  <c r="C100" i="28"/>
  <c r="C96" i="28"/>
  <c r="C92" i="28"/>
  <c r="C88" i="28"/>
  <c r="C84" i="28"/>
  <c r="C80" i="28"/>
  <c r="C76" i="28"/>
  <c r="C105" i="28"/>
  <c r="C97" i="28"/>
  <c r="C81" i="28"/>
  <c r="C145" i="28"/>
  <c r="C141" i="28"/>
  <c r="C137" i="28"/>
  <c r="C133" i="28"/>
  <c r="C129" i="28"/>
  <c r="C125" i="28"/>
  <c r="C121" i="28"/>
  <c r="C117" i="28"/>
  <c r="C113" i="28"/>
  <c r="C109" i="28"/>
  <c r="C89" i="28"/>
  <c r="C77" i="28"/>
  <c r="J7" i="18"/>
  <c r="H13" i="18" s="1"/>
  <c r="O7" i="18"/>
  <c r="B59" i="28" l="1"/>
  <c r="D59" i="28" s="1"/>
  <c r="B68" i="28"/>
  <c r="D68" i="28" s="1"/>
  <c r="B52" i="28"/>
  <c r="D52" i="28" s="1"/>
  <c r="B36" i="28"/>
  <c r="D36" i="28" s="1"/>
  <c r="B20" i="28"/>
  <c r="D20" i="28" s="1"/>
  <c r="B43" i="28"/>
  <c r="D43" i="28" s="1"/>
  <c r="B66" i="28"/>
  <c r="H66" i="28" s="1"/>
  <c r="B50" i="28"/>
  <c r="H50" i="28" s="1"/>
  <c r="B34" i="28"/>
  <c r="H34" i="28" s="1"/>
  <c r="B18" i="28"/>
  <c r="H18" i="28" s="1"/>
  <c r="B31" i="28"/>
  <c r="D31" i="28" s="1"/>
  <c r="B61" i="28"/>
  <c r="D61" i="28" s="1"/>
  <c r="B45" i="28"/>
  <c r="D45" i="28" s="1"/>
  <c r="B29" i="28"/>
  <c r="D29" i="28" s="1"/>
  <c r="B47" i="28"/>
  <c r="D47" i="28" s="1"/>
  <c r="B64" i="28"/>
  <c r="D64" i="28" s="1"/>
  <c r="B48" i="28"/>
  <c r="D48" i="28" s="1"/>
  <c r="B32" i="28"/>
  <c r="D32" i="28" s="1"/>
  <c r="B16" i="28"/>
  <c r="D16" i="28" s="1"/>
  <c r="B27" i="28"/>
  <c r="D27" i="28" s="1"/>
  <c r="B62" i="28"/>
  <c r="H62" i="28" s="1"/>
  <c r="B46" i="28"/>
  <c r="H46" i="28" s="1"/>
  <c r="B30" i="28"/>
  <c r="H30" i="28" s="1"/>
  <c r="B63" i="28"/>
  <c r="D63" i="28" s="1"/>
  <c r="B19" i="28"/>
  <c r="D19" i="28" s="1"/>
  <c r="B57" i="28"/>
  <c r="D57" i="28" s="1"/>
  <c r="B41" i="28"/>
  <c r="D41" i="28" s="1"/>
  <c r="B25" i="28"/>
  <c r="D25" i="28" s="1"/>
  <c r="B35" i="28"/>
  <c r="D35" i="28" s="1"/>
  <c r="B60" i="28"/>
  <c r="D60" i="28" s="1"/>
  <c r="B44" i="28"/>
  <c r="D44" i="28" s="1"/>
  <c r="B28" i="28"/>
  <c r="D28" i="28" s="1"/>
  <c r="B67" i="28"/>
  <c r="D67" i="28" s="1"/>
  <c r="B15" i="28"/>
  <c r="D15" i="28" s="1"/>
  <c r="B58" i="28"/>
  <c r="H58" i="28" s="1"/>
  <c r="B42" i="28"/>
  <c r="H42" i="28" s="1"/>
  <c r="B26" i="28"/>
  <c r="H26" i="28" s="1"/>
  <c r="B51" i="28"/>
  <c r="D51" i="28" s="1"/>
  <c r="B69" i="28"/>
  <c r="D69" i="28" s="1"/>
  <c r="B53" i="28"/>
  <c r="D53" i="28" s="1"/>
  <c r="B37" i="28"/>
  <c r="D37" i="28" s="1"/>
  <c r="B21" i="28"/>
  <c r="D21" i="28" s="1"/>
  <c r="B14" i="28"/>
  <c r="B23" i="28"/>
  <c r="D23" i="28" s="1"/>
  <c r="B56" i="28"/>
  <c r="D56" i="28" s="1"/>
  <c r="B40" i="28"/>
  <c r="D40" i="28" s="1"/>
  <c r="B24" i="28"/>
  <c r="D24" i="28" s="1"/>
  <c r="B55" i="28"/>
  <c r="D55" i="28" s="1"/>
  <c r="B70" i="28"/>
  <c r="H70" i="28" s="1"/>
  <c r="B54" i="28"/>
  <c r="J54" i="28" s="1"/>
  <c r="B38" i="28"/>
  <c r="J38" i="28" s="1"/>
  <c r="B22" i="28"/>
  <c r="H22" i="28" s="1"/>
  <c r="B39" i="28"/>
  <c r="D39" i="28" s="1"/>
  <c r="B65" i="28"/>
  <c r="P65" i="28" s="1"/>
  <c r="B49" i="28"/>
  <c r="D49" i="28" s="1"/>
  <c r="B33" i="28"/>
  <c r="N33" i="28" s="1"/>
  <c r="B17" i="28"/>
  <c r="N17" i="28" s="1"/>
  <c r="B96" i="28"/>
  <c r="V96" i="28" s="1"/>
  <c r="B85" i="28"/>
  <c r="D85" i="28" s="1"/>
  <c r="B88" i="28"/>
  <c r="D88" i="28" s="1"/>
  <c r="B91" i="28"/>
  <c r="AD91" i="28" s="1"/>
  <c r="B104" i="28"/>
  <c r="T104" i="28" s="1"/>
  <c r="B105" i="28"/>
  <c r="Z105" i="28" s="1"/>
  <c r="B94" i="28"/>
  <c r="L94" i="28" s="1"/>
  <c r="B101" i="28"/>
  <c r="P101" i="28" s="1"/>
  <c r="B90" i="28"/>
  <c r="X90" i="28" s="1"/>
  <c r="B84" i="28"/>
  <c r="AD84" i="28" s="1"/>
  <c r="B92" i="28"/>
  <c r="V92" i="28" s="1"/>
  <c r="B100" i="28"/>
  <c r="D100" i="28" s="1"/>
  <c r="B135" i="28"/>
  <c r="AD135" i="28" s="1"/>
  <c r="B133" i="28"/>
  <c r="N133" i="28" s="1"/>
  <c r="B132" i="28"/>
  <c r="L132" i="28" s="1"/>
  <c r="B140" i="28"/>
  <c r="J140" i="28" s="1"/>
  <c r="B139" i="28"/>
  <c r="Z139" i="28" s="1"/>
  <c r="B131" i="28"/>
  <c r="P131" i="28" s="1"/>
  <c r="B136" i="28"/>
  <c r="J136" i="28" s="1"/>
  <c r="B134" i="28"/>
  <c r="AF134" i="28" s="1"/>
  <c r="B137" i="28"/>
  <c r="J137" i="28" s="1"/>
  <c r="B141" i="28"/>
  <c r="AF141" i="28" s="1"/>
  <c r="B138" i="28"/>
  <c r="T138" i="28" s="1"/>
  <c r="B118" i="28"/>
  <c r="R118" i="28" s="1"/>
  <c r="B122" i="28"/>
  <c r="V122" i="28" s="1"/>
  <c r="B108" i="28"/>
  <c r="AB108" i="28" s="1"/>
  <c r="B106" i="28"/>
  <c r="T106" i="28" s="1"/>
  <c r="B128" i="28"/>
  <c r="AF128" i="28" s="1"/>
  <c r="B117" i="28"/>
  <c r="H117" i="28" s="1"/>
  <c r="B124" i="28"/>
  <c r="P124" i="28" s="1"/>
  <c r="B126" i="28"/>
  <c r="J126" i="28" s="1"/>
  <c r="B129" i="28"/>
  <c r="P129" i="28" s="1"/>
  <c r="B148" i="28"/>
  <c r="Z148" i="28" s="1"/>
  <c r="B112" i="28"/>
  <c r="V112" i="28" s="1"/>
  <c r="B113" i="28"/>
  <c r="V113" i="28" s="1"/>
  <c r="B120" i="28"/>
  <c r="H120" i="28" s="1"/>
  <c r="B144" i="28"/>
  <c r="AF144" i="28" s="1"/>
  <c r="B107" i="28"/>
  <c r="P107" i="28" s="1"/>
  <c r="B110" i="28"/>
  <c r="V110" i="28" s="1"/>
  <c r="B127" i="28"/>
  <c r="L127" i="28" s="1"/>
  <c r="B146" i="28"/>
  <c r="L146" i="28" s="1"/>
  <c r="B119" i="28"/>
  <c r="X119" i="28" s="1"/>
  <c r="B142" i="28"/>
  <c r="AF142" i="28" s="1"/>
  <c r="B130" i="28"/>
  <c r="AB130" i="28" s="1"/>
  <c r="B143" i="28"/>
  <c r="AB143" i="28" s="1"/>
  <c r="B115" i="28"/>
  <c r="AF115" i="28" s="1"/>
  <c r="B125" i="28"/>
  <c r="Z125" i="28" s="1"/>
  <c r="B111" i="28"/>
  <c r="V111" i="28" s="1"/>
  <c r="B114" i="28"/>
  <c r="L114" i="28" s="1"/>
  <c r="B109" i="28"/>
  <c r="N109" i="28" s="1"/>
  <c r="B116" i="28"/>
  <c r="X116" i="28" s="1"/>
  <c r="B123" i="28"/>
  <c r="T123" i="28" s="1"/>
  <c r="B121" i="28"/>
  <c r="L121" i="28" s="1"/>
  <c r="B145" i="28"/>
  <c r="T145" i="28" s="1"/>
  <c r="B147" i="28"/>
  <c r="T147" i="28" s="1"/>
  <c r="X26" i="28"/>
  <c r="X17" i="28"/>
  <c r="AF35" i="28"/>
  <c r="AB30" i="28"/>
  <c r="AF37" i="28"/>
  <c r="AB49" i="28"/>
  <c r="T57" i="28"/>
  <c r="X48" i="28"/>
  <c r="R46" i="28"/>
  <c r="AD58" i="28"/>
  <c r="AD50" i="28"/>
  <c r="R59" i="28"/>
  <c r="AF69" i="28"/>
  <c r="L68" i="28"/>
  <c r="V61" i="28"/>
  <c r="B73" i="28"/>
  <c r="D73" i="28" s="1"/>
  <c r="B87" i="28"/>
  <c r="D87" i="28" s="1"/>
  <c r="B78" i="28"/>
  <c r="D78" i="28" s="1"/>
  <c r="B74" i="28"/>
  <c r="D74" i="28" s="1"/>
  <c r="B81" i="28"/>
  <c r="D81" i="28" s="1"/>
  <c r="H16" i="18"/>
  <c r="H18" i="18"/>
  <c r="H26" i="18"/>
  <c r="H21" i="18"/>
  <c r="H20" i="18"/>
  <c r="H23" i="18"/>
  <c r="H24" i="18"/>
  <c r="H15" i="18"/>
  <c r="H19" i="18"/>
  <c r="H14" i="18"/>
  <c r="H22" i="18"/>
  <c r="H17" i="18"/>
  <c r="H25" i="18"/>
  <c r="H27" i="18"/>
  <c r="B79" i="28"/>
  <c r="F79" i="28" s="1"/>
  <c r="B95" i="28"/>
  <c r="X95" i="28" s="1"/>
  <c r="B97" i="28"/>
  <c r="AD97" i="28" s="1"/>
  <c r="B77" i="28"/>
  <c r="Z77" i="28" s="1"/>
  <c r="B93" i="28"/>
  <c r="P93" i="28" s="1"/>
  <c r="B86" i="28"/>
  <c r="F86" i="28" s="1"/>
  <c r="B103" i="28"/>
  <c r="X103" i="28" s="1"/>
  <c r="B102" i="28"/>
  <c r="F102" i="28" s="1"/>
  <c r="B89" i="28"/>
  <c r="AF89" i="28" s="1"/>
  <c r="B98" i="28"/>
  <c r="AF98" i="28" s="1"/>
  <c r="AB15" i="28"/>
  <c r="B83" i="28"/>
  <c r="AB83" i="28" s="1"/>
  <c r="B80" i="28"/>
  <c r="F80" i="28" s="1"/>
  <c r="B76" i="28"/>
  <c r="F76" i="28" s="1"/>
  <c r="B99" i="28"/>
  <c r="H99" i="28" s="1"/>
  <c r="B75" i="28"/>
  <c r="F75" i="28" s="1"/>
  <c r="B82" i="28"/>
  <c r="F82" i="28" s="1"/>
  <c r="L45" i="28" l="1"/>
  <c r="N14" i="28"/>
  <c r="D14" i="28"/>
  <c r="AD63" i="28"/>
  <c r="X25" i="28"/>
  <c r="N49" i="28"/>
  <c r="N52" i="28"/>
  <c r="J17" i="28"/>
  <c r="H56" i="28"/>
  <c r="F36" i="28"/>
  <c r="H68" i="28"/>
  <c r="D17" i="28"/>
  <c r="P54" i="28"/>
  <c r="N23" i="28"/>
  <c r="N20" i="28"/>
  <c r="F17" i="28"/>
  <c r="H17" i="28"/>
  <c r="F49" i="28"/>
  <c r="N40" i="28"/>
  <c r="P59" i="28"/>
  <c r="P17" i="28"/>
  <c r="N59" i="28"/>
  <c r="J55" i="28"/>
  <c r="H52" i="28"/>
  <c r="F68" i="28"/>
  <c r="F59" i="28"/>
  <c r="J22" i="28"/>
  <c r="P36" i="28"/>
  <c r="J52" i="28"/>
  <c r="J68" i="28"/>
  <c r="AF55" i="28"/>
  <c r="R40" i="28"/>
  <c r="P33" i="28"/>
  <c r="F65" i="28"/>
  <c r="N22" i="28"/>
  <c r="H54" i="28"/>
  <c r="N55" i="28"/>
  <c r="P40" i="28"/>
  <c r="J23" i="28"/>
  <c r="J14" i="28"/>
  <c r="H21" i="28"/>
  <c r="P37" i="28"/>
  <c r="J53" i="28"/>
  <c r="P69" i="28"/>
  <c r="P51" i="28"/>
  <c r="J26" i="28"/>
  <c r="P42" i="28"/>
  <c r="P58" i="28"/>
  <c r="P15" i="28"/>
  <c r="H67" i="28"/>
  <c r="P28" i="28"/>
  <c r="H44" i="28"/>
  <c r="J60" i="28"/>
  <c r="J35" i="28"/>
  <c r="N25" i="28"/>
  <c r="J41" i="28"/>
  <c r="P57" i="28"/>
  <c r="N19" i="28"/>
  <c r="P63" i="28"/>
  <c r="J30" i="28"/>
  <c r="P46" i="28"/>
  <c r="N62" i="28"/>
  <c r="H27" i="28"/>
  <c r="H16" i="28"/>
  <c r="J32" i="28"/>
  <c r="P48" i="28"/>
  <c r="N64" i="28"/>
  <c r="P47" i="28"/>
  <c r="P29" i="28"/>
  <c r="J45" i="28"/>
  <c r="J61" i="28"/>
  <c r="J31" i="28"/>
  <c r="P18" i="28"/>
  <c r="N34" i="28"/>
  <c r="J50" i="28"/>
  <c r="J66" i="28"/>
  <c r="J43" i="28"/>
  <c r="J20" i="28"/>
  <c r="H36" i="28"/>
  <c r="H33" i="28"/>
  <c r="H65" i="28"/>
  <c r="F22" i="28"/>
  <c r="D22" i="28"/>
  <c r="F54" i="28"/>
  <c r="D54" i="28"/>
  <c r="F55" i="28"/>
  <c r="P55" i="28"/>
  <c r="F40" i="28"/>
  <c r="J40" i="28"/>
  <c r="F23" i="28"/>
  <c r="H23" i="28"/>
  <c r="H14" i="28"/>
  <c r="N21" i="28"/>
  <c r="H37" i="28"/>
  <c r="H53" i="28"/>
  <c r="N69" i="28"/>
  <c r="J51" i="28"/>
  <c r="N26" i="28"/>
  <c r="D42" i="28"/>
  <c r="J58" i="28"/>
  <c r="J15" i="28"/>
  <c r="N67" i="28"/>
  <c r="J28" i="28"/>
  <c r="N44" i="28"/>
  <c r="N60" i="28"/>
  <c r="P35" i="28"/>
  <c r="P25" i="28"/>
  <c r="N41" i="28"/>
  <c r="N57" i="28"/>
  <c r="J19" i="28"/>
  <c r="J63" i="28"/>
  <c r="N30" i="28"/>
  <c r="D46" i="28"/>
  <c r="P62" i="28"/>
  <c r="P27" i="28"/>
  <c r="P16" i="28"/>
  <c r="P32" i="28"/>
  <c r="J48" i="28"/>
  <c r="J64" i="28"/>
  <c r="J47" i="28"/>
  <c r="H29" i="28"/>
  <c r="H45" i="28"/>
  <c r="N61" i="28"/>
  <c r="N31" i="28"/>
  <c r="D18" i="28"/>
  <c r="P34" i="28"/>
  <c r="D50" i="28"/>
  <c r="N66" i="28"/>
  <c r="H43" i="28"/>
  <c r="P20" i="28"/>
  <c r="J59" i="28"/>
  <c r="Z33" i="28"/>
  <c r="J33" i="28"/>
  <c r="D33" i="28"/>
  <c r="P49" i="28"/>
  <c r="N39" i="28"/>
  <c r="P22" i="28"/>
  <c r="P38" i="28"/>
  <c r="N54" i="28"/>
  <c r="P70" i="28"/>
  <c r="H55" i="28"/>
  <c r="P24" i="28"/>
  <c r="H40" i="28"/>
  <c r="P23" i="28"/>
  <c r="F14" i="28"/>
  <c r="F21" i="28"/>
  <c r="N37" i="28"/>
  <c r="F53" i="28"/>
  <c r="J69" i="28"/>
  <c r="F51" i="28"/>
  <c r="P26" i="28"/>
  <c r="F42" i="28"/>
  <c r="N58" i="28"/>
  <c r="F15" i="28"/>
  <c r="J67" i="28"/>
  <c r="F28" i="28"/>
  <c r="P44" i="28"/>
  <c r="F60" i="28"/>
  <c r="N35" i="28"/>
  <c r="F25" i="28"/>
  <c r="P41" i="28"/>
  <c r="F57" i="28"/>
  <c r="H19" i="28"/>
  <c r="F63" i="28"/>
  <c r="P30" i="28"/>
  <c r="F46" i="28"/>
  <c r="J62" i="28"/>
  <c r="F27" i="28"/>
  <c r="N16" i="28"/>
  <c r="F32" i="28"/>
  <c r="H48" i="28"/>
  <c r="F64" i="28"/>
  <c r="H47" i="28"/>
  <c r="F29" i="28"/>
  <c r="N45" i="28"/>
  <c r="F61" i="28"/>
  <c r="P31" i="28"/>
  <c r="F18" i="28"/>
  <c r="J34" i="28"/>
  <c r="F50" i="28"/>
  <c r="P66" i="28"/>
  <c r="F43" i="28"/>
  <c r="J65" i="28"/>
  <c r="J39" i="28"/>
  <c r="N38" i="28"/>
  <c r="N70" i="28"/>
  <c r="J24" i="28"/>
  <c r="N56" i="28"/>
  <c r="AF24" i="28"/>
  <c r="AD70" i="28"/>
  <c r="L39" i="28"/>
  <c r="F33" i="28"/>
  <c r="H49" i="28"/>
  <c r="J49" i="28"/>
  <c r="N65" i="28"/>
  <c r="D65" i="28"/>
  <c r="P39" i="28"/>
  <c r="H38" i="28"/>
  <c r="J70" i="28"/>
  <c r="H24" i="28"/>
  <c r="P56" i="28"/>
  <c r="J21" i="28"/>
  <c r="F37" i="28"/>
  <c r="J37" i="28"/>
  <c r="P53" i="28"/>
  <c r="F69" i="28"/>
  <c r="H69" i="28"/>
  <c r="N51" i="28"/>
  <c r="F26" i="28"/>
  <c r="D26" i="28"/>
  <c r="J42" i="28"/>
  <c r="F58" i="28"/>
  <c r="D58" i="28"/>
  <c r="N15" i="28"/>
  <c r="F67" i="28"/>
  <c r="P67" i="28"/>
  <c r="H28" i="28"/>
  <c r="F44" i="28"/>
  <c r="J44" i="28"/>
  <c r="P60" i="28"/>
  <c r="F35" i="28"/>
  <c r="H35" i="28"/>
  <c r="J25" i="28"/>
  <c r="F41" i="28"/>
  <c r="H41" i="28"/>
  <c r="J57" i="28"/>
  <c r="F19" i="28"/>
  <c r="P19" i="28"/>
  <c r="N63" i="28"/>
  <c r="F30" i="28"/>
  <c r="D30" i="28"/>
  <c r="N46" i="28"/>
  <c r="F62" i="28"/>
  <c r="D62" i="28"/>
  <c r="J27" i="28"/>
  <c r="F16" i="28"/>
  <c r="J16" i="28"/>
  <c r="H32" i="28"/>
  <c r="F48" i="28"/>
  <c r="N48" i="28"/>
  <c r="H64" i="28"/>
  <c r="F47" i="28"/>
  <c r="N47" i="28"/>
  <c r="N29" i="28"/>
  <c r="F45" i="28"/>
  <c r="P45" i="28"/>
  <c r="H61" i="28"/>
  <c r="F31" i="28"/>
  <c r="H31" i="28"/>
  <c r="N18" i="28"/>
  <c r="F34" i="28"/>
  <c r="D34" i="28"/>
  <c r="N50" i="28"/>
  <c r="F66" i="28"/>
  <c r="D66" i="28"/>
  <c r="N43" i="28"/>
  <c r="F20" i="28"/>
  <c r="H20" i="28"/>
  <c r="N36" i="28"/>
  <c r="F52" i="28"/>
  <c r="P52" i="28"/>
  <c r="P68" i="28"/>
  <c r="H59" i="28"/>
  <c r="F39" i="28"/>
  <c r="H39" i="28"/>
  <c r="F38" i="28"/>
  <c r="D38" i="28"/>
  <c r="F70" i="28"/>
  <c r="D70" i="28"/>
  <c r="F24" i="28"/>
  <c r="N24" i="28"/>
  <c r="F56" i="28"/>
  <c r="J56" i="28"/>
  <c r="P21" i="28"/>
  <c r="N53" i="28"/>
  <c r="H51" i="28"/>
  <c r="N42" i="28"/>
  <c r="H15" i="28"/>
  <c r="N28" i="28"/>
  <c r="H60" i="28"/>
  <c r="H25" i="28"/>
  <c r="H57" i="28"/>
  <c r="H63" i="28"/>
  <c r="J46" i="28"/>
  <c r="N27" i="28"/>
  <c r="N32" i="28"/>
  <c r="P64" i="28"/>
  <c r="J29" i="28"/>
  <c r="P61" i="28"/>
  <c r="J18" i="28"/>
  <c r="P50" i="28"/>
  <c r="P43" i="28"/>
  <c r="J36" i="28"/>
  <c r="N68" i="28"/>
  <c r="AD14" i="28"/>
  <c r="D99" i="28"/>
  <c r="D80" i="28"/>
  <c r="D89" i="28"/>
  <c r="D86" i="28"/>
  <c r="D77" i="28"/>
  <c r="D95" i="28"/>
  <c r="D79" i="28"/>
  <c r="D147" i="28"/>
  <c r="D121" i="28"/>
  <c r="D116" i="28"/>
  <c r="D114" i="28"/>
  <c r="D125" i="28"/>
  <c r="D143" i="28"/>
  <c r="D142" i="28"/>
  <c r="D146" i="28"/>
  <c r="D110" i="28"/>
  <c r="D144" i="28"/>
  <c r="D113" i="28"/>
  <c r="D148" i="28"/>
  <c r="D126" i="28"/>
  <c r="D117" i="28"/>
  <c r="D106" i="28"/>
  <c r="D122" i="28"/>
  <c r="D138" i="28"/>
  <c r="D137" i="28"/>
  <c r="D136" i="28"/>
  <c r="D139" i="28"/>
  <c r="D132" i="28"/>
  <c r="D135" i="28"/>
  <c r="D82" i="28"/>
  <c r="D75" i="28"/>
  <c r="D76" i="28"/>
  <c r="D83" i="28"/>
  <c r="D98" i="28"/>
  <c r="D102" i="28"/>
  <c r="D103" i="28"/>
  <c r="D93" i="28"/>
  <c r="D97" i="28"/>
  <c r="D145" i="28"/>
  <c r="D123" i="28"/>
  <c r="D109" i="28"/>
  <c r="D111" i="28"/>
  <c r="D115" i="28"/>
  <c r="D130" i="28"/>
  <c r="D119" i="28"/>
  <c r="D127" i="28"/>
  <c r="D107" i="28"/>
  <c r="D120" i="28"/>
  <c r="D112" i="28"/>
  <c r="D129" i="28"/>
  <c r="D124" i="28"/>
  <c r="D128" i="28"/>
  <c r="D108" i="28"/>
  <c r="D118" i="28"/>
  <c r="D141" i="28"/>
  <c r="D134" i="28"/>
  <c r="D131" i="28"/>
  <c r="D140" i="28"/>
  <c r="D133" i="28"/>
  <c r="J100" i="28"/>
  <c r="AF90" i="28"/>
  <c r="R85" i="28"/>
  <c r="Z100" i="28"/>
  <c r="AF100" i="28"/>
  <c r="AB88" i="28"/>
  <c r="R90" i="28"/>
  <c r="N88" i="28"/>
  <c r="L96" i="28"/>
  <c r="V100" i="28"/>
  <c r="R100" i="28"/>
  <c r="T84" i="28"/>
  <c r="AF84" i="28"/>
  <c r="V84" i="28"/>
  <c r="J88" i="28"/>
  <c r="X85" i="28"/>
  <c r="J84" i="28"/>
  <c r="F88" i="28"/>
  <c r="N85" i="28"/>
  <c r="N105" i="28"/>
  <c r="AD100" i="28"/>
  <c r="P100" i="28"/>
  <c r="P105" i="28"/>
  <c r="X100" i="28"/>
  <c r="N100" i="28"/>
  <c r="F105" i="28"/>
  <c r="Z112" i="28"/>
  <c r="F117" i="28"/>
  <c r="F138" i="28"/>
  <c r="L88" i="28"/>
  <c r="J122" i="28"/>
  <c r="AD22" i="28"/>
  <c r="X137" i="28"/>
  <c r="AB100" i="28"/>
  <c r="T100" i="28"/>
  <c r="L100" i="28"/>
  <c r="J90" i="28"/>
  <c r="N135" i="28"/>
  <c r="AD88" i="28"/>
  <c r="H100" i="28"/>
  <c r="X132" i="28"/>
  <c r="V106" i="28"/>
  <c r="V138" i="28"/>
  <c r="Z137" i="28"/>
  <c r="F100" i="28"/>
  <c r="L125" i="28"/>
  <c r="X105" i="28"/>
  <c r="AD105" i="28"/>
  <c r="X121" i="28"/>
  <c r="AD136" i="28"/>
  <c r="H88" i="28"/>
  <c r="AB147" i="28"/>
  <c r="N138" i="28"/>
  <c r="Z143" i="28"/>
  <c r="F139" i="28"/>
  <c r="R101" i="28"/>
  <c r="AD116" i="28"/>
  <c r="J148" i="28"/>
  <c r="Z88" i="28"/>
  <c r="Z138" i="28"/>
  <c r="X142" i="28"/>
  <c r="AF92" i="28"/>
  <c r="AB139" i="28"/>
  <c r="AD104" i="28"/>
  <c r="AF126" i="28"/>
  <c r="AB141" i="28"/>
  <c r="X130" i="28"/>
  <c r="X127" i="28"/>
  <c r="L89" i="28"/>
  <c r="F115" i="28"/>
  <c r="T131" i="28"/>
  <c r="X77" i="28"/>
  <c r="T95" i="28"/>
  <c r="N140" i="28"/>
  <c r="P138" i="28"/>
  <c r="AB138" i="28"/>
  <c r="R141" i="28"/>
  <c r="H137" i="28"/>
  <c r="AD137" i="28"/>
  <c r="R130" i="28"/>
  <c r="AF127" i="28"/>
  <c r="AD92" i="28"/>
  <c r="J89" i="28"/>
  <c r="T139" i="28"/>
  <c r="R139" i="28"/>
  <c r="Z132" i="28"/>
  <c r="AB120" i="28"/>
  <c r="Z115" i="28"/>
  <c r="H135" i="28"/>
  <c r="P121" i="28"/>
  <c r="AF99" i="28"/>
  <c r="X136" i="28"/>
  <c r="F148" i="28"/>
  <c r="N126" i="28"/>
  <c r="L117" i="28"/>
  <c r="P77" i="28"/>
  <c r="H91" i="28"/>
  <c r="P95" i="28"/>
  <c r="X144" i="28"/>
  <c r="R133" i="28"/>
  <c r="X147" i="28"/>
  <c r="Z85" i="28"/>
  <c r="AF85" i="28"/>
  <c r="L85" i="28"/>
  <c r="H138" i="28"/>
  <c r="AF138" i="28"/>
  <c r="J138" i="28"/>
  <c r="J141" i="28"/>
  <c r="V137" i="28"/>
  <c r="P137" i="28"/>
  <c r="N130" i="28"/>
  <c r="P130" i="28"/>
  <c r="AB146" i="28"/>
  <c r="H127" i="28"/>
  <c r="F92" i="28"/>
  <c r="V89" i="28"/>
  <c r="H84" i="28"/>
  <c r="P139" i="28"/>
  <c r="AD132" i="28"/>
  <c r="J132" i="28"/>
  <c r="AD120" i="28"/>
  <c r="T115" i="28"/>
  <c r="P90" i="28"/>
  <c r="X101" i="28"/>
  <c r="T94" i="28"/>
  <c r="X135" i="28"/>
  <c r="R116" i="28"/>
  <c r="N99" i="28"/>
  <c r="R134" i="28"/>
  <c r="V136" i="28"/>
  <c r="V148" i="28"/>
  <c r="P126" i="28"/>
  <c r="R124" i="28"/>
  <c r="P117" i="28"/>
  <c r="R77" i="28"/>
  <c r="AF91" i="28"/>
  <c r="R88" i="28"/>
  <c r="X88" i="28"/>
  <c r="J85" i="28"/>
  <c r="T85" i="28"/>
  <c r="AB85" i="28"/>
  <c r="H85" i="28"/>
  <c r="L106" i="28"/>
  <c r="F108" i="28"/>
  <c r="R138" i="28"/>
  <c r="L138" i="28"/>
  <c r="X141" i="28"/>
  <c r="F137" i="28"/>
  <c r="AF137" i="28"/>
  <c r="H130" i="28"/>
  <c r="T92" i="28"/>
  <c r="AF120" i="28"/>
  <c r="V115" i="28"/>
  <c r="F135" i="28"/>
  <c r="R121" i="28"/>
  <c r="X99" i="28"/>
  <c r="R136" i="28"/>
  <c r="AF148" i="28"/>
  <c r="R126" i="28"/>
  <c r="J117" i="28"/>
  <c r="F91" i="28"/>
  <c r="R140" i="28"/>
  <c r="AD85" i="28"/>
  <c r="P85" i="28"/>
  <c r="V85" i="28"/>
  <c r="F85" i="28"/>
  <c r="L123" i="28"/>
  <c r="J123" i="28"/>
  <c r="L109" i="28"/>
  <c r="R102" i="28"/>
  <c r="P114" i="28"/>
  <c r="T125" i="28"/>
  <c r="AD125" i="28"/>
  <c r="AB125" i="28"/>
  <c r="J125" i="28"/>
  <c r="X125" i="28"/>
  <c r="H125" i="28"/>
  <c r="V125" i="28"/>
  <c r="R143" i="28"/>
  <c r="T143" i="28"/>
  <c r="P143" i="28"/>
  <c r="F143" i="28"/>
  <c r="J142" i="28"/>
  <c r="AD142" i="28"/>
  <c r="P142" i="28"/>
  <c r="T142" i="28"/>
  <c r="Z142" i="28"/>
  <c r="AB142" i="28"/>
  <c r="L142" i="28"/>
  <c r="F142" i="28"/>
  <c r="N146" i="28"/>
  <c r="R146" i="28"/>
  <c r="T146" i="28"/>
  <c r="AD146" i="28"/>
  <c r="P146" i="28"/>
  <c r="X146" i="28"/>
  <c r="J144" i="28"/>
  <c r="P144" i="28"/>
  <c r="R144" i="28"/>
  <c r="AD144" i="28"/>
  <c r="AB144" i="28"/>
  <c r="L144" i="28"/>
  <c r="N144" i="28"/>
  <c r="F144" i="28"/>
  <c r="J129" i="28"/>
  <c r="N129" i="28"/>
  <c r="X129" i="28"/>
  <c r="V129" i="28"/>
  <c r="AF129" i="28"/>
  <c r="T129" i="28"/>
  <c r="H129" i="28"/>
  <c r="F129" i="28"/>
  <c r="J124" i="28"/>
  <c r="AD124" i="28"/>
  <c r="X124" i="28"/>
  <c r="AF124" i="28"/>
  <c r="Z124" i="28"/>
  <c r="AB124" i="28"/>
  <c r="T124" i="28"/>
  <c r="F124" i="28"/>
  <c r="J128" i="28"/>
  <c r="AD128" i="28"/>
  <c r="Z128" i="28"/>
  <c r="L128" i="28"/>
  <c r="AB128" i="28"/>
  <c r="N128" i="28"/>
  <c r="P128" i="28"/>
  <c r="F128" i="28"/>
  <c r="X122" i="28"/>
  <c r="AF122" i="28"/>
  <c r="T122" i="28"/>
  <c r="H122" i="28"/>
  <c r="Z122" i="28"/>
  <c r="P122" i="28"/>
  <c r="J131" i="28"/>
  <c r="AD131" i="28"/>
  <c r="L131" i="28"/>
  <c r="Z131" i="28"/>
  <c r="V131" i="28"/>
  <c r="R131" i="28"/>
  <c r="X131" i="28"/>
  <c r="F131" i="28"/>
  <c r="Z133" i="28"/>
  <c r="P133" i="28"/>
  <c r="V133" i="28"/>
  <c r="L133" i="28"/>
  <c r="AD133" i="28"/>
  <c r="AB133" i="28"/>
  <c r="P141" i="28"/>
  <c r="H141" i="28"/>
  <c r="L143" i="28"/>
  <c r="AD143" i="28"/>
  <c r="R142" i="28"/>
  <c r="Z146" i="28"/>
  <c r="J146" i="28"/>
  <c r="V98" i="28"/>
  <c r="N125" i="28"/>
  <c r="D101" i="28"/>
  <c r="L101" i="28"/>
  <c r="T101" i="28"/>
  <c r="AB101" i="28"/>
  <c r="J101" i="28"/>
  <c r="N101" i="28"/>
  <c r="V101" i="28"/>
  <c r="AD101" i="28"/>
  <c r="AF101" i="28"/>
  <c r="H94" i="28"/>
  <c r="R145" i="28"/>
  <c r="J145" i="28"/>
  <c r="AB103" i="28"/>
  <c r="Z103" i="28"/>
  <c r="AF104" i="28"/>
  <c r="V134" i="28"/>
  <c r="N131" i="28"/>
  <c r="Z129" i="28"/>
  <c r="H128" i="28"/>
  <c r="R128" i="28"/>
  <c r="F97" i="28"/>
  <c r="L140" i="28"/>
  <c r="F122" i="28"/>
  <c r="AB93" i="28"/>
  <c r="H133" i="28"/>
  <c r="T133" i="28"/>
  <c r="F123" i="28"/>
  <c r="X109" i="28"/>
  <c r="D96" i="28"/>
  <c r="X96" i="28"/>
  <c r="J96" i="28"/>
  <c r="R96" i="28"/>
  <c r="Z96" i="28"/>
  <c r="AB96" i="28"/>
  <c r="F96" i="28"/>
  <c r="N96" i="28"/>
  <c r="P89" i="28"/>
  <c r="H89" i="28"/>
  <c r="Z89" i="28"/>
  <c r="R89" i="28"/>
  <c r="T89" i="28"/>
  <c r="AD89" i="28"/>
  <c r="AB77" i="28"/>
  <c r="T77" i="28"/>
  <c r="F77" i="28"/>
  <c r="H77" i="28"/>
  <c r="AD77" i="28"/>
  <c r="L77" i="28"/>
  <c r="H95" i="28"/>
  <c r="AD95" i="28"/>
  <c r="V95" i="28"/>
  <c r="F95" i="28"/>
  <c r="J95" i="28"/>
  <c r="AF95" i="28"/>
  <c r="AB95" i="28"/>
  <c r="L95" i="28"/>
  <c r="J147" i="28"/>
  <c r="AF147" i="28"/>
  <c r="V147" i="28"/>
  <c r="AD147" i="28"/>
  <c r="Z147" i="28"/>
  <c r="P147" i="28"/>
  <c r="N147" i="28"/>
  <c r="F147" i="28"/>
  <c r="AF116" i="28"/>
  <c r="T116" i="28"/>
  <c r="L116" i="28"/>
  <c r="F116" i="28"/>
  <c r="AB116" i="28"/>
  <c r="V116" i="28"/>
  <c r="P116" i="28"/>
  <c r="X108" i="28"/>
  <c r="L141" i="28"/>
  <c r="T141" i="28"/>
  <c r="N141" i="28"/>
  <c r="H143" i="28"/>
  <c r="N143" i="28"/>
  <c r="J143" i="28"/>
  <c r="V142" i="28"/>
  <c r="F146" i="28"/>
  <c r="V146" i="28"/>
  <c r="D92" i="28"/>
  <c r="X92" i="28"/>
  <c r="P92" i="28"/>
  <c r="L92" i="28"/>
  <c r="R92" i="28"/>
  <c r="Z92" i="28"/>
  <c r="AB92" i="28"/>
  <c r="H92" i="28"/>
  <c r="F89" i="28"/>
  <c r="AB89" i="28"/>
  <c r="F125" i="28"/>
  <c r="AF125" i="28"/>
  <c r="R120" i="28"/>
  <c r="N115" i="28"/>
  <c r="D90" i="28"/>
  <c r="T90" i="28"/>
  <c r="H90" i="28"/>
  <c r="AB90" i="28"/>
  <c r="N90" i="28"/>
  <c r="V90" i="28"/>
  <c r="L90" i="28"/>
  <c r="AD90" i="28"/>
  <c r="Z101" i="28"/>
  <c r="AF83" i="28"/>
  <c r="AB94" i="28"/>
  <c r="Z135" i="28"/>
  <c r="F121" i="28"/>
  <c r="Z116" i="28"/>
  <c r="N116" i="28"/>
  <c r="N103" i="28"/>
  <c r="H104" i="28"/>
  <c r="L134" i="28"/>
  <c r="T136" i="28"/>
  <c r="AF131" i="28"/>
  <c r="H148" i="28"/>
  <c r="AD129" i="28"/>
  <c r="L129" i="28"/>
  <c r="V126" i="28"/>
  <c r="H124" i="28"/>
  <c r="AF117" i="28"/>
  <c r="X128" i="28"/>
  <c r="V128" i="28"/>
  <c r="AF77" i="28"/>
  <c r="V77" i="28"/>
  <c r="AF97" i="28"/>
  <c r="Z95" i="28"/>
  <c r="N95" i="28"/>
  <c r="H140" i="28"/>
  <c r="T144" i="28"/>
  <c r="L122" i="28"/>
  <c r="N122" i="28"/>
  <c r="Z93" i="28"/>
  <c r="AF133" i="28"/>
  <c r="J133" i="28"/>
  <c r="L147" i="28"/>
  <c r="R123" i="28"/>
  <c r="R109" i="28"/>
  <c r="T96" i="28"/>
  <c r="AF96" i="28"/>
  <c r="H102" i="28"/>
  <c r="J83" i="28"/>
  <c r="L83" i="28"/>
  <c r="V83" i="28"/>
  <c r="Z83" i="28"/>
  <c r="X83" i="28"/>
  <c r="P83" i="28"/>
  <c r="R83" i="28"/>
  <c r="J98" i="28"/>
  <c r="R98" i="28"/>
  <c r="Z98" i="28"/>
  <c r="P98" i="28"/>
  <c r="T98" i="28"/>
  <c r="AB98" i="28"/>
  <c r="H98" i="28"/>
  <c r="F98" i="28"/>
  <c r="J102" i="28"/>
  <c r="Z102" i="28"/>
  <c r="AB102" i="28"/>
  <c r="L102" i="28"/>
  <c r="T102" i="28"/>
  <c r="V102" i="28"/>
  <c r="AF102" i="28"/>
  <c r="AD102" i="28"/>
  <c r="F103" i="28"/>
  <c r="AD103" i="28"/>
  <c r="AF103" i="28"/>
  <c r="H103" i="28"/>
  <c r="J103" i="28"/>
  <c r="T103" i="28"/>
  <c r="L103" i="28"/>
  <c r="L93" i="28"/>
  <c r="AD93" i="28"/>
  <c r="V93" i="28"/>
  <c r="AF93" i="28"/>
  <c r="N93" i="28"/>
  <c r="F93" i="28"/>
  <c r="X93" i="28"/>
  <c r="H93" i="28"/>
  <c r="R97" i="28"/>
  <c r="H97" i="28"/>
  <c r="X97" i="28"/>
  <c r="P97" i="28"/>
  <c r="T97" i="28"/>
  <c r="AB97" i="28"/>
  <c r="L145" i="28"/>
  <c r="AF145" i="28"/>
  <c r="N145" i="28"/>
  <c r="F145" i="28"/>
  <c r="AB145" i="28"/>
  <c r="P145" i="28"/>
  <c r="Z145" i="28"/>
  <c r="N123" i="28"/>
  <c r="H123" i="28"/>
  <c r="AD123" i="28"/>
  <c r="Z123" i="28"/>
  <c r="AB123" i="28"/>
  <c r="P123" i="28"/>
  <c r="J109" i="28"/>
  <c r="AB109" i="28"/>
  <c r="T109" i="28"/>
  <c r="H109" i="28"/>
  <c r="AF109" i="28"/>
  <c r="V109" i="28"/>
  <c r="P109" i="28"/>
  <c r="F109" i="28"/>
  <c r="AD98" i="28"/>
  <c r="X98" i="28"/>
  <c r="N83" i="28"/>
  <c r="H83" i="28"/>
  <c r="D94" i="28"/>
  <c r="F94" i="28"/>
  <c r="X94" i="28"/>
  <c r="AF94" i="28"/>
  <c r="AD94" i="28"/>
  <c r="P94" i="28"/>
  <c r="J94" i="28"/>
  <c r="R94" i="28"/>
  <c r="X145" i="28"/>
  <c r="AD145" i="28"/>
  <c r="P103" i="28"/>
  <c r="V103" i="28"/>
  <c r="D104" i="28"/>
  <c r="P104" i="28"/>
  <c r="J104" i="28"/>
  <c r="X104" i="28"/>
  <c r="AB104" i="28"/>
  <c r="L104" i="28"/>
  <c r="Z104" i="28"/>
  <c r="R104" i="28"/>
  <c r="V97" i="28"/>
  <c r="L97" i="28"/>
  <c r="J93" i="28"/>
  <c r="V118" i="28"/>
  <c r="J134" i="28"/>
  <c r="AB134" i="28"/>
  <c r="AD134" i="28"/>
  <c r="P134" i="28"/>
  <c r="Z134" i="28"/>
  <c r="X134" i="28"/>
  <c r="T134" i="28"/>
  <c r="F134" i="28"/>
  <c r="V140" i="28"/>
  <c r="T140" i="28"/>
  <c r="P140" i="28"/>
  <c r="X140" i="28"/>
  <c r="Z140" i="28"/>
  <c r="AF140" i="28"/>
  <c r="Z141" i="28"/>
  <c r="V143" i="28"/>
  <c r="H142" i="28"/>
  <c r="AD83" i="28"/>
  <c r="N94" i="28"/>
  <c r="N104" i="28"/>
  <c r="N134" i="28"/>
  <c r="R129" i="28"/>
  <c r="L124" i="28"/>
  <c r="D91" i="28"/>
  <c r="X91" i="28"/>
  <c r="V91" i="28"/>
  <c r="L91" i="28"/>
  <c r="P91" i="28"/>
  <c r="Z91" i="28"/>
  <c r="R91" i="28"/>
  <c r="N91" i="28"/>
  <c r="AB91" i="28"/>
  <c r="J97" i="28"/>
  <c r="AB140" i="28"/>
  <c r="Z144" i="28"/>
  <c r="AB122" i="28"/>
  <c r="R93" i="28"/>
  <c r="V123" i="28"/>
  <c r="AD109" i="28"/>
  <c r="H96" i="28"/>
  <c r="P102" i="28"/>
  <c r="L99" i="28"/>
  <c r="AD99" i="28"/>
  <c r="P99" i="28"/>
  <c r="R99" i="28"/>
  <c r="T99" i="28"/>
  <c r="F99" i="28"/>
  <c r="V99" i="28"/>
  <c r="AB99" i="28"/>
  <c r="T121" i="28"/>
  <c r="V121" i="28"/>
  <c r="AF121" i="28"/>
  <c r="J121" i="28"/>
  <c r="N121" i="28"/>
  <c r="H121" i="28"/>
  <c r="Z121" i="28"/>
  <c r="F114" i="28"/>
  <c r="V114" i="28"/>
  <c r="X115" i="28"/>
  <c r="P115" i="28"/>
  <c r="AB115" i="28"/>
  <c r="J115" i="28"/>
  <c r="L115" i="28"/>
  <c r="R115" i="28"/>
  <c r="AD115" i="28"/>
  <c r="T130" i="28"/>
  <c r="AF130" i="28"/>
  <c r="V130" i="28"/>
  <c r="Z130" i="28"/>
  <c r="AD130" i="28"/>
  <c r="J127" i="28"/>
  <c r="P127" i="28"/>
  <c r="Z127" i="28"/>
  <c r="AD127" i="28"/>
  <c r="AB127" i="28"/>
  <c r="V127" i="28"/>
  <c r="N127" i="28"/>
  <c r="F127" i="28"/>
  <c r="Z120" i="28"/>
  <c r="L120" i="28"/>
  <c r="P120" i="28"/>
  <c r="F120" i="28"/>
  <c r="X120" i="28"/>
  <c r="V120" i="28"/>
  <c r="N120" i="28"/>
  <c r="N112" i="28"/>
  <c r="AB148" i="28"/>
  <c r="N148" i="28"/>
  <c r="P148" i="28"/>
  <c r="X148" i="28"/>
  <c r="T148" i="28"/>
  <c r="AD148" i="28"/>
  <c r="T126" i="28"/>
  <c r="H126" i="28"/>
  <c r="AB126" i="28"/>
  <c r="Z126" i="28"/>
  <c r="AD126" i="28"/>
  <c r="L126" i="28"/>
  <c r="X117" i="28"/>
  <c r="AD117" i="28"/>
  <c r="Z117" i="28"/>
  <c r="V117" i="28"/>
  <c r="R117" i="28"/>
  <c r="N117" i="28"/>
  <c r="R106" i="28"/>
  <c r="P108" i="28"/>
  <c r="F118" i="28"/>
  <c r="T137" i="28"/>
  <c r="L137" i="28"/>
  <c r="Z136" i="28"/>
  <c r="N136" i="28"/>
  <c r="AB136" i="28"/>
  <c r="P136" i="28"/>
  <c r="AF136" i="28"/>
  <c r="L136" i="28"/>
  <c r="AD139" i="28"/>
  <c r="L139" i="28"/>
  <c r="V139" i="28"/>
  <c r="J139" i="28"/>
  <c r="N139" i="28"/>
  <c r="X139" i="28"/>
  <c r="AF139" i="28"/>
  <c r="T132" i="28"/>
  <c r="N132" i="28"/>
  <c r="H132" i="28"/>
  <c r="F132" i="28"/>
  <c r="R132" i="28"/>
  <c r="AF132" i="28"/>
  <c r="AB132" i="28"/>
  <c r="P135" i="28"/>
  <c r="R135" i="28"/>
  <c r="V135" i="28"/>
  <c r="J135" i="28"/>
  <c r="L135" i="28"/>
  <c r="T135" i="28"/>
  <c r="AF135" i="28"/>
  <c r="AD138" i="28"/>
  <c r="X138" i="28"/>
  <c r="F141" i="28"/>
  <c r="AD141" i="28"/>
  <c r="V141" i="28"/>
  <c r="AB137" i="28"/>
  <c r="R137" i="28"/>
  <c r="N137" i="28"/>
  <c r="X143" i="28"/>
  <c r="AF143" i="28"/>
  <c r="F130" i="28"/>
  <c r="L130" i="28"/>
  <c r="J130" i="28"/>
  <c r="N142" i="28"/>
  <c r="AF146" i="28"/>
  <c r="H146" i="28"/>
  <c r="T127" i="28"/>
  <c r="R127" i="28"/>
  <c r="N92" i="28"/>
  <c r="J92" i="28"/>
  <c r="L98" i="28"/>
  <c r="N98" i="28"/>
  <c r="X89" i="28"/>
  <c r="N89" i="28"/>
  <c r="D84" i="28"/>
  <c r="X84" i="28"/>
  <c r="N84" i="28"/>
  <c r="F84" i="28"/>
  <c r="R84" i="28"/>
  <c r="Z84" i="28"/>
  <c r="P84" i="28"/>
  <c r="L84" i="28"/>
  <c r="AB84" i="28"/>
  <c r="H139" i="28"/>
  <c r="P132" i="28"/>
  <c r="V132" i="28"/>
  <c r="P125" i="28"/>
  <c r="R125" i="28"/>
  <c r="T120" i="28"/>
  <c r="J120" i="28"/>
  <c r="H115" i="28"/>
  <c r="F90" i="28"/>
  <c r="Z90" i="28"/>
  <c r="F101" i="28"/>
  <c r="H101" i="28"/>
  <c r="T83" i="28"/>
  <c r="F83" i="28"/>
  <c r="V94" i="28"/>
  <c r="Z94" i="28"/>
  <c r="D105" i="28"/>
  <c r="V105" i="28"/>
  <c r="AF105" i="28"/>
  <c r="J105" i="28"/>
  <c r="R105" i="28"/>
  <c r="H105" i="28"/>
  <c r="L105" i="28"/>
  <c r="T105" i="28"/>
  <c r="AB105" i="28"/>
  <c r="AB135" i="28"/>
  <c r="H145" i="28"/>
  <c r="V145" i="28"/>
  <c r="AB121" i="28"/>
  <c r="AD121" i="28"/>
  <c r="H116" i="28"/>
  <c r="J116" i="28"/>
  <c r="R103" i="28"/>
  <c r="J99" i="28"/>
  <c r="Z99" i="28"/>
  <c r="V104" i="28"/>
  <c r="F104" i="28"/>
  <c r="H134" i="28"/>
  <c r="F136" i="28"/>
  <c r="H136" i="28"/>
  <c r="AB131" i="28"/>
  <c r="H131" i="28"/>
  <c r="R148" i="28"/>
  <c r="L148" i="28"/>
  <c r="AB129" i="28"/>
  <c r="F126" i="28"/>
  <c r="X126" i="28"/>
  <c r="V124" i="28"/>
  <c r="N124" i="28"/>
  <c r="AB117" i="28"/>
  <c r="T117" i="28"/>
  <c r="T128" i="28"/>
  <c r="J77" i="28"/>
  <c r="N77" i="28"/>
  <c r="T91" i="28"/>
  <c r="J91" i="28"/>
  <c r="Z97" i="28"/>
  <c r="N97" i="28"/>
  <c r="R95" i="28"/>
  <c r="F140" i="28"/>
  <c r="AD140" i="28"/>
  <c r="H144" i="28"/>
  <c r="V144" i="28"/>
  <c r="R122" i="28"/>
  <c r="AD122" i="28"/>
  <c r="T93" i="28"/>
  <c r="F133" i="28"/>
  <c r="X133" i="28"/>
  <c r="R147" i="28"/>
  <c r="H147" i="28"/>
  <c r="X123" i="28"/>
  <c r="AF123" i="28"/>
  <c r="Z109" i="28"/>
  <c r="P96" i="28"/>
  <c r="AD96" i="28"/>
  <c r="N102" i="28"/>
  <c r="X102" i="28"/>
  <c r="P88" i="28"/>
  <c r="AF88" i="28"/>
  <c r="T88" i="28"/>
  <c r="V88" i="28"/>
  <c r="Z114" i="28"/>
  <c r="H114" i="28"/>
  <c r="AF114" i="28"/>
  <c r="Z111" i="28"/>
  <c r="J108" i="28"/>
  <c r="X111" i="28"/>
  <c r="L21" i="28"/>
  <c r="X114" i="28"/>
  <c r="J114" i="28"/>
  <c r="F111" i="28"/>
  <c r="AF111" i="28"/>
  <c r="AF107" i="28"/>
  <c r="Z108" i="28"/>
  <c r="AF110" i="28"/>
  <c r="J110" i="28"/>
  <c r="AB110" i="28"/>
  <c r="AD113" i="28"/>
  <c r="AF113" i="28"/>
  <c r="J113" i="28"/>
  <c r="AD108" i="28"/>
  <c r="T118" i="28"/>
  <c r="L118" i="28"/>
  <c r="AF23" i="28"/>
  <c r="AB114" i="28"/>
  <c r="N110" i="28"/>
  <c r="P110" i="28"/>
  <c r="R110" i="28"/>
  <c r="N113" i="28"/>
  <c r="H113" i="28"/>
  <c r="R108" i="28"/>
  <c r="T108" i="28"/>
  <c r="X118" i="28"/>
  <c r="AF22" i="28"/>
  <c r="F110" i="28"/>
  <c r="L110" i="28"/>
  <c r="H110" i="28"/>
  <c r="F113" i="28"/>
  <c r="R113" i="28"/>
  <c r="AB113" i="28"/>
  <c r="T110" i="28"/>
  <c r="X110" i="28"/>
  <c r="L113" i="28"/>
  <c r="X113" i="28"/>
  <c r="V119" i="28"/>
  <c r="H107" i="28"/>
  <c r="J112" i="28"/>
  <c r="Z16" i="28"/>
  <c r="AF16" i="28"/>
  <c r="Z22" i="28"/>
  <c r="T114" i="28"/>
  <c r="N114" i="28"/>
  <c r="J111" i="28"/>
  <c r="AB111" i="28"/>
  <c r="H111" i="28"/>
  <c r="R111" i="28"/>
  <c r="P119" i="28"/>
  <c r="AF119" i="28"/>
  <c r="AB119" i="28"/>
  <c r="T107" i="28"/>
  <c r="X107" i="28"/>
  <c r="V107" i="28"/>
  <c r="AB112" i="28"/>
  <c r="H112" i="28"/>
  <c r="AD112" i="28"/>
  <c r="H106" i="28"/>
  <c r="P106" i="28"/>
  <c r="AD106" i="28"/>
  <c r="N118" i="28"/>
  <c r="Z118" i="28"/>
  <c r="T119" i="28"/>
  <c r="AD16" i="28"/>
  <c r="X16" i="28"/>
  <c r="L111" i="28"/>
  <c r="N111" i="28"/>
  <c r="T111" i="28"/>
  <c r="F119" i="28"/>
  <c r="N119" i="28"/>
  <c r="J119" i="28"/>
  <c r="AD119" i="28"/>
  <c r="F107" i="28"/>
  <c r="AB107" i="28"/>
  <c r="AD107" i="28"/>
  <c r="L107" i="28"/>
  <c r="P113" i="28"/>
  <c r="F112" i="28"/>
  <c r="R112" i="28"/>
  <c r="P112" i="28"/>
  <c r="AF112" i="28"/>
  <c r="F106" i="28"/>
  <c r="J106" i="28"/>
  <c r="AF106" i="28"/>
  <c r="AB106" i="28"/>
  <c r="H108" i="28"/>
  <c r="N108" i="28"/>
  <c r="V108" i="28"/>
  <c r="P118" i="28"/>
  <c r="AD118" i="28"/>
  <c r="J118" i="28"/>
  <c r="AB118" i="28"/>
  <c r="L119" i="28"/>
  <c r="R107" i="28"/>
  <c r="R16" i="28"/>
  <c r="V16" i="28"/>
  <c r="R22" i="28"/>
  <c r="R114" i="28"/>
  <c r="AD114" i="28"/>
  <c r="AD111" i="28"/>
  <c r="P111" i="28"/>
  <c r="Z119" i="28"/>
  <c r="R119" i="28"/>
  <c r="H119" i="28"/>
  <c r="Z110" i="28"/>
  <c r="AD110" i="28"/>
  <c r="Z107" i="28"/>
  <c r="J107" i="28"/>
  <c r="N107" i="28"/>
  <c r="T113" i="28"/>
  <c r="Z113" i="28"/>
  <c r="T112" i="28"/>
  <c r="X112" i="28"/>
  <c r="L112" i="28"/>
  <c r="N106" i="28"/>
  <c r="Z106" i="28"/>
  <c r="X106" i="28"/>
  <c r="L108" i="28"/>
  <c r="AF108" i="28"/>
  <c r="H118" i="28"/>
  <c r="AF118" i="28"/>
  <c r="AB23" i="28"/>
  <c r="V23" i="28"/>
  <c r="AB22" i="28"/>
  <c r="R23" i="28"/>
  <c r="R19" i="28"/>
  <c r="X19" i="28"/>
  <c r="AD24" i="28"/>
  <c r="AF59" i="28"/>
  <c r="AF25" i="28"/>
  <c r="Z18" i="28"/>
  <c r="X35" i="28"/>
  <c r="V21" i="28"/>
  <c r="AF21" i="28"/>
  <c r="T21" i="28"/>
  <c r="T37" i="28"/>
  <c r="T18" i="28"/>
  <c r="Z57" i="28"/>
  <c r="T48" i="28"/>
  <c r="AF29" i="28"/>
  <c r="T16" i="28"/>
  <c r="L19" i="28"/>
  <c r="T22" i="28"/>
  <c r="T68" i="28"/>
  <c r="AD21" i="28"/>
  <c r="X33" i="28"/>
  <c r="AF62" i="28"/>
  <c r="Z45" i="28"/>
  <c r="Z19" i="28"/>
  <c r="AD19" i="28"/>
  <c r="AD52" i="28"/>
  <c r="L22" i="28"/>
  <c r="AB21" i="28"/>
  <c r="X21" i="28"/>
  <c r="AD69" i="28"/>
  <c r="AB37" i="28"/>
  <c r="L33" i="28"/>
  <c r="AB56" i="28"/>
  <c r="V56" i="28"/>
  <c r="AB48" i="28"/>
  <c r="L62" i="28"/>
  <c r="Z27" i="28"/>
  <c r="AD18" i="28"/>
  <c r="AD29" i="28"/>
  <c r="X29" i="28"/>
  <c r="AF17" i="28"/>
  <c r="R24" i="28"/>
  <c r="AD35" i="28"/>
  <c r="X45" i="28"/>
  <c r="AB59" i="28"/>
  <c r="AF40" i="28"/>
  <c r="L30" i="28"/>
  <c r="AF57" i="28"/>
  <c r="AD68" i="28"/>
  <c r="Z25" i="28"/>
  <c r="X58" i="28"/>
  <c r="AD37" i="28"/>
  <c r="Z37" i="28"/>
  <c r="V37" i="28"/>
  <c r="R33" i="28"/>
  <c r="T33" i="28"/>
  <c r="T56" i="28"/>
  <c r="V48" i="28"/>
  <c r="V62" i="28"/>
  <c r="V27" i="28"/>
  <c r="X20" i="28"/>
  <c r="R18" i="28"/>
  <c r="L29" i="28"/>
  <c r="AB29" i="28"/>
  <c r="T29" i="28"/>
  <c r="AD17" i="28"/>
  <c r="Z35" i="28"/>
  <c r="X34" i="28"/>
  <c r="X55" i="28"/>
  <c r="Z59" i="28"/>
  <c r="L16" i="28"/>
  <c r="AB16" i="28"/>
  <c r="T19" i="28"/>
  <c r="AB19" i="28"/>
  <c r="V57" i="28"/>
  <c r="AF70" i="28"/>
  <c r="L15" i="28"/>
  <c r="X22" i="28"/>
  <c r="V22" i="28"/>
  <c r="R68" i="28"/>
  <c r="Z23" i="28"/>
  <c r="X23" i="28"/>
  <c r="L23" i="28"/>
  <c r="R21" i="28"/>
  <c r="AB69" i="28"/>
  <c r="R37" i="28"/>
  <c r="L37" i="28"/>
  <c r="R56" i="28"/>
  <c r="AB27" i="28"/>
  <c r="R15" i="28"/>
  <c r="Z21" i="28"/>
  <c r="L67" i="28"/>
  <c r="AB67" i="28"/>
  <c r="Z67" i="28"/>
  <c r="R67" i="28"/>
  <c r="T67" i="28"/>
  <c r="L65" i="28"/>
  <c r="R65" i="28"/>
  <c r="AF65" i="28"/>
  <c r="AF66" i="28"/>
  <c r="R66" i="28"/>
  <c r="AB66" i="28"/>
  <c r="X66" i="28"/>
  <c r="AD54" i="28"/>
  <c r="L54" i="28"/>
  <c r="V54" i="28"/>
  <c r="R54" i="28"/>
  <c r="R53" i="28"/>
  <c r="Z53" i="28"/>
  <c r="T53" i="28"/>
  <c r="V53" i="28"/>
  <c r="X53" i="28"/>
  <c r="L47" i="28"/>
  <c r="AB47" i="28"/>
  <c r="AD47" i="28"/>
  <c r="Z47" i="28"/>
  <c r="L42" i="28"/>
  <c r="V42" i="28"/>
  <c r="Z42" i="28"/>
  <c r="AF42" i="28"/>
  <c r="V36" i="28"/>
  <c r="L36" i="28"/>
  <c r="AD36" i="28"/>
  <c r="R36" i="28"/>
  <c r="AF32" i="28"/>
  <c r="X32" i="28"/>
  <c r="V32" i="28"/>
  <c r="AD32" i="28"/>
  <c r="AB32" i="28"/>
  <c r="AB43" i="28"/>
  <c r="L38" i="28"/>
  <c r="AD38" i="28"/>
  <c r="Z64" i="28"/>
  <c r="AF63" i="28"/>
  <c r="V14" i="28"/>
  <c r="AF14" i="28"/>
  <c r="X14" i="28"/>
  <c r="P14" i="28"/>
  <c r="L14" i="28"/>
  <c r="AB14" i="28"/>
  <c r="AF44" i="28"/>
  <c r="V65" i="28"/>
  <c r="L28" i="28"/>
  <c r="AB28" i="28"/>
  <c r="Z28" i="28"/>
  <c r="AF28" i="28"/>
  <c r="T28" i="28"/>
  <c r="AD28" i="28"/>
  <c r="Z50" i="28"/>
  <c r="AB54" i="28"/>
  <c r="L66" i="28"/>
  <c r="AB42" i="28"/>
  <c r="AF53" i="28"/>
  <c r="R61" i="28"/>
  <c r="X36" i="28"/>
  <c r="L46" i="28"/>
  <c r="AB51" i="28"/>
  <c r="V63" i="28"/>
  <c r="AF27" i="28"/>
  <c r="R27" i="28"/>
  <c r="Z17" i="28"/>
  <c r="V17" i="28"/>
  <c r="L17" i="28"/>
  <c r="AB17" i="28"/>
  <c r="R17" i="28"/>
  <c r="AD44" i="28"/>
  <c r="L41" i="28"/>
  <c r="Z32" i="28"/>
  <c r="T66" i="28"/>
  <c r="R39" i="28"/>
  <c r="X49" i="28"/>
  <c r="AF36" i="28"/>
  <c r="AF47" i="28"/>
  <c r="L24" i="28"/>
  <c r="X24" i="28"/>
  <c r="Z24" i="28"/>
  <c r="V24" i="28"/>
  <c r="AB24" i="28"/>
  <c r="R25" i="28"/>
  <c r="AB25" i="28"/>
  <c r="T25" i="28"/>
  <c r="T62" i="28"/>
  <c r="Z62" i="28"/>
  <c r="X70" i="28"/>
  <c r="R70" i="28"/>
  <c r="Z70" i="28"/>
  <c r="AB70" i="28"/>
  <c r="T60" i="28"/>
  <c r="AB60" i="28"/>
  <c r="V60" i="28"/>
  <c r="AD60" i="28"/>
  <c r="L60" i="28"/>
  <c r="AB68" i="28"/>
  <c r="X68" i="28"/>
  <c r="AF68" i="28"/>
  <c r="V69" i="28"/>
  <c r="L69" i="28"/>
  <c r="R69" i="28"/>
  <c r="V59" i="28"/>
  <c r="X59" i="28"/>
  <c r="T59" i="28"/>
  <c r="AD59" i="28"/>
  <c r="AB58" i="28"/>
  <c r="AF58" i="28"/>
  <c r="Z58" i="28"/>
  <c r="T58" i="28"/>
  <c r="L58" i="28"/>
  <c r="L48" i="28"/>
  <c r="Z52" i="28"/>
  <c r="X52" i="28"/>
  <c r="V52" i="28"/>
  <c r="T52" i="28"/>
  <c r="AF52" i="28"/>
  <c r="R57" i="28"/>
  <c r="AB57" i="28"/>
  <c r="X57" i="28"/>
  <c r="T55" i="28"/>
  <c r="L55" i="28"/>
  <c r="R55" i="28"/>
  <c r="Z55" i="28"/>
  <c r="AD55" i="28"/>
  <c r="AB45" i="28"/>
  <c r="AD45" i="28"/>
  <c r="V45" i="28"/>
  <c r="AF45" i="28"/>
  <c r="AD40" i="28"/>
  <c r="Z40" i="28"/>
  <c r="L40" i="28"/>
  <c r="X40" i="28"/>
  <c r="AD30" i="28"/>
  <c r="AF30" i="28"/>
  <c r="T30" i="28"/>
  <c r="X30" i="28"/>
  <c r="V30" i="28"/>
  <c r="R35" i="28"/>
  <c r="T35" i="28"/>
  <c r="L35" i="28"/>
  <c r="AB35" i="28"/>
  <c r="L34" i="28"/>
  <c r="AB34" i="28"/>
  <c r="V34" i="28"/>
  <c r="Z34" i="28"/>
  <c r="R31" i="28"/>
  <c r="AF31" i="28"/>
  <c r="X31" i="28"/>
  <c r="AB31" i="28"/>
  <c r="Z31" i="28"/>
  <c r="AD31" i="28"/>
  <c r="T43" i="28"/>
  <c r="X37" i="28"/>
  <c r="V38" i="28"/>
  <c r="AF38" i="28"/>
  <c r="AD33" i="28"/>
  <c r="AB33" i="28"/>
  <c r="X56" i="28"/>
  <c r="AF56" i="28"/>
  <c r="AD46" i="28"/>
  <c r="AB46" i="28"/>
  <c r="Z46" i="28"/>
  <c r="AD48" i="28"/>
  <c r="Z48" i="28"/>
  <c r="AF51" i="28"/>
  <c r="AD51" i="28"/>
  <c r="R64" i="28"/>
  <c r="AD62" i="28"/>
  <c r="X62" i="28"/>
  <c r="AD27" i="28"/>
  <c r="T27" i="28"/>
  <c r="R20" i="28"/>
  <c r="L20" i="28"/>
  <c r="L18" i="28"/>
  <c r="T14" i="28"/>
  <c r="T24" i="28"/>
  <c r="V44" i="28"/>
  <c r="AF34" i="28"/>
  <c r="R34" i="28"/>
  <c r="V55" i="28"/>
  <c r="T45" i="28"/>
  <c r="AD65" i="28"/>
  <c r="Z26" i="28"/>
  <c r="X28" i="28"/>
  <c r="R28" i="28"/>
  <c r="X41" i="28"/>
  <c r="T32" i="28"/>
  <c r="AF54" i="28"/>
  <c r="AD66" i="28"/>
  <c r="AF39" i="28"/>
  <c r="V40" i="28"/>
  <c r="R30" i="28"/>
  <c r="L52" i="28"/>
  <c r="AB53" i="28"/>
  <c r="L57" i="28"/>
  <c r="V70" i="28"/>
  <c r="X61" i="28"/>
  <c r="R47" i="28"/>
  <c r="X47" i="28"/>
  <c r="V67" i="28"/>
  <c r="AD67" i="28"/>
  <c r="V68" i="28"/>
  <c r="L25" i="28"/>
  <c r="V25" i="28"/>
  <c r="V31" i="28"/>
  <c r="L31" i="28"/>
  <c r="R58" i="28"/>
  <c r="X69" i="28"/>
  <c r="AF60" i="28"/>
  <c r="X60" i="28"/>
  <c r="T64" i="28"/>
  <c r="AF64" i="28"/>
  <c r="Z61" i="28"/>
  <c r="AB61" i="28"/>
  <c r="L61" i="28"/>
  <c r="AF61" i="28"/>
  <c r="AD61" i="28"/>
  <c r="AB63" i="28"/>
  <c r="T63" i="28"/>
  <c r="AB50" i="28"/>
  <c r="R50" i="28"/>
  <c r="AF50" i="28"/>
  <c r="L50" i="28"/>
  <c r="L51" i="28"/>
  <c r="X51" i="28"/>
  <c r="R51" i="28"/>
  <c r="AF49" i="28"/>
  <c r="Z49" i="28"/>
  <c r="T49" i="28"/>
  <c r="L49" i="28"/>
  <c r="AD39" i="28"/>
  <c r="X39" i="28"/>
  <c r="AB39" i="28"/>
  <c r="V39" i="28"/>
  <c r="T44" i="28"/>
  <c r="Z44" i="28"/>
  <c r="AB44" i="28"/>
  <c r="R44" i="28"/>
  <c r="X44" i="28"/>
  <c r="T41" i="28"/>
  <c r="AD41" i="28"/>
  <c r="Z41" i="28"/>
  <c r="V41" i="28"/>
  <c r="AB41" i="28"/>
  <c r="L43" i="28"/>
  <c r="X43" i="28"/>
  <c r="Z38" i="28"/>
  <c r="V46" i="28"/>
  <c r="AF46" i="28"/>
  <c r="Z51" i="28"/>
  <c r="X64" i="28"/>
  <c r="V64" i="28"/>
  <c r="Z63" i="28"/>
  <c r="AB20" i="28"/>
  <c r="AD20" i="28"/>
  <c r="X65" i="28"/>
  <c r="AF41" i="28"/>
  <c r="R32" i="28"/>
  <c r="Z66" i="28"/>
  <c r="T42" i="28"/>
  <c r="R49" i="28"/>
  <c r="T36" i="28"/>
  <c r="T47" i="28"/>
  <c r="X67" i="28"/>
  <c r="R43" i="28"/>
  <c r="AD43" i="28"/>
  <c r="X38" i="28"/>
  <c r="AB38" i="28"/>
  <c r="T46" i="28"/>
  <c r="T51" i="28"/>
  <c r="L64" i="28"/>
  <c r="AD64" i="28"/>
  <c r="X63" i="28"/>
  <c r="L63" i="28"/>
  <c r="T20" i="28"/>
  <c r="R14" i="28"/>
  <c r="T65" i="28"/>
  <c r="Z65" i="28"/>
  <c r="R26" i="28"/>
  <c r="L26" i="28"/>
  <c r="T26" i="28"/>
  <c r="AF26" i="28"/>
  <c r="AB26" i="28"/>
  <c r="L32" i="28"/>
  <c r="X50" i="28"/>
  <c r="Z54" i="28"/>
  <c r="AD42" i="28"/>
  <c r="X42" i="28"/>
  <c r="AD49" i="28"/>
  <c r="V18" i="28"/>
  <c r="AB18" i="28"/>
  <c r="X18" i="28"/>
  <c r="AD15" i="28"/>
  <c r="T15" i="28"/>
  <c r="X15" i="28"/>
  <c r="AF15" i="28"/>
  <c r="V15" i="28"/>
  <c r="Z43" i="28"/>
  <c r="V43" i="28"/>
  <c r="AF43" i="28"/>
  <c r="T38" i="28"/>
  <c r="R38" i="28"/>
  <c r="AF33" i="28"/>
  <c r="V33" i="28"/>
  <c r="L56" i="28"/>
  <c r="Z56" i="28"/>
  <c r="AD56" i="28"/>
  <c r="X46" i="28"/>
  <c r="R48" i="28"/>
  <c r="AF48" i="28"/>
  <c r="V51" i="28"/>
  <c r="AB64" i="28"/>
  <c r="AB62" i="28"/>
  <c r="R62" i="28"/>
  <c r="R63" i="28"/>
  <c r="X27" i="28"/>
  <c r="L27" i="28"/>
  <c r="V20" i="28"/>
  <c r="AF20" i="28"/>
  <c r="Z20" i="28"/>
  <c r="AF18" i="28"/>
  <c r="T17" i="28"/>
  <c r="Z14" i="28"/>
  <c r="L44" i="28"/>
  <c r="V35" i="28"/>
  <c r="AD34" i="28"/>
  <c r="T34" i="28"/>
  <c r="AB55" i="28"/>
  <c r="R45" i="28"/>
  <c r="AB65" i="28"/>
  <c r="AD26" i="28"/>
  <c r="V26" i="28"/>
  <c r="V28" i="28"/>
  <c r="R41" i="28"/>
  <c r="L59" i="28"/>
  <c r="T50" i="28"/>
  <c r="V50" i="28"/>
  <c r="X54" i="28"/>
  <c r="T54" i="28"/>
  <c r="V66" i="28"/>
  <c r="Z39" i="28"/>
  <c r="T39" i="28"/>
  <c r="T40" i="28"/>
  <c r="AB40" i="28"/>
  <c r="R42" i="28"/>
  <c r="Z30" i="28"/>
  <c r="R52" i="28"/>
  <c r="AB52" i="28"/>
  <c r="AD53" i="28"/>
  <c r="L53" i="28"/>
  <c r="AD57" i="28"/>
  <c r="V49" i="28"/>
  <c r="L70" i="28"/>
  <c r="T70" i="28"/>
  <c r="T61" i="28"/>
  <c r="Z15" i="28"/>
  <c r="AB36" i="28"/>
  <c r="Z36" i="28"/>
  <c r="V47" i="28"/>
  <c r="AF67" i="28"/>
  <c r="Z68" i="28"/>
  <c r="AD25" i="28"/>
  <c r="T31" i="28"/>
  <c r="V58" i="28"/>
  <c r="Z69" i="28"/>
  <c r="T69" i="28"/>
  <c r="R60" i="28"/>
  <c r="Z60" i="28"/>
  <c r="Z29" i="28"/>
  <c r="R29" i="28"/>
  <c r="V29" i="28"/>
  <c r="V19" i="28"/>
  <c r="AF19" i="28"/>
  <c r="T23" i="28"/>
  <c r="AD23" i="28"/>
  <c r="AF79" i="28"/>
  <c r="AF75" i="28"/>
  <c r="AF81" i="28"/>
  <c r="AF86" i="28"/>
  <c r="AF76" i="28"/>
  <c r="AF74" i="28"/>
  <c r="AF78" i="28"/>
  <c r="AF80" i="28"/>
  <c r="AF73" i="28"/>
  <c r="AF82" i="28"/>
  <c r="AF87" i="28"/>
  <c r="AD78" i="28"/>
  <c r="AD80" i="28"/>
  <c r="AD81" i="28"/>
  <c r="AD82" i="28"/>
  <c r="AD87" i="28"/>
  <c r="AD79" i="28"/>
  <c r="AD75" i="28"/>
  <c r="AD74" i="28"/>
  <c r="AD86" i="28"/>
  <c r="AD76" i="28"/>
  <c r="AD73" i="28"/>
  <c r="AB86" i="28"/>
  <c r="AB75" i="28"/>
  <c r="AB81" i="28"/>
  <c r="AB73" i="28"/>
  <c r="AB76" i="28"/>
  <c r="AB74" i="28"/>
  <c r="AB78" i="28"/>
  <c r="AB80" i="28"/>
  <c r="AB79" i="28"/>
  <c r="AB82" i="28"/>
  <c r="AB87" i="28"/>
  <c r="Z86" i="28"/>
  <c r="Z76" i="28"/>
  <c r="Z81" i="28"/>
  <c r="Z78" i="28"/>
  <c r="Z80" i="28"/>
  <c r="Z74" i="28"/>
  <c r="Z82" i="28"/>
  <c r="Z87" i="28"/>
  <c r="Z79" i="28"/>
  <c r="Z75" i="28"/>
  <c r="Z73" i="28"/>
  <c r="X73" i="28"/>
  <c r="X76" i="28"/>
  <c r="X81" i="28"/>
  <c r="X78" i="28"/>
  <c r="X80" i="28"/>
  <c r="X79" i="28"/>
  <c r="X82" i="28"/>
  <c r="X87" i="28"/>
  <c r="X86" i="28"/>
  <c r="X75" i="28"/>
  <c r="X74" i="28"/>
  <c r="V73" i="28"/>
  <c r="V76" i="28"/>
  <c r="V81" i="28"/>
  <c r="V78" i="28"/>
  <c r="V80" i="28"/>
  <c r="V79" i="28"/>
  <c r="V82" i="28"/>
  <c r="V87" i="28"/>
  <c r="V86" i="28"/>
  <c r="V75" i="28"/>
  <c r="V74" i="28"/>
  <c r="T79" i="28"/>
  <c r="T75" i="28"/>
  <c r="T81" i="28"/>
  <c r="T86" i="28"/>
  <c r="T76" i="28"/>
  <c r="T74" i="28"/>
  <c r="T78" i="28"/>
  <c r="T80" i="28"/>
  <c r="T73" i="28"/>
  <c r="T82" i="28"/>
  <c r="T87" i="28"/>
  <c r="P78" i="28"/>
  <c r="R86" i="28"/>
  <c r="R75" i="28"/>
  <c r="R81" i="28"/>
  <c r="R73" i="28"/>
  <c r="R76" i="28"/>
  <c r="R74" i="28"/>
  <c r="R78" i="28"/>
  <c r="R80" i="28"/>
  <c r="P87" i="28"/>
  <c r="R79" i="28"/>
  <c r="R82" i="28"/>
  <c r="R87" i="28"/>
  <c r="P81" i="28"/>
  <c r="P79" i="28"/>
  <c r="P82" i="28"/>
  <c r="P74" i="28"/>
  <c r="P86" i="28"/>
  <c r="P75" i="28"/>
  <c r="P76" i="28"/>
  <c r="P73" i="28"/>
  <c r="P80" i="28"/>
  <c r="N86" i="28"/>
  <c r="N75" i="28"/>
  <c r="N81" i="28"/>
  <c r="N73" i="28"/>
  <c r="N76" i="28"/>
  <c r="N74" i="28"/>
  <c r="N78" i="28"/>
  <c r="N80" i="28"/>
  <c r="N79" i="28"/>
  <c r="N82" i="28"/>
  <c r="N87" i="28"/>
  <c r="L86" i="28"/>
  <c r="L75" i="28"/>
  <c r="L81" i="28"/>
  <c r="L73" i="28"/>
  <c r="L76" i="28"/>
  <c r="L74" i="28"/>
  <c r="L78" i="28"/>
  <c r="L80" i="28"/>
  <c r="L79" i="28"/>
  <c r="L82" i="28"/>
  <c r="L87" i="28"/>
  <c r="J86" i="28"/>
  <c r="J75" i="28"/>
  <c r="J81" i="28"/>
  <c r="J73" i="28"/>
  <c r="J76" i="28"/>
  <c r="J74" i="28"/>
  <c r="J78" i="28"/>
  <c r="J80" i="28"/>
  <c r="J79" i="28"/>
  <c r="J82" i="28"/>
  <c r="J87" i="28"/>
  <c r="H86" i="28"/>
  <c r="H75" i="28"/>
  <c r="H81" i="28"/>
  <c r="H73" i="28"/>
  <c r="H76" i="28"/>
  <c r="H74" i="28"/>
  <c r="H78" i="28"/>
  <c r="H80" i="28"/>
  <c r="H79" i="28"/>
  <c r="H82" i="28"/>
  <c r="H87" i="28"/>
  <c r="F74" i="28"/>
  <c r="F78" i="28"/>
  <c r="F73" i="28"/>
  <c r="F81" i="28"/>
  <c r="F87" i="28"/>
  <c r="C10" i="28" l="1"/>
  <c r="J13" i="18" s="1"/>
  <c r="C9" i="28"/>
  <c r="E10" i="28"/>
  <c r="E9" i="28"/>
  <c r="I14" i="18" s="1"/>
  <c r="AC9" i="28"/>
  <c r="I26" i="18" s="1"/>
  <c r="S9" i="28"/>
  <c r="I21" i="18" s="1"/>
  <c r="AE9" i="28"/>
  <c r="I27" i="18" s="1"/>
  <c r="O9" i="28"/>
  <c r="I19" i="18" s="1"/>
  <c r="W9" i="28"/>
  <c r="I23" i="18" s="1"/>
  <c r="U9" i="28"/>
  <c r="I22" i="18" s="1"/>
  <c r="Q9" i="28"/>
  <c r="I20" i="18" s="1"/>
  <c r="K9" i="28"/>
  <c r="I17" i="18" s="1"/>
  <c r="I9" i="28"/>
  <c r="I16" i="18" s="1"/>
  <c r="Y9" i="28"/>
  <c r="I24" i="18" s="1"/>
  <c r="G9" i="28"/>
  <c r="I15" i="18" s="1"/>
  <c r="AA9" i="28"/>
  <c r="I25" i="18" s="1"/>
  <c r="M9" i="28"/>
  <c r="I18" i="18" s="1"/>
  <c r="AE10" i="28"/>
  <c r="J27" i="18" s="1"/>
  <c r="AC10" i="28"/>
  <c r="Y10" i="28"/>
  <c r="J24" i="18" s="1"/>
  <c r="AA10" i="28"/>
  <c r="W10" i="28"/>
  <c r="S10" i="28"/>
  <c r="U10" i="28"/>
  <c r="O10" i="28"/>
  <c r="Q10" i="28"/>
  <c r="M10" i="28"/>
  <c r="K10" i="28"/>
  <c r="I10" i="28"/>
  <c r="G10" i="28"/>
  <c r="I13" i="18" l="1"/>
  <c r="L13" i="18" s="1"/>
  <c r="C11" i="28"/>
  <c r="L27" i="18"/>
  <c r="E11" i="28"/>
  <c r="S11" i="28"/>
  <c r="AC11" i="28"/>
  <c r="L24" i="18"/>
  <c r="O11" i="28"/>
  <c r="J26" i="18"/>
  <c r="L26" i="18" s="1"/>
  <c r="Y11" i="28"/>
  <c r="J21" i="18"/>
  <c r="L21" i="18" s="1"/>
  <c r="AE11" i="28"/>
  <c r="J19" i="18"/>
  <c r="L19" i="18" s="1"/>
  <c r="J14" i="18"/>
  <c r="L14" i="18" s="1"/>
  <c r="J25" i="18"/>
  <c r="L25" i="18" s="1"/>
  <c r="AA11" i="28"/>
  <c r="J23" i="18"/>
  <c r="L23" i="18" s="1"/>
  <c r="W11" i="28"/>
  <c r="J22" i="18"/>
  <c r="L22" i="18" s="1"/>
  <c r="U11" i="28"/>
  <c r="J20" i="18"/>
  <c r="L20" i="18" s="1"/>
  <c r="Q11" i="28"/>
  <c r="J18" i="18"/>
  <c r="L18" i="18" s="1"/>
  <c r="M11" i="28"/>
  <c r="J17" i="18"/>
  <c r="L17" i="18" s="1"/>
  <c r="K11" i="28"/>
  <c r="J16" i="18"/>
  <c r="L16" i="18" s="1"/>
  <c r="I11" i="28"/>
  <c r="J15" i="18"/>
  <c r="L15" i="18" s="1"/>
  <c r="G11" i="28"/>
  <c r="Q16" i="18" l="1"/>
  <c r="Q22" i="18"/>
  <c r="Q14" i="18"/>
  <c r="Q15" i="18"/>
  <c r="Q20" i="18"/>
  <c r="Q24" i="18"/>
  <c r="Q18" i="18"/>
  <c r="Q23" i="18"/>
  <c r="Q19" i="18"/>
  <c r="Q27" i="18"/>
  <c r="Q25" i="18"/>
  <c r="Q26" i="18"/>
  <c r="Q13" i="18"/>
  <c r="Q17" i="18"/>
  <c r="Q21" i="18"/>
  <c r="M13" i="18" l="1"/>
  <c r="M21" i="18"/>
  <c r="M14" i="18"/>
  <c r="M16" i="18"/>
  <c r="M22" i="18"/>
  <c r="M19" i="18"/>
  <c r="M26" i="18"/>
  <c r="M24" i="18"/>
  <c r="M17" i="18"/>
  <c r="M20" i="18"/>
  <c r="M23" i="18"/>
  <c r="M27" i="18"/>
  <c r="M25" i="18"/>
  <c r="M15" i="18"/>
  <c r="M18" i="18"/>
</calcChain>
</file>

<file path=xl/sharedStrings.xml><?xml version="1.0" encoding="utf-8"?>
<sst xmlns="http://schemas.openxmlformats.org/spreadsheetml/2006/main" count="17056" uniqueCount="621">
  <si>
    <t>EN PESOS</t>
  </si>
  <si>
    <t>EN SMMLV</t>
  </si>
  <si>
    <t>TOTAL</t>
  </si>
  <si>
    <t>OFERENTE</t>
  </si>
  <si>
    <t>UNIVERSIDAD DE ANTIOQUIA</t>
  </si>
  <si>
    <t>ACTIVO CORRIENTE</t>
  </si>
  <si>
    <t>PASIVO CORRIENTE</t>
  </si>
  <si>
    <t>INDICADOR 1</t>
  </si>
  <si>
    <t>INDICADOR 2</t>
  </si>
  <si>
    <t>PASIVO TOTAL</t>
  </si>
  <si>
    <t>ACTIVO TOTAL</t>
  </si>
  <si>
    <t>PROPONENTE</t>
  </si>
  <si>
    <t>Numeral</t>
  </si>
  <si>
    <t>OBSERVACIONES</t>
  </si>
  <si>
    <t>Item</t>
  </si>
  <si>
    <t>N° DEL CONSECUTIVO DEL REPORTE DEL CONTRATO EJECUTADO EN EL RUP (1)</t>
  </si>
  <si>
    <t>N° de Folio en el RUP (2)</t>
  </si>
  <si>
    <t>CONTRATO (3)</t>
  </si>
  <si>
    <t>CONTRATANTE (4)</t>
  </si>
  <si>
    <t>EN SMMLV (5)</t>
  </si>
  <si>
    <t>FORMA DE
EJECUCIÓN (6)</t>
  </si>
  <si>
    <t>% de Participación (7)</t>
  </si>
  <si>
    <t>TOTAL EXPERIENCIA ESPECÍFICA EN SMMLV</t>
  </si>
  <si>
    <t>LISTADO DE OFERENTES</t>
  </si>
  <si>
    <t>INDICE SUMATORIA CONTRATOS/PRESUPUESTO OFICIAL</t>
  </si>
  <si>
    <t>NRO</t>
  </si>
  <si>
    <t>Presupuesto Total</t>
  </si>
  <si>
    <t>TRM día siguiente</t>
  </si>
  <si>
    <t>ORDEN</t>
  </si>
  <si>
    <t>Nro</t>
  </si>
  <si>
    <t>NOMBRE OFERENTE</t>
  </si>
  <si>
    <t>PROPONENTES</t>
  </si>
  <si>
    <t>PRESUPUESTO OFICIAL</t>
  </si>
  <si>
    <t>OBSERVACIONES CON RESPECTO A PROPUESTA ECONÓMICA</t>
  </si>
  <si>
    <t>N°</t>
  </si>
  <si>
    <t>RADICADO</t>
  </si>
  <si>
    <t>HORA DE RECIBIDO</t>
  </si>
  <si>
    <t>NIT/CC</t>
  </si>
  <si>
    <t>REPRESENTANTE LEGAL</t>
  </si>
  <si>
    <t>NUMERO DE FOLIOS DE LA PROPUESTA</t>
  </si>
  <si>
    <t>COSTO TOTAL CON IVA</t>
  </si>
  <si>
    <t>ENDEUDAMIENTO</t>
  </si>
  <si>
    <t>NIT O CÉDULA</t>
  </si>
  <si>
    <t>3.1</t>
  </si>
  <si>
    <t>EVALUACIÓN EXPERIENCIA - INDICADORES FINANCIEROS</t>
  </si>
  <si>
    <t>APERTURA DE SOBRES</t>
  </si>
  <si>
    <t>EVALUACIÓN ECONÓMICA - DEFINICIÓN DE MÉTODO DE EVALUACIÓN Y CÁLCULO DE Pt1</t>
  </si>
  <si>
    <t>Fecha</t>
  </si>
  <si>
    <r>
      <t>PUNTAJE (Pt</t>
    </r>
    <r>
      <rPr>
        <b/>
        <vertAlign val="subscript"/>
        <sz val="12"/>
        <rFont val="Calibri"/>
        <family val="2"/>
        <scheme val="minor"/>
      </rPr>
      <t>1</t>
    </r>
    <r>
      <rPr>
        <b/>
        <sz val="12"/>
        <rFont val="Calibri"/>
        <family val="2"/>
        <scheme val="minor"/>
      </rPr>
      <t>)</t>
    </r>
  </si>
  <si>
    <t>MÉTODO DE EVALUACIÓN DE ACUERDO A TRM</t>
  </si>
  <si>
    <t>CAPITAL DE TRABAJO</t>
  </si>
  <si>
    <t>ITEM</t>
  </si>
  <si>
    <t>PUNTAJE TOTAL</t>
  </si>
  <si>
    <t>Número total de ítems</t>
  </si>
  <si>
    <t>Proponente</t>
  </si>
  <si>
    <t>*H=Habilitado  NH=No habilitado</t>
  </si>
  <si>
    <t>ESTADO*</t>
  </si>
  <si>
    <r>
      <rPr>
        <b/>
        <sz val="10"/>
        <rFont val="Arial"/>
        <family val="2"/>
      </rPr>
      <t>OBSERVACIÓN:</t>
    </r>
    <r>
      <rPr>
        <sz val="10"/>
        <rFont val="Arial"/>
        <family val="2"/>
      </rPr>
      <t xml:space="preserve">
</t>
    </r>
  </si>
  <si>
    <t>CLASIFICACIÓN DEL OBJETO DEL CONTRATO (8)</t>
  </si>
  <si>
    <t>Media aritmética</t>
  </si>
  <si>
    <t># propuestas (n)</t>
  </si>
  <si>
    <t>Asignar de acuerdo al proceso</t>
  </si>
  <si>
    <t>ASIGNACIÓN DE PUNTAJE PARA Pt3:</t>
  </si>
  <si>
    <t>IR</t>
  </si>
  <si>
    <t>(IR) Ítems representativos</t>
  </si>
  <si>
    <t>(IRES) Ítems restantes</t>
  </si>
  <si>
    <t>IRES</t>
  </si>
  <si>
    <t>(IR) ITEMS REPRESENTATIVOS</t>
  </si>
  <si>
    <t>(IRES) ITEMS RESTANTES</t>
  </si>
  <si>
    <t>Estado</t>
  </si>
  <si>
    <t>EVALUACIÓN DE REQUISITOS JURÍDICOS</t>
  </si>
  <si>
    <t>EVALUACIÓN DE EXPERIENCIA GENERAL</t>
  </si>
  <si>
    <t>EVALUACIÓN DE REQUISITOS COMERCIALES</t>
  </si>
  <si>
    <t>SALARIO MÍNIMO</t>
  </si>
  <si>
    <t>COCIENTE EVALUACIÓN</t>
  </si>
  <si>
    <t>ESTADO</t>
  </si>
  <si>
    <t>NE = PT/AT &lt;=
Siendo PT = pasivo total 
AT = activo total</t>
  </si>
  <si>
    <t>CT = AC-PC &gt; X*PO
Siendo PO = Presupuesto Oficial</t>
  </si>
  <si>
    <t>MÁXIMO PUNTAJE A ASIGNAR PARA Pti</t>
  </si>
  <si>
    <r>
      <t>PUNTAJE (Pt</t>
    </r>
    <r>
      <rPr>
        <b/>
        <vertAlign val="subscript"/>
        <sz val="12"/>
        <rFont val="Calibri"/>
        <family val="2"/>
        <scheme val="minor"/>
      </rPr>
      <t>2A</t>
    </r>
    <r>
      <rPr>
        <b/>
        <sz val="12"/>
        <rFont val="Calibri"/>
        <family val="2"/>
        <scheme val="minor"/>
      </rPr>
      <t>)</t>
    </r>
  </si>
  <si>
    <r>
      <t>PUNTAJE (Pt</t>
    </r>
    <r>
      <rPr>
        <b/>
        <vertAlign val="subscript"/>
        <sz val="12"/>
        <rFont val="Calibri"/>
        <family val="2"/>
        <scheme val="minor"/>
      </rPr>
      <t>2B</t>
    </r>
    <r>
      <rPr>
        <b/>
        <sz val="12"/>
        <rFont val="Calibri"/>
        <family val="2"/>
        <scheme val="minor"/>
      </rPr>
      <t>)</t>
    </r>
  </si>
  <si>
    <t>Pt2A</t>
  </si>
  <si>
    <t>Pt2 TOTAL</t>
  </si>
  <si>
    <t>Pt2B</t>
  </si>
  <si>
    <t>Desviación estándar</t>
  </si>
  <si>
    <t>Método de evaluación</t>
  </si>
  <si>
    <t>CALCULO DE Pt2</t>
  </si>
  <si>
    <t>Ser en PESOS COLOMBIANOS.</t>
  </si>
  <si>
    <t>Incluir todos los costos, gastos impuestos, tasas y contribuciones en los que deba incurrir el PROPONENTE para cumplir el objeto de la INVITACIÓN.</t>
  </si>
  <si>
    <t>No modificar los formatos del Proceso de Contratación, salvo autorización expresa.</t>
  </si>
  <si>
    <t>1.1</t>
  </si>
  <si>
    <t>3.2</t>
  </si>
  <si>
    <t>5.1.1 Requisitos personas naturales</t>
  </si>
  <si>
    <t>4.1</t>
  </si>
  <si>
    <t>5.1.2. Requisitos personas jurídicas</t>
  </si>
  <si>
    <t xml:space="preserve">EXPERIENCIA GENERAL </t>
  </si>
  <si>
    <t>PRESENTACIÓN DE CERTIFICADOS (9)</t>
  </si>
  <si>
    <t>ALCANCE DEL OBJETO CONTRACTUAL (10)</t>
  </si>
  <si>
    <t>VALORACIÓN DE OBSERVACIONES (11)</t>
  </si>
  <si>
    <t>VALORACIÓN DE REQUERIMIENTOS ENTREGADOS(12)</t>
  </si>
  <si>
    <t>SMMLV DE PARTICIPACIÓN PONDERADOS (13)</t>
  </si>
  <si>
    <t>VALORACIÓN</t>
  </si>
  <si>
    <t>VALIDACIÓN DE CODIGOS SEGÚN TABLA  4 (CODIGOS UNSPSC)</t>
  </si>
  <si>
    <t>Unidad</t>
  </si>
  <si>
    <t>Cantidad</t>
  </si>
  <si>
    <t>Precio Unitario</t>
  </si>
  <si>
    <t>Valor Total</t>
  </si>
  <si>
    <t>un</t>
  </si>
  <si>
    <t>m2</t>
  </si>
  <si>
    <t>m</t>
  </si>
  <si>
    <t xml:space="preserve">REQUISITOS JURÍDICOS DE PARTICIPACIÓN  (personas naturales y jurídicas) numeral 5.1
</t>
  </si>
  <si>
    <t xml:space="preserve">Estar afiliado y a paz y salvo con el Sistema de Salud (EPS) y el Sistema General de Pensiones en los términos de la Ley.
En caso de tener empleados a su cargo, deben estar afiliados y a paz y salvo con el Sistema General de Seguridad Social (Salud, Pensiones, Riesgos Laborales) y con los aportes Parafiscales (Caja de Compensación Familiar, Sena, ICBF).
</t>
  </si>
  <si>
    <t>VERIFICACIÓN DE UNIDADES</t>
  </si>
  <si>
    <t>VERIFICACIÓN DE CANTIDADES</t>
  </si>
  <si>
    <t>VERIFICACIÓN DE PRECIOS UNITARIOS</t>
  </si>
  <si>
    <t>VERIFICACIÓN DE VALORES TOTALES</t>
  </si>
  <si>
    <t>PONDERACIÓN DE HABILITACIÓN</t>
  </si>
  <si>
    <t>VERIFICACIÓN DE REDONDEO</t>
  </si>
  <si>
    <t>DIFERENCIA</t>
  </si>
  <si>
    <t>TOTAL DIFERENCIA</t>
  </si>
  <si>
    <t>% DIFERENCIA</t>
  </si>
  <si>
    <t>ESTATUS EXPERIENCIA GENERAL</t>
  </si>
  <si>
    <t>ESTATUS CAPACIDAD FINANCIERA</t>
  </si>
  <si>
    <t>ESTATUS REQUISITOS COMERCIALES</t>
  </si>
  <si>
    <t>TABLA RESUMEN EXPERIENCIA</t>
  </si>
  <si>
    <t>ESTATUS</t>
  </si>
  <si>
    <t>TABLA RESUMEN</t>
  </si>
  <si>
    <t>ESTATUS GENERAL</t>
  </si>
  <si>
    <t>No estar reportada al Boletín de Responsables Fiscales de la Contraloría General de la República (Art. 60 Ley 610 de 2000; Circular 005 del 25 de febrero de 2008).</t>
  </si>
  <si>
    <t>No tener antecedentes disciplinarios en la Procuraduría General de la Nación.</t>
  </si>
  <si>
    <t>No estar en mora en el Sistema Registro Nacional de Medidas Correctivas RNMC de la Policía Nacional de Colombia (artículo 183 de la Ley 1801 de 2016)</t>
  </si>
  <si>
    <t>Estar inscrita en el Registro Único de Tributario.</t>
  </si>
  <si>
    <t>CERTIFICADOS PRESENTADOS</t>
  </si>
  <si>
    <t>LOGO DEL OFERENTE</t>
  </si>
  <si>
    <t>4.2</t>
  </si>
  <si>
    <t>5.1</t>
  </si>
  <si>
    <t>VERIFICACIÓN DE ACTIVIDAD</t>
  </si>
  <si>
    <t>1.2</t>
  </si>
  <si>
    <t>1.3</t>
  </si>
  <si>
    <t>1.4</t>
  </si>
  <si>
    <t>4.3</t>
  </si>
  <si>
    <t>5.2</t>
  </si>
  <si>
    <t>REQUISITOS JURÍDICOS</t>
  </si>
  <si>
    <t xml:space="preserve"> </t>
  </si>
  <si>
    <t xml:space="preserve">OBJETO: </t>
  </si>
  <si>
    <t>Descripcion de la Actividad</t>
  </si>
  <si>
    <t>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</si>
  <si>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TOTAL COSTO DIRECTO</t>
  </si>
  <si>
    <t>TOTAL PROYECTO</t>
  </si>
  <si>
    <t>Max Total Costo Directo</t>
  </si>
  <si>
    <t>TOTAL COSTOS DIRECTOS</t>
  </si>
  <si>
    <t xml:space="preserve">No estar reportada al Boletín de Responsables Fiscales de la Contraloría General de la República (Art. 60 Ley 610 de 2000; Circular 005 del 25 de febrero de 2008).
</t>
  </si>
  <si>
    <t>No tener antecedentes judiciales en la Policía Nacional de Colombia.</t>
  </si>
  <si>
    <t xml:space="preserve">Póliza de seriedad de la oferta a favor de entidades Estatales y a nombre de la Universidad de Antioquia. </t>
  </si>
  <si>
    <t>Invitación Pública N° VA-080-2019</t>
  </si>
  <si>
    <t xml:space="preserve">OBJETO:“Ejecutar la obra civil, elèctrica, hidrosanitaria, Seguridad Electrònica y de aire acondicionado para la adecuaciòn del Laboratotio de Artes Gràficas de la Facultad de Artes , ubicado en el tercer piso del bloque 24 de la Universidad de Antioquia, bajo la modalidad de precios unitarios no reajustables, de acuerdo a los diseños y especificaciones tècnicas de construcciòn” </t>
  </si>
  <si>
    <t xml:space="preserve">CIERRE: 07/11/2019
HORA: 10:30 A.M </t>
  </si>
  <si>
    <t xml:space="preserve">Tener capacidad jurídica para contratar. Por tanto, el Proponente debe:
(i) Ser mayor de edad; 
(ii) no tener inhabilidades, incompatibilidades ni conflictos de interés para contratar, según el artículo 4° del Acuerdo Superior 419 de 2014.
(iii) No tener ninguna de estas situaciones: Cesación de pagos o, cualquier otra circunstancia que justificadamente permita a la UdeA presumir incapacidad o imposibilidad jurídica, económica o técnica para cumplir el objeto del contrato.
</t>
  </si>
  <si>
    <t xml:space="preserve">(i)   Ser  ingeniero   civil,   arquitecto   o  arquitecto constructor.
(ii)    Tener    matrícula    profesional    vigente    y
expedida  mínimo TRES (3)  años antes del cierre de la  INVITACIÓN.
</t>
  </si>
  <si>
    <t xml:space="preserve">Estar inscrita, calificada y clasificada en el Registro Único de Proponentes –RUP- de la Cámara de Comercio de su domicilio, antes de la fecha de cierre o entrega de propuestas de esta INVITACIÓN, la experiencia de estar soportada en algunos de los códigos de  clasificaciòn UNSPSC:, 721015 - 721029 - 721033 - 721214 - 401017
</t>
  </si>
  <si>
    <t xml:space="preserve">(i)  Ser el representante  legal:  ingeniero  civil, arquitecto o arquitecto constructor.
(ii)  Tener  matrícula  profesional  vigente,  que haya  sido  expedida  mínimo  TRES  (3)  años antes  de  la  apertura  de  la  presente INVITACIÓN.
</t>
  </si>
  <si>
    <t xml:space="preserve">Tener  capacidad  jurídica  para contratar.  Por tanto, el Proponente debe:
(i) Ser persona jurídica con capacidad jurídica para celebrar contratos;
(ii)    Tener   como   objeto   social   principal,   o conexo,   las   actividades   establecidas   en objeto de la presente  INVITACIÓN;
(iii) Haber sido registrada  por lo menos TRES (3) años  antes de la fecha  de apertura de la INVITACIÓN;
(iv)   Tener   una   vigencia   mínima   igual   al término  de duración  de las garantías  exigidas y Un  año más;   _.
(v)  Estar  inscrita  en la  Cámara  de Comercio de su domicilio.
(vi) No tener, el representante legal ni los miembros  de su órgano de dirección y manejo (sea Junta  Directiva,  Junta  de Socios,  entre otras), inhabilidades, incompatibilidades ni conflictos de interés para contratar con la U de A;   según   la   Constitución,    la   Ley;   y   los Acuerdos  Superiores 419   de 2014 (Estatuto General de Contratación  de la Universidad de Antioquia),   y  395  de  2011   (por  el  cual  se regula el conflicto de intereses del servidor público   en  la  Universidad  de  Antioquia)   o normas que los modifiquen  o adicionen.
(Vii) No tener ninguna de estas situaciones: Cesación de pagos o, cualquier otra circunstancia que justificadamente  permita  a la  U  de  A  presumir  incapacidad  o imposibilidad  jurídica,  económica   o  técnica para cumplir el objeto del contrato.
</t>
  </si>
  <si>
    <t>Haber cumplido  con los aportes al Sistema de Seguridad  Social  Integral y Parafiscales3,   en los seis (6) meses anteriores a la presentación de la propuesta Comercial y encontrarse a paz y salvo  con el sistema.  Si tiene  acuerdos  de pago deberá certificarl</t>
  </si>
  <si>
    <t xml:space="preserve">Estar  inscrita,   calificada  y  clasificada  en  el Registro Único de PROPONENTES -RUP- de la Cámara  de Comercio  de su domicilio  antes de la fecha de cierre o entrega  de propuestas de esta  invitación,  la  experiencia  debe  estar soportada   en   algunos   de   los   códigos   de  clasificación   UNSPSC:   721015  - 721029   -
721033 - 721214, 401017.
</t>
  </si>
  <si>
    <r>
      <t xml:space="preserve">Se aceptarán  solo  aquellas  propuestas  que  certifiquen experiencia GENERAL  acreditada en hasta  cinco  (5)  certificados  de contratos  terminados  y liquidados,  que  dentro  de su objeto  o alcance  incluyan  construcción   o mantenimiento de  edificaciones  nuevas  o existentes,  y que mínimo uno (1) de los cinco  contratos sea de mantenimiento y cuya sumatoria sea mayor a tres puntos cinco (3.5) veces el presupuesto  oficial expresado  en SMMLV.
</t>
    </r>
    <r>
      <rPr>
        <u/>
        <sz val="28"/>
        <rFont val="Symbol"/>
        <family val="1"/>
        <charset val="2"/>
      </rPr>
      <t>S</t>
    </r>
    <r>
      <rPr>
        <u/>
        <sz val="16"/>
        <rFont val="Arial"/>
        <family val="2"/>
      </rPr>
      <t xml:space="preserve"> (del valor total de hasta 5  contratos liquidados que certifiquen clasificaciòn en todos los codigos requeridos en SMMLV )</t>
    </r>
    <r>
      <rPr>
        <sz val="16"/>
        <rFont val="Arial"/>
        <family val="2"/>
      </rPr>
      <t xml:space="preserve"> ≥ 3,5
(Valor del presupuesto total oficial en SMMLV de 2019)
</t>
    </r>
  </si>
  <si>
    <t>CUMPLE CON EL REQUERIMIENTO DE OBLIGATORIEDAD DE QUE MÌNIMO 1 DE LOS CONTRATOS ES DE MANTENIMIENTO?</t>
  </si>
  <si>
    <t>I</t>
  </si>
  <si>
    <t>T</t>
  </si>
  <si>
    <t>Ciudad Universitaria</t>
  </si>
  <si>
    <t>Presupuesto de obras civiles, electricas, hidrosanitarios y Aire acondicionado en el Laboratorio de Artes Gráficas, Bloque 24.</t>
  </si>
  <si>
    <t>Valor por Capitulo</t>
  </si>
  <si>
    <t xml:space="preserve">OBRA CIVIL </t>
  </si>
  <si>
    <t>DEMOLICIONES Y ADECUACIONES</t>
  </si>
  <si>
    <t>1.1.1</t>
  </si>
  <si>
    <t>ADECUACION ZONA DE TRABAJO, Incluye Desmonte y retiro de mesones, muebles, estanteria, campanas, puestos de trabajo, griferias, clausura de tubería exitente. Incluye el acarreo interno hasta el punto de acopio de escombros o de bodega, ademas la recuperacion de los materiales aprovechables o su transporte hasta el sitio que lo indique la interventoría.</t>
  </si>
  <si>
    <t>dia</t>
  </si>
  <si>
    <t>1.1.2</t>
  </si>
  <si>
    <t xml:space="preserve">RETIRO DE PUERTAS Y VENTANAS  (marco y ala) metálicas, en aluminio, en madera o puerta reja. Incluye el retiro, cargue, transporte, botada de escombros en botaderos oficiales y recuperación de los materiales aprovechables y su transporte hasta la bodega o el sitio que lo indique la interventoría. </t>
  </si>
  <si>
    <t>1.1.3</t>
  </si>
  <si>
    <t>DEMOLICIÓN MAMPOSTERÍA EN LADRILLO hasta 20 cm DE ESPESOR, incluye cargue, transporte y botada de escombros en botaderos oficiales, demolición de revoques, zocalo y enchapes aplicados al muro a demoler e instalaciones embebidas, además recuperación de los materiales aprovechables o su transporte hasta el sitio que lo indique la interventoría.</t>
  </si>
  <si>
    <t>1.1.4</t>
  </si>
  <si>
    <t>DEMOLICIÓN MAMPOSTERÍA EXTERNA EN LADRILLO hasta 20 cm DE ESPESOR, incluye cargue, transporte y botada de escombros en botaderos oficiales, demolición de revoques y enchapes aplicados al muro a demoler e instalaciones embebidas, además recuperación de los materiales aprovechables o su transporte hasta el sitio que lo indique la interventoría.</t>
  </si>
  <si>
    <t>1.1.5</t>
  </si>
  <si>
    <t>DEMOLICIÓN PISO EN BALDOSA ó piso en mortero. Incluye cargue, transporte y botada de escombros, Incluye demolición del mortero de nivelación espesor máximo 0.07m, retiro de refuerzo e instalaciones embebidas. Además recuperación de los materiales aprovechables o su transporte hasta el sitio que lo indique la interventoría.</t>
  </si>
  <si>
    <t>1.1.6</t>
  </si>
  <si>
    <t>DEMOLICIÓN ZÓCALO EN BALDOSA o media caña en concreto. cargue, transporte y botada de escombros, Incluye demolición del mortero, retiro de refuerzo e instalaciones embebidas. Además recuperación de los materiales aprovechables o su transporte hasta el sitio que lo indique la interventoría.</t>
  </si>
  <si>
    <t>1.1.7</t>
  </si>
  <si>
    <t>DEMOLICIÓN REVOQUE Existente. Incluye cargue, transporte y botada de escombros en botaderos oficiales, demolición de revoques, mano de obra y todos los elementos necesarios para su correcta ejecución.</t>
  </si>
  <si>
    <t>1.1.8</t>
  </si>
  <si>
    <t>Pase en muros de concreto y/o mampostería para paso de redes hidrosanitarias, eléctricas o de aire de canaleta 12x5 - 16x5. Incluye resane completo de la perforación en caso de ser requerido.</t>
  </si>
  <si>
    <t>1.1.9</t>
  </si>
  <si>
    <t>Pase en muros de concreto y/o mampostería para paso de redes hidrosanitarias, eléctricas o de aire para tubería de 3/4" - 2". Incluye resane completo de la perforación en caso de ser requerido</t>
  </si>
  <si>
    <t>1.1.10</t>
  </si>
  <si>
    <t>Pase en losas de concreto para paso de redes hidrosanitarias, eléctricas o de aire de 3" - 4"</t>
  </si>
  <si>
    <t>CONCRETO</t>
  </si>
  <si>
    <t>1.2.1</t>
  </si>
  <si>
    <t>Construcción de VIGA TALÓN  en concreto de 21 Mpa., DE 0.15 M DE ALTO x 0.06 M DE ANCHO. Incluye suministro, transporte y colocación del concreto, formaleta en súper "T" o su equivalente para acabado a la vista las dos caras, nivelación, vibrado, protección, curado y todos los demás elementos necesarios para su correcta construcción. Según medidas y especificaciones dadas en los planos y diseños.</t>
  </si>
  <si>
    <t>1.2.2</t>
  </si>
  <si>
    <t>Construcción de ANCLAJE EPÓXICO sobre losa existente para varillas de acero de diámetro hasta 1/2", incluye el suministro, transporte e instalación del epóxico, perforación mecánica del concreto con broca de diámetro 5/8" mas del diámetro de la barra de acero a anclar y una profundid1ad mínima de 12 cm, fijación de la barra y todo lo necesario para su correcto funcionamiento según recomendaciones del proveedor del epóxico. El acero del anclaje se pagará en su respectivo ítem.</t>
  </si>
  <si>
    <t>1.2.3</t>
  </si>
  <si>
    <t>Suministro, transporte e instalación de ACERO DE REFUERZO FIGURADO FY= 420 Mpa-60000 PSI, corrugado. Incluye transporte con descarga, transporte interno, alambre de amarre, certificados y todos los elementos necesarios para su correcta instalación, según diseño y recomendaciones estructurales.</t>
  </si>
  <si>
    <t>kg</t>
  </si>
  <si>
    <t>1.2.4</t>
  </si>
  <si>
    <t>Construcción de COLUMNETAS DE 0.10 x 0.15m. en concreto de 21 MPa. Incluye suministro, transporte y colocación del concreto, formaleta en súper "T" de 19mm., desmoldante, fluidificante para mezclas de concreto, vibrado, tacos metalicos, protección, curado y todos los demás elementos necesarios para su correcta construcción según diseño. El acero de refuerzo se pagará en su respectivo ítem. En el vaciado se deben dejar los hierros para el amarre de la mampostería no estructural, por ningún motivo se pagarán anclajes.</t>
  </si>
  <si>
    <t>PISOS</t>
  </si>
  <si>
    <t>1.3.1</t>
  </si>
  <si>
    <t>Construcción de PISO EN BALDOSA DE GRANO PULIDO FONDO GRIS similar al existente o color indicado por interventoría, monocapa 30 x 30, tráfico 5. Incluye varilla de dilatación plástica 5x40 mm o en aluminio de 3mm, en reticulas de 1.80x1.80m, localización según diseño, mortero de nivelación y pega e= 0,05 m,  remates, pulida y brillada de piso y todo lo necesario para su correcta construcción y funcionamiento. Se debe entregar muestra previa a la instalación para la aprobación de la interventoría.</t>
  </si>
  <si>
    <t>1.3.2</t>
  </si>
  <si>
    <t>Construcción de ZÓCALO EN MEDIA CAÑA EN GRANITO PULIDO Y BRILLADO DE COLOR IGUAL AL DE LA BALDOSA, DESARROLLO DE 20 cm, con una altura de 10 cm sobre el nivel de piso acabado y embebido en muro. Incluye mortero de nivelación, cemento color, grano No. 1, varilla de aluminio de 3 mm a lo largo del muro y mediacañas cada 0,90m, cortes en piso y muro, remates, pulida y brillada, y todos los demás elementos necesarios para su correcto vaciado. La capa de desgaste no debe ser inferior a 10 mm después de pulida.</t>
  </si>
  <si>
    <t>1.3.3</t>
  </si>
  <si>
    <t>Construcción de ZÓCALO RECTO EN BALDOSA DE GRANO de 0,07 a 0,10m de altura, de la misma especificación de la baldosa de piso, con aristas biseladas. Incluye suministro y transporte de los materiales, pegante de capa delgada tipo pegacor o equivalente, lechada del mismo color de la baldosa, remates, y todos los elementos necesarios para su correcta construcción.</t>
  </si>
  <si>
    <t>1.3.4</t>
  </si>
  <si>
    <t xml:space="preserve">Construcción de PISO EN CONCRETO PULIDO DE 21 Mpa, con un ESPESOR DE 7cm. Incluye suministro y transporte de los materiales, Aplicación de Sikafloor-3 QuartzTop con el fin de tener alta resistencia al desgaste del concreto, formaletas, Sika Plastocrete DM Impermeabilizante, acabado con helicóptero, malla electrosoldada D-84, marcación de dilataciones con cortadora, sello de juntas con sikaflex o similar  y todo lo necesario para su correcta ejecución y funcionamiento. </t>
  </si>
  <si>
    <t>MUROS</t>
  </si>
  <si>
    <t>1.4.1</t>
  </si>
  <si>
    <t>Suministro, transporte y colocación de muros en superboad de 8mm, con superboad 2 CARAS un espesor de 15 cm (ancho del perfil mas espesor de placa). Incluye estructura metálica a 61 cm de distancia para armado y soporte, perfiles esquineros, refuerzo de vanos para puertas y ventanas, placa de superboad de 8mm, refuerzo adicional en madera para la instalación de equipos de aire acondicionado u otros elementos, cinta en fibra de vidrio de 50 mm., tornillería de 6x1 y 7x7/16, masilla, y todos los demás elementos necesarios para su correcta instalación y funcionamiento.</t>
  </si>
  <si>
    <t>1.4.2</t>
  </si>
  <si>
    <t>Construcción de MAMPOSTERÍA EN LADRILLO PARA REVOCAR O ENCHAPAR una cara o dos caras, DE 15 x 20 x 40 cm. ESPESOR DE 15 cm. Incluye el suministro y transporte del ladrillo, el mortero de pega 1:4 espesor max=0.01 m y todos los demás elementos necesarios para su correcta construcción y funcionamiento.</t>
  </si>
  <si>
    <t>1.4.3</t>
  </si>
  <si>
    <t>1.4.4</t>
  </si>
  <si>
    <t>Aplicación de PINTURA EPOXIPOLIAMIDA EN MUROS Y PISO (dos componentes proporción 1:3, no tóxica) tipo epoxiconstrucción de pintuco o equivalente, de primera calidad, semimate, sobre estuco plástico, 2 a 3 manos o las necesarias para lograr una superficie pareja a satisfacción de la interventoría, color blanco.</t>
  </si>
  <si>
    <t>1.4.5</t>
  </si>
  <si>
    <t>Colocación de REVOQUE con mortero 1:4 IMPERMEABILIZADO con Sika 1 o equivalente, EN MUROS. Incluye suministro y transporte de los materiales, fajas, ranuras, filetes, y todos los demás elementos necesarios para su correcta construcción.</t>
  </si>
  <si>
    <t>1.4.6</t>
  </si>
  <si>
    <t>Colocación de ESTUCO ACRÍLICO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t>
  </si>
  <si>
    <t>1.4.7</t>
  </si>
  <si>
    <t>Suministro, Transporte e Instalación de MEDIACAÑA para cielo y vertice de muros. Incluye perfil en pvc plástico de 6 cm, masilla y todos los demás elementos necesarios para su correcta instalación y funcionamiento.</t>
  </si>
  <si>
    <t>1.4.8</t>
  </si>
  <si>
    <t xml:space="preserve">Construcción de media caña con desarrollo entre 10-20 cm en concreto de 21 MPa. Incluye suministro, transporte y colocación del concreto, formaleta circular, desmoldante, fluidificante para mezclas de concreto, vibrado, tacos metalicos, protección, curado y todos los demás elementos necesarios para su correcta construcción según diseño. </t>
  </si>
  <si>
    <t>1.5</t>
  </si>
  <si>
    <t>CIELOS</t>
  </si>
  <si>
    <t>1.5.1</t>
  </si>
  <si>
    <t>Suministro, transporte y colocación de cielo raso suspendido con junta invisible Placa de Yeso RH 1/2Pg 1.22X 2.44mt 12.7mm con la misma inclinación de la cubierta. para cielos con acabado nivel 5, estructura en perfiles de acero galvanizado cal 20, con refuerzo en área vertical,  tornillos autoperforantes de cabeza extra plana de 1/2" y 1", junta perdida con cinta de 2" en fibra de vidrio y masilla. Incluye esquineros y tapas y todos los demás elementos necesarios para su correcta instalación y funcionamiento. El acabado en pintura para exteriores, se pagará en su ítem respectivo. Según detalle y diseño.</t>
  </si>
  <si>
    <t>1.5.2</t>
  </si>
  <si>
    <t>Aplicación de PINTURA EPOXIPOLIAMIDA EN CIELOS (dos componentes proporción 1:3, no tóxica) tipo epoxiconstrucción de pintuco o equivalente, semimate, sobre estuco plástico, 2 a 3 manos o las necesarias para lograr una superficie pareja a satisfacción de la interventoría, color blanco.</t>
  </si>
  <si>
    <t>1.5.3</t>
  </si>
  <si>
    <t>Suministro, transporte y colocación de registros construido en perfiles y angulos de aluminio y remaches pop, resistente a la deformacion, util para registros de inspeccion en placas de yeso, Incluye pintura en polvo electrostatica de larga duracion, los angulos de ensamble se pueden instalar al interior o exterior del marco fijaciones, cortes para apertura de registro, andamios, canes y todo los demás elementos  necesario para su correcta instalación y funcionamiento.</t>
  </si>
  <si>
    <t>1.5.4</t>
  </si>
  <si>
    <t>Suministro, transporte y colocación faja en Placa de Yeso RH 1/2" altura entre 30-50cm, con acabado nivel 5, estructura en perfiles de acero galvanizado cal 20, con refuerzo en área vertical,  tornillos autoperforantes de cabeza extra plana de 1/2" y 1", junta perdida con cinta de 2" en fibra de vidrio y masilla. Incluye esquineros y tapas y todos los demás elementos necesarios para su correcta instalación y funcionamiento. El acabado en pintura para exteriores, se pagará en su ítem respectivo. Según detalle y diseño.</t>
  </si>
  <si>
    <t>1.5.5</t>
  </si>
  <si>
    <t>PINTURA DE ACABADO TIPO IMPRA O EQUIVALENTE PARA APLICARSE SOBRE TABLILLA (color teka, nogal, caobo o color necesario para entonar el área intervenida) Incluye: Suministro, transporte y aplicación las manos que sean necesarias para un tono óptimo.</t>
  </si>
  <si>
    <t>1.6</t>
  </si>
  <si>
    <t>PUERTAS Y VENTANAS</t>
  </si>
  <si>
    <t>1.6.1</t>
  </si>
  <si>
    <t>Suministro, transporte e instalación dePuerta Corrediza PC1  LABORATORIOS REVELADOS de 0.90x2.10m. Incluye Suministro de puerta corrediza de 1 hoja lisa, doble lamina tipo panel, inyectada en poliuretano, engrafada, no soldada. Especificaciones de componentes y accesorios: lámina galvanizada - cal 20 cerradura pico de loro backset 35mm, escudo embellecedor y cilindro te5 30x30 llave/botón niquelado pintura electrostática acabado por definir haladera inox 40x30 doble y todos los elementos necesarios para su correcta instalación.</t>
  </si>
  <si>
    <t>1.6.2</t>
  </si>
  <si>
    <t>Puerta de seguridad  P8 de 1.80x2.10m Estructura de lámina cold rolled calibré 16 enchapado con anglomerado en madera, marco de acero cold rolled calibré 16 pintado. Con un pasador al techo 4 en cerradura y 2 lateral inferior (CERRADURA CILINDRO ANTIGANSUA Y DEFENDE ANTITALADRO).</t>
  </si>
  <si>
    <t>1.6.3</t>
  </si>
  <si>
    <t xml:space="preserve">Puerta de seguridad  P6  de 1.58x2.10m. Estructura de lámina cold rolled calibré 16 enchapado con anglomerado en madera, marco de acero cold rolled calibré 16 pintado. Con un pasador al techo 4 en cerradura y 2 lateral inferior (CERRADURA CILINDRO ANTIGANSUA Y DEFENDE ANTITALADRO). Incluye acabados en aglomerados y cantos enchapados dando un acabado como madera color a elección del cliente y marco pintado </t>
  </si>
  <si>
    <t>1.6.4</t>
  </si>
  <si>
    <t xml:space="preserve">Suministro, transporte e instalación de Puertas P7 de 1.58x2.10m en aluminio y vidrio laminado 3+3 incoloro, tubular T103, sistema 3831, chapa de seguridad Yale L370, bisagras omega de aluminio de 3", Gato cierrapuerta superior marca Yale # 2,  fallebas y todo lo necesario para su correcta instalación. </t>
  </si>
  <si>
    <t>1.6.5</t>
  </si>
  <si>
    <t>Suministro, transporte e instalación de Puertas P9 de 1.0x2.10m en aluminio y vidrio laminado 3+3 incoloro, tubular T103, sistema 3831, chapa de seguridad Yale L370, bisagras omega de aluminio de 3",  Gato cierrapuerta superior marca Yale # 2, fallebas y todo lo necesario para su correcta instalación.</t>
  </si>
  <si>
    <t>1.6.6</t>
  </si>
  <si>
    <t>Suministro, transporte e instalación de Celosias en vidrio grabado de 4mm con un ancho entre 80 a 1.50m. Incluye mano de obra y todos los elementos necesarios para su correcta Instalación.</t>
  </si>
  <si>
    <t>1.6.7</t>
  </si>
  <si>
    <t>Suministro, transporte e instalación de COMANDO para Celosias, Incluye anclajes al muro, mano de obra y todos los elementos necesarios para su correcta Instalación.</t>
  </si>
  <si>
    <t>1.6.8</t>
  </si>
  <si>
    <t>Suministro e instalación de TABLERO en vidrio templado matizado de 8mm de espesor, de 1.40m de ancho x 1.20m de altura, Incluye 4 preforaciones para la instalación, accesorios en acero inoxidable y transporte.</t>
  </si>
  <si>
    <t>1.6.9</t>
  </si>
  <si>
    <t xml:space="preserve">Suministro, transporte e instalación de Mueble con salpicadero, pozuelo, cajones y puertas. Dimensión meson: 3620x650x900mm y Dimensión pozuelo: 630x450x250mm Marca: Itracer o similar  Fabricación en acero inoxidable 304, superficie calibre 18 con salpicadero de 100mm de altura, pozuelo fabricado en acero inoxidable calibre 18, soldado y embebido al punto de desagüe. Mueble compuesto de laterales, espaldar, puertas (x3) al costado derecho, en calibre 22, entrepaño y piso en calibre 20 con refuerzo en "U" fabricados en acero inoxidable calibre 20. Cajones con sus rieles en calibre 22, al costado izquierdo,espacio para almacenamiento de bandejas en los dos costados y en la parte inferior del pozuelo. Patas en acero inoxidable tubería de 1-1/2”, con pines niveladores. </t>
  </si>
  <si>
    <t>1.6.10</t>
  </si>
  <si>
    <t>Suministro, transporte e instalación de espejo para maquillaje  con las bombillas incrustadas. Las medidas son 2.00 m de ancho y 1.00 m de alto. Incluye marco en madera, bombillas, instalación y todos los elementos necesarios para su correcta Ejecución.</t>
  </si>
  <si>
    <t>1.6.11</t>
  </si>
  <si>
    <t>Suministro, transporte e instalación de rejilla metalica para la instalación de luces con un ancho de 50cm y cuadriculas de 25x25cm con Tubería cuadrada de 3/4 x 3/4" x 0.8mm Cal.20 como lo muestra el diseño en los planos arquitectonicos, Incluye andamios, instalación, aplicación anticorrosivo, pintura esmalte para acabado, soldadura y todos los elementos necesarios para su correcta Ejecución.</t>
  </si>
  <si>
    <t>II</t>
  </si>
  <si>
    <t>ELECTRICO</t>
  </si>
  <si>
    <t>2.1</t>
  </si>
  <si>
    <t>TABLEROS DE DISTRIBUCION ELECTRICA Y CAJAS DE DISTRIBUCIÓN</t>
  </si>
  <si>
    <t>Suministro e instalación de breakers en tablero de distribución eléctrica, conexión de puesta a tierra según sección 250 NTC 2050, marcación y señalización según RETIE, anclajes, fijaciones, conexiones, pruebas y ensayos.</t>
  </si>
  <si>
    <t>2.1.1</t>
  </si>
  <si>
    <t>Tablero eléctrico de distribución de 30 circuitos trifásico con tapa (medidas:99x35x11)cms aprox , expuesto, con espacio para totalizador, para interruptor enchufable, 5 hilos (1 barraje para tierra y 1 para neutro), con puerta y chapa . color gris. El tablero debe cumplir RETIE, barrajes de 225 A, 220 V. Incluye:  todos los elementos y accesorios para su adecuada instalación y fijaciòn (Perno expansivo) y marcaciòn con placa en acrìlico. Se instalara al interior del laboratorio en pared , El tablero debe quedar debidamente marcado, la marcación debe ser visible y legible</t>
  </si>
  <si>
    <t xml:space="preserve">un </t>
  </si>
  <si>
    <t>2.2</t>
  </si>
  <si>
    <t>PROTECCIONES ELECTRICAS</t>
  </si>
  <si>
    <t>2.2.1</t>
  </si>
  <si>
    <t xml:space="preserve">Interruptor automático (breaker) tripolar industrial  3x80A, Icu=40kA, 220/240V, Ics=100%Icu, unidad de disparo termomagnética regulable 56-80A. Incluye: Elementos de fijación y marcación. Marca sugeridas: Schneider Electric (Ref. EasyPact CVS), ABB, Eaton, Siemens.  NOTAS:   1. Un totalizador se instalara en gabinete de distribución ubicado en cuarto eléctrico del  primer piso  (S26 T1 GP1 C5 GS1)    2. Un totalizador se instalara en tablero ubicado en el laboratorio de fotografia                                                                                                                                                         </t>
  </si>
  <si>
    <t>2.2.2</t>
  </si>
  <si>
    <t>Interruptor automático (breaker) monopolar enchufable 1x15,1x20,1x30, A, Icc&gt;10 kA, 110 V. Incluye cintas y anillos de marcación</t>
  </si>
  <si>
    <t>2.3</t>
  </si>
  <si>
    <t>SALIDAS ELECTRICAS TOMAS E ILUMINACIÓN</t>
  </si>
  <si>
    <t>Suministro e instalación de salidas eléctricas,iluminación: Incluye: Alambrada, empalme, encintada y accesorios para su correcta instalación, pruebas y chequeos; conexión de puesta a tierra según sección 250 NTC 2050, marcación y señalización según RETIE.</t>
  </si>
  <si>
    <t>2.3.1</t>
  </si>
  <si>
    <t>Salida eléctrica para toma corriente doble con polo a tierra color blanco, 125V, 20A en tubería EMT. Incluye: 3m de cable de cobre de 1xN° 12 AWG THHN/THWN, caja metálica 12x12x5cm, aparato con tapa, conectores tipo resorte y accesorios. NO Incluye tubería.</t>
  </si>
  <si>
    <t>2.3.2</t>
  </si>
  <si>
    <t>Salida eléctrica para toma corriente doble con polo a tierra color blanco, 125V, 15A en tubería EMT. Incluye: 3m de cable de cobre de 1xN° 10 AWG LSHF, caja metálica 12x12x5cm, aparato con tapa, conectores tipo resorte y accesorios. NO Incluye tubería.</t>
  </si>
  <si>
    <t>2.3.3</t>
  </si>
  <si>
    <t>Salida eléctrica para toma corriente doble con polo a tierra color blanco, 125V, 15A en tubería PVC empotrada en muro. Incluye: 3m de cable de cobre de 1xN° 12 AWG LSHF, caja PVC 4''x4'', tapa flux PVC 4''x4'', aparato con tapa, conectores tipo resorte y accesorios.  NO Incluye tubería. ( ESTE TOMA ES ALTO PARA TV)</t>
  </si>
  <si>
    <t>2.3.4</t>
  </si>
  <si>
    <t xml:space="preserve">Salida eléctrica para toma corriente doble con polo a tierra color blanco, 125V, 15A en canaleta metálica o cancel. Incluye: 3m de cable de cobre 1xN° 12 AWG LSHF, tapa troquelada para canaleta 12cmx5cm con troquel universal, aparato con tapa, conectores tipo resorte y accesorios.  NO Incluye canaleta. </t>
  </si>
  <si>
    <t>2.3.5</t>
  </si>
  <si>
    <t>Salida eléctrica para interruptor sencillo 120V, 15A, expuesta en tubería EMT. Incluye: 3m de cable de cobre 1xN°12 AWG LSHF, caja metálica Rawelt 2''x4'', aparato con tapa, y accesorios. NO Incluye tubería.</t>
  </si>
  <si>
    <t>2.3.6</t>
  </si>
  <si>
    <t>Salida eléctrica para interruptor doble 125V, 15A expuesto en tubería EMT. Incluye: 3m de cable de cobre 1xN°12 AWG LSHF, caja metálica Rawelt de 2''x4'', aparato con tapa, y accesorios. NO Incluye tubería.</t>
  </si>
  <si>
    <t>2.3.7</t>
  </si>
  <si>
    <t>Salida eléctrica 120V para iluminación expuesta en caja metálica. Incluye: 1m de cable de cobre 3xN° 12 AWG THHN/THWN, caja metálica 12x12x5cm, conectores tipo resorte, prensaestopa de 1/2'', elementos de fijación y accesorios. NO Incluye tubería.</t>
  </si>
  <si>
    <t>2.3.8</t>
  </si>
  <si>
    <t xml:space="preserve">Salida eléctrica para toma corriente doble con polo a tierra aislada color naranja color naranja, 125V, 15A en canaleta metálica o cancel. Incluye: 3m de cable de cobre 1xN° 12 AWG LSHF, tapa troquelada para canaleta 12cmx5cm con troquel universal, aparato con tapa, conectores tipo resorte y accesorios.  NO Incluye canaleta. </t>
  </si>
  <si>
    <t>2.4</t>
  </si>
  <si>
    <t xml:space="preserve">SISTEMA DE ILUMINACION </t>
  </si>
  <si>
    <t>Suministro e instalación de salidas eléctricas para iluminación: Incluye: Alambrada, empalme, encintada y accesorios para su correcta instalación, pruebas y chequeos; conexión de puesta a tierra según sección 250 NTC 2050, marcación y señalización según RETIE.</t>
  </si>
  <si>
    <t>2.4.1</t>
  </si>
  <si>
    <t>Luminaria de Seguridad rectangular para laboratorio de revelado, potencia de 15 Wattios, con filtro Ambar, iluminación incandescente Tensión de 120-240V, material plastico (2 años de garantía), Incluye: Cable de Conexión, demás elementos necesario para su correcta instalación, fijación y puesta en funcionamiento, incluye 1 bombilla para repuesto adecuada para la luminaria, MARCA FORMACOL, KODAK, KAISER O SIMILARES, DEBE DE CUMPLIR LOS ESTANDARES NECESARIOS PARA EL PROCESO DE REVELADO EN EL LABORATORIO DE FOTOGRAFIA</t>
  </si>
  <si>
    <t>2.4.2</t>
  </si>
  <si>
    <t>Luminaria hermética led IP65 con chasis de policarbonato inyectado, estabilizado contra rayos UV, autoextinguible, color RAL7035,  broches de policarbonato, disipador de calor, difusor en policarbonato transparente resistente al impacto, con driver electrónico (THD&lt;10%), temperatura de color de 5000°k y con 5 años de garantia certificada, con 4 regletas de 56cm de 7 a 17W programado por driver a 15W cada regleta para un total de 60W, cada regleta con 140Lm/W con  factor de corrección del 20%, para un total de 8400Lm aproximadamente, de voltaje UNiversal (120-277V, 50/60Hz) adosada bajo techo en concreto o descolgado bajo techo de madera. Incluye: Encauchetado 3x16 AWG ó 4x16 AWG si esta provista de batería de emergencia,  prensaestopa, conectores, espárragos de 1/2, riel,  y demás elementos necesario para su correcta instalación, fijación y puesta en funcionamiento. Nota: Se debe medir en sitio al momento de la entrega y garantizar los niveles de iluminación requeridos por el RETILAP de acuerdo al producto suministrado.</t>
  </si>
  <si>
    <t>2.4.3</t>
  </si>
  <si>
    <t>Luminaria de emergencia LED de sobreponer con carcasa termo plástica  de autonomía mínima de 4 horas, 110Lm, 6500°K, IP20, 4.5W, factor de potencia 0,9, batería 2.5AH, ciclos de descarga &gt;300, voltaje 110-130V, tiempo de carga 24h, álgulo de apertura 120°, incluye encauchetado 3x16AWG, prensaestopa, conectores, riel omega, y demás elementos necesarios para su correcta instalación, fijación y puesta en funcionamiento.</t>
  </si>
  <si>
    <t>2.4.4</t>
  </si>
  <si>
    <t>Iluminación de aviso de laboratorio en uso, con dos pilotos de indicación led (1 de color verde, 1 de color rojo ) para laboratorio de fotografia, 120 VAC, 20 mA, 60HZ expuesta en caja metálica 12x12x5cm, incluye troquelado de la caja metalica, cableado interno 3m de cable de cobre 1xN°12 AWG LSHFy puesta en funcionamiento e instalación  Incluye: caja metálica 12x12x5cm, conectores, elementos de fijación y accesorios.  Indicador tipo semáforo con pilotos led verde y rojo que sirven como indicador de ingreso y no ingreso</t>
  </si>
  <si>
    <t>2.5</t>
  </si>
  <si>
    <t xml:space="preserve">SUMINISTRO E INSTALACIÓN DE CANALIZACIONES </t>
  </si>
  <si>
    <t>Suministro e instalación de canalizaciones, incluye: soportes, accesorios y elementos de fijación. Todos los soportes deberán cumplir con la NSR de 2010.</t>
  </si>
  <si>
    <t>2.5.1</t>
  </si>
  <si>
    <t>Tubería EMT de ¾". Incluye: Uniones, entradas a caja, conduletas,curva y elementos de fijación, marcación y demás accesorios necesarios para su correcta instalación.</t>
  </si>
  <si>
    <t>2.5.2</t>
  </si>
  <si>
    <t>Tubería EMT de 1 1/2". Incluye: Uniones, entradas a caja, conduletas, elementos de fijación, marcación y demas accesorios necesarios para su correcta instalación.</t>
  </si>
  <si>
    <t>2.5.3</t>
  </si>
  <si>
    <t>Coraza metálica flexible 3/4". Incluye: Conectores rectos y curvos, y demás elementos para su correcto funcionamiento y sujeción(grapas, tornillos, correas, etc.).</t>
  </si>
  <si>
    <t>2.5.4</t>
  </si>
  <si>
    <t>Canaleta metálica de 12x5cm con división central (con doblez),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t>
  </si>
  <si>
    <t>2.5.5</t>
  </si>
  <si>
    <t>Caja metálica 12x12x5 para empalme o cambio de ruta de tuberia y/o lisa color gris texturizado. Incluye: Elementos de fijación y marcación.</t>
  </si>
  <si>
    <t>2.5.6</t>
  </si>
  <si>
    <t xml:space="preserve">Suministro, transporte e instalación de Troquel para canaleta metalica 12x5cm para salida de datos con division interna. Incluye elementos de fijación para su correcta instalación </t>
  </si>
  <si>
    <t>2.5.7</t>
  </si>
  <si>
    <t>Canaleta metálica de 6x5cm sin división central (con doblez),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t>
  </si>
  <si>
    <t>2.5.8</t>
  </si>
  <si>
    <t xml:space="preserve">Tubería PVC de 3/4" empotrada en muro. Incluye: Canalización, elementos de fijación, alambre guía y accesorios necesarios para su correcta instalación. </t>
  </si>
  <si>
    <t>2.5.9</t>
  </si>
  <si>
    <t xml:space="preserve">Troquel para canaleta metalica 12x5cm para salida electrica con division interna. Incluye elementos de fijación para su correcta instalación </t>
  </si>
  <si>
    <t>2.6</t>
  </si>
  <si>
    <t>CIRCUITOS RAMALES-ALIMENTADORES PRINCIPALES</t>
  </si>
  <si>
    <t>Suministro y montaje de circuito ramal desde tablero de distribución eléctrica indicado, incluye: marcación tipo anillo y señalización según RETIE, pruebas, ensayos y chequeos, cumplirá con lo establecido en el Artículo 17, numeral 1 del RETIE:</t>
  </si>
  <si>
    <t>2.6.1</t>
  </si>
  <si>
    <t>Cable de cobre 1xN° 4 AWG THWN-2, 90°C, 600V CT,  incluye: marcación y elementos de fijación necesarios para su correcta instalación.</t>
  </si>
  <si>
    <t>2.6.2</t>
  </si>
  <si>
    <t>Cable de cobre 1xN° 6 AWG THWN-2, 90°C, 600V CT,incluye: marcación y elementos de fijación necesarios para su correcta instalación.</t>
  </si>
  <si>
    <t>2.6.3</t>
  </si>
  <si>
    <t>Cable de cobre 1xN° 10 AWG LSHF 90°C, 600V para circuitos ramales de tomas e iluminación, alimentación de equipos de aire acondoicionado, inlcuye terminales, cintas de marcación  y elementos necesarios para su correcta instalación y funcionamiento</t>
  </si>
  <si>
    <t>2.6.4</t>
  </si>
  <si>
    <t>Cable de cobre 1xN° 12 AWG LSHF 90°C, 600V para circuitos ramales de tomas e iluminación, alimentación de equipos de aire acondoicionado, inlcuye terminales, cintas de marcación  y elementos necesarios para su correcta instalación y funcionamiento</t>
  </si>
  <si>
    <t>2.7</t>
  </si>
  <si>
    <t>SISTEMA DE AIRE ACONDICIONADO</t>
  </si>
  <si>
    <t>Suministro y montaje elementos desde tablero de distribución eléctrico para alimentar equipos de Aire Acondicionado, condensadoras,evaporadoras y demas equipos  incluye: marcación tipo anillo y señalización según RETIE, pruebas, ensayos y chequeos, cumplirá con lo establecido en el Artículo 17, numeral 1 del RETIE:</t>
  </si>
  <si>
    <t>2.7.1</t>
  </si>
  <si>
    <t>Salida eléctrica expuesta en caja metálica para alimentar equipos de Aire Acondicionado Incluye: caja metálica 12x12x5cm, Incluye: 3m de cable de cobre 1xN°12 AWG LSHF, conectores tipo resorte, prensaestopa de 1/2'', elementos de fijación y accesorios. NO Incluye tubería.</t>
  </si>
  <si>
    <t>2.7.2</t>
  </si>
  <si>
    <t>Cable encauchetado 3x12AWG LSHF, 90°C, 600V . Incluye: Elementos de fijación y marcación.</t>
  </si>
  <si>
    <t>2.7.3</t>
  </si>
  <si>
    <t>Interruptor automático (breaker) bipolar enchufable 2x15, 2x20, 2x30, Icc&gt;10 kA, 220 V. Incluye cintas y anillos de marcación</t>
  </si>
  <si>
    <t>2.7.4</t>
  </si>
  <si>
    <t>Tubería EMT de ¾". Incluye: Uniones, entradas a caja, conduletas,curva y elementos de fijación, marcación y demás accesorios necesarios para su correcta instalación. Para alimentación de sistema de aire acondicionado</t>
  </si>
  <si>
    <t>2.8</t>
  </si>
  <si>
    <t>SISTEMA DE SEGURIDAD ELECTRONICA</t>
  </si>
  <si>
    <t>2.8.1</t>
  </si>
  <si>
    <t>Salida eléctrica para toma corriente doble con polo a tierra aislada color naranja,  125V,  15A  en tubería EMT. Incluye: 3m de cable de cobre 1xN° 12 AWG LSHF, caja metálica 12cmx12cmx5cm, aparato con tapa, conectores tipo resorte y accesorios.  NO Incluye tubería.</t>
  </si>
  <si>
    <t>2.8.2</t>
  </si>
  <si>
    <t>Caja metálica 12x12x5 lisa color gris texturizado para llegada y cambios de dirección de cableado, empalmes y ubicación de elementos de suguridad Incluye: Elementos de fijación y marcación.</t>
  </si>
  <si>
    <t>2.8.3</t>
  </si>
  <si>
    <t>Caja metálica Rawelt de 2''x4'', tapa lisa Rawelt 2''x4'', para instalación de pulsador, y elementos de seguridad incluye elementos de fijación y demas accesorios requeridos para su correcto funcionamiento. NO Incluye tubería.</t>
  </si>
  <si>
    <t>2.8.4</t>
  </si>
  <si>
    <t>Tubería EMT de ¾". Incluye: Uniones, entradas a caja, conduletas,curva y elementos de fijación, marcación y demás accesorios necesarios para su correcta instalación. Para ruta de cableado estructurado</t>
  </si>
  <si>
    <t>2.8.5</t>
  </si>
  <si>
    <t>Canaleta metálica de 10x5cm sin división para transporte de cable  UTP categoria 5E,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color.instalada a nivel de techo por muro</t>
  </si>
  <si>
    <t>2.9</t>
  </si>
  <si>
    <t>OTROS (RETIROS, REINSTALACIONES,OBRAS CIVILES)</t>
  </si>
  <si>
    <t>2.9.1</t>
  </si>
  <si>
    <t>Retiro y/o traslado de instalaciones eléctricas requeridas. Incluye: switches, tuberías EMT, 13 luminarias, conductores, 2 tableros existentes monofasicos, breakers enchufables, 32 salidas eléctricas embebidas, alimentadores y demás elementos asociados a la instalación y su posterior traslado de materiales a cuarto técnico designado por el interventor de la obra. Normalmente dichos materiales se trasladan hasta el segundo piso bloque 28. Se reutilizaran materiales a criterio de la interventoría.</t>
  </si>
  <si>
    <t>III</t>
  </si>
  <si>
    <t>AIRE ACONDICIONADO</t>
  </si>
  <si>
    <t>EQUPOS DE AIRE ACONDICIONADO</t>
  </si>
  <si>
    <t>3.1.1</t>
  </si>
  <si>
    <t xml:space="preserve">Suministro, transporte, instalación y puesta en servicio de equipo tipo cassette hidrónico 4 vías de 1400 CFM (43.000 BTU/h), 220V/1 Fases/60 Hz. Incluye: soportes, bomba de condensado, fijaciones, anclajes y demás  accesorios y elementos necesarios para su correcta instalación y funcionamiento.   </t>
  </si>
  <si>
    <t>3.1.2</t>
  </si>
  <si>
    <t xml:space="preserve">Suministro, transporte, instalación y puesta en servicio de equipo tipo cassette hidrónico 4 vías de 1000 CFM (30.800 BTU/h), 220V/1 Fases/60 Hz.Incluye: soportes, bomba de condensado, fijaciones, anclajes y demás  accesorios y elementos necesarios para su correcta instalación y funcionamiento.  </t>
  </si>
  <si>
    <t>3.1.3</t>
  </si>
  <si>
    <t xml:space="preserve">Suministro, transporte, instalación y puesta en servicio de equipo tipo cassette hidrónico 4 vías de 800 CFM (24.600 BTU/h), 220V/1 Fases/60 Hz.  Incluye: soportes, bomba de condensado, fijaciones, anclajes y demás  accesorios y elementos necesarios para su correcta instalación y funcionamiento.  </t>
  </si>
  <si>
    <t>3.1.4</t>
  </si>
  <si>
    <t xml:space="preserve">Suministro, transporte, instalación y puesta en servicio de equipo tipo pared hidrónico  de  600 CFM (18.426 BTU/h), 220V/1 Fases/60 Hz. Incluye: válvula motorizada de dos vías ensamblada de fábrica soportes, bandeja de drenaje, fijaciones, anclajes y demás accesorios y elementos necesarios para su correcta instalación y funcionamiento.  </t>
  </si>
  <si>
    <t>3.1.5</t>
  </si>
  <si>
    <t xml:space="preserve">Suministro, transporte, instalación y puesta en servicio de equipo tipo pared hidrónico  de  400 CFM (12.000 BTU/h), 220V/1 Fases/60 Hz. Incluye: válvula motorizada de dos vías ensamblada de fábrica soportes, bandeja de drenaje, fijaciones, anclajes y demás accesorios y elementos necesarios para su correcta instalación y funcionamiento.  </t>
  </si>
  <si>
    <t>TUBERÍA PARA AGUA HELADA</t>
  </si>
  <si>
    <t>3.2.1</t>
  </si>
  <si>
    <t>Suministro, transporte, instalación y puesta en servicio de Tubería , accesorios para  agua helada en PVC RDE 21 de 1" con aislamiento en puliuretano, barrera de vapor en foil de aluminio y cubierta en aluminio grafado de 0,4 mm de espesor.  Incluye: marcación, soportes, elementos de sujeción, accesorios necesarios para su correcta instalacion y funcionamiento.</t>
  </si>
  <si>
    <t>3.2.2</t>
  </si>
  <si>
    <t>Suministro, transporte, instalación y puesta en servicio de Tubería , accesorios para  agua helada en PVC RDE 21 de 1 1/4" con aislamiento en puliuretano, barrera de vapor en foil de aluminio y cubierta en aluminio grafado de 0,4 mm de espesor.  Incluye: marcación, soportes, elementos de sujeción, accesorios necesarios para su correcta instalacion y funcionamiento.</t>
  </si>
  <si>
    <t>3.2.3</t>
  </si>
  <si>
    <t>Suministro, transporte, instalación y puesta en servicio de Tubería , accesorios para  agua helada en PVC RDE 21 de 2 1/2" con aislamiento en puliuretano, barrera de vapor en foil de aluminio y cubierta en aluminio grafado de 0,4 mm de espesor.  Incluye: marcación, soportes, elementos de sujeción, accesorios necesarios para su correcta instalacion y funcionamiento.</t>
  </si>
  <si>
    <t>3.2.4</t>
  </si>
  <si>
    <t>Suministro, transporte, instalación y puesta en servicio de Tee reducida  para  agua helada en PVC RDE 21 de 2 1/2" 1" 2 1/2" con aislamiento en puliuretano, barrera de vapor en foil de aluminio y cubierta en aluminio grafado de 0,4 mm de espesor.  Incluye: marcación, soportes, elementos de sujeción, accesorios necesarios para su correcta instalacion y funcionamiento.</t>
  </si>
  <si>
    <t>3.2.5</t>
  </si>
  <si>
    <t>Suministro, transporte, instalación y puesta en servicio de codo de 45 o 90°  para  agua helada en PVC RDE 21 de 2 1/2"  con aislamiento en puliuretano, barrera de vapor en foil de aluminio y cubierta en aluminio grafado de 0,4 mm de espesor.  Incluye: marcación, soportes, elementos de sujeción, accesorios necesarios para su correcta instalacion y funcionamiento.</t>
  </si>
  <si>
    <t>3.2.6</t>
  </si>
  <si>
    <t>Suministro, transporte, instalación y puesta en servicio de codo de 45 o 90°  para  agua helada en PVC RDE 21 de 1 1/4"  con aislamiento en puliuretano, barrera de vapor en foil de aluminio y cubierta en aluminio grafado de 0,4 mm de espesor.  Incluye: marcación, soportes, elementos de sujeción, accesorios necesarios para su correcta instalacion y funcionamiento.</t>
  </si>
  <si>
    <t>3.2.7</t>
  </si>
  <si>
    <t>Suministro, transporte, instalación y puesta en servicio de codo de 45 o 90°  para  agua helada en PVC RDE 21 de 1 "  con aislamiento en puliuretano, barrera de vapor en foil de aluminio y cubierta en aluminio grafado de 0,4 mm de espesor.  Incluye: marcación, soportes, elementos de sujeción, accesorios necesarios para su correcta instalacion y funcionamiento.</t>
  </si>
  <si>
    <t>3.2.8</t>
  </si>
  <si>
    <t>Suministro,transporte, instalación y puesta en servicio de Válvula mariposa cuerpo metálico de 2 1/2" con aislamiento en puliuretano, barrera de vapor en foil de aluminio y cubierta en aluminio grafado de 0,4 mm de espesor.   Incluye: Bridas en PVC, soportes, empaques bridas, anclajes, elementos de sujeción y demás accesorios necesarios para su correcta instalacion y funcionamiento</t>
  </si>
  <si>
    <t>3.2.9</t>
  </si>
  <si>
    <t>Suministro, transporte, instalación y puesta en servicio de VÁLVULA DE BOLA METÁLICA de 1"  con aislamiento en puliuretano, barrera de vapor en foil de aluminio y cubierta en aluminio grafado de 0,4 mm de espesor.  Incluye: adaptadores macho,  soportes, elementos de sujeción y demás accesorios necesarios para su correcta instalacion y funcionamiento.</t>
  </si>
  <si>
    <t>3.2.10</t>
  </si>
  <si>
    <t>Suministro, transporte, instalación y puesta en servicio de VÁLVULA DE BOLA METÁLICA de 11/4"  con aislamiento en puliuretano, barrera de vapor en foil de aluminio y cubierta en aluminio grafado de 0,4 mm de espesor.  Incluye: adaptadores macho,  soportes, elementos de sujeción y demás accesorios necesarios para su correcta instalacion y funcionamiento.</t>
  </si>
  <si>
    <t>3.2.11</t>
  </si>
  <si>
    <t>Suministro,transporte, instalación y puesta en servicio de Válvula circuit setter diámetro de acuerdo a caudal descrito en planos con aislamiento en puliuretano, barrera de vapor en foil de aluminio y cubierta en aluminio grafado de 0,4 mm de espesor.   Incluye: adaptadores macho, soportes, elementos de sujeción, y demas accesorios accesorios necesarios para su correcta instalacion y funcionamiento</t>
  </si>
  <si>
    <t>3.2.12</t>
  </si>
  <si>
    <t>Válvula tipo zona de dos vías  con actuador on/offl de 1" o 11/4" con aislamiento en puliuretano, barrera de vapor en foil de aluminio y cubierta en aluminio grafado de 0,4 mm de espesor.   Incluye: cableado, conexión, adaptadores macho, soportes, elementos de sujeción, y demas accesorios accesorios necesarios para su correcta instalacion y funcionamiento</t>
  </si>
  <si>
    <t>3.2.13</t>
  </si>
  <si>
    <t>Desmonte y disposición final de Tubería de PVC  de 2 1/2"  con aislamiento en puliuretano, barrera de vapor en foil de aluminio.  Incluye: Vaciado de tubería, corte, retiro de soportes, Transporte y preparación de superficie en extremos para empalme de tubería nueva .</t>
  </si>
  <si>
    <t>3.2.14</t>
  </si>
  <si>
    <t>Suministro, transporte, instalación cubierta en aluminio grafado de 0,4 mm de espesor.  Incluye: elementos de sujeción y accesorios necesarios para su correcta instalacion y funcionamiento.</t>
  </si>
  <si>
    <t>3.2.15</t>
  </si>
  <si>
    <t>Corte de tubería PVC de 2 1/2", desinstalación de chaqueta y aislamiento en poliuretano, limpieza y preparación de la superficie para conexión de derivación en Tee. Incluye la disposición final del poliuretano y el aluminio.</t>
  </si>
  <si>
    <t>3.3</t>
  </si>
  <si>
    <t>DRENAJES</t>
  </si>
  <si>
    <t>3.3.1</t>
  </si>
  <si>
    <t>Suministro, transporte, instalación y puesta en servicio de Tubería de PVC de diámetro 1" para drenaje. Incluye: uniones, codos, tees, universales, elementos de fijación, soportes, anclajes y demás accesorios necesarios para su correcta instalación y funcionamiento</t>
  </si>
  <si>
    <t>3.3.2</t>
  </si>
  <si>
    <t>Suministro, transporte, instalación y puesta en servicio de Bomba de condensado para mini-split tipo pared a 220V con accionamiento por flotador caudal mínimo de 12 L/h@0m, de bajo nivel de ruido (max. 21 dBA) Incluye: cableado,conexión, manguera cristal y todos los accesorios neceasrios para su correcta instalación y funcionamiento</t>
  </si>
  <si>
    <t>3.4</t>
  </si>
  <si>
    <t>CONDUCTOS</t>
  </si>
  <si>
    <t>3.4.1</t>
  </si>
  <si>
    <t xml:space="preserve">Conductos en lámina galvanizada calibre según dimensiones.  Incluye: Soporteria (tipo ménsula, cuelga, correa, varilla,  o cualquier otro requerido), elementos de sujeción, anclajes, sellante, esquineros, tornillería y demás accesorios necesarios para su correcta instalación y funcionamiento. </t>
  </si>
  <si>
    <t>3.5</t>
  </si>
  <si>
    <t>CAMPANA DE EXTRACCIÓN</t>
  </si>
  <si>
    <t>3.5.1</t>
  </si>
  <si>
    <t>Fabricación, transporte, instlación y puesta en servicio de campana en lámina galvanizada calibre 18 de 1.04 x 0.4 x 0.5 m (ancho x alto x profundidad). Incluye: cuello para conexión a conducto; elementos de sujeción, anclajes, soportes y demás accesorios necesarios para su correcta instalación y funcionamiento</t>
  </si>
  <si>
    <t>3.6</t>
  </si>
  <si>
    <t>PINTURA UNIDAD VENTILADORA, CONDUCTOS, CAMAPANA Y CHAQUETA ALUMINIO PARA EL CUARTO OSCURO</t>
  </si>
  <si>
    <t>3.6.1</t>
  </si>
  <si>
    <t xml:space="preserve">Suminstro y aplicación de pintura de acabado color negro mate para superficies metálcas. Incluye: lijas, disolventes, primer, base anticorrosiva esmalte de acabado y demás elementos necesarios para su correcta aplicación y durabilidad </t>
  </si>
  <si>
    <t>global</t>
  </si>
  <si>
    <t>3.7</t>
  </si>
  <si>
    <t>EQUIPOS DE VENTILACIÓN</t>
  </si>
  <si>
    <t>3.7.1</t>
  </si>
  <si>
    <t>Suministro, transporte, instalación y puesta en servicio de Unidad Ventiladora tipo de 2100 CFM@0.93 in c.a. a 220V - 1 fase.  Para instalación en línea con el conducto, de bajo nivel sonoro con certificación AMCA. Incluye: cables de conexión, contactor, relé térmico, estación de mando de dos botones, conexión flexible para el conducto, soportes, anclajes, elementos de sujeción y demás accesorios necesarios para su correcta instalación y funcionamiento.</t>
  </si>
  <si>
    <t>3.8</t>
  </si>
  <si>
    <t>REJILLA DE AIRE EXTERIOR</t>
  </si>
  <si>
    <t>3.8.1</t>
  </si>
  <si>
    <t xml:space="preserve">Rejilla retorno, extraccion o aire exterior de 20" x 18" tipo barras frontales fijas a 35°, Incluye: Elementos de fijación y demas accesorios necesarios para su correcta instalación y funcionamiento </t>
  </si>
  <si>
    <t>3.8.2</t>
  </si>
  <si>
    <t xml:space="preserve">Rejilla retorno, extraccion o aire exterior de 20" x 10" tipo barras frontales fijas a 35°. Incluye: Elementos de fijación y demas accesorios necesarios para su correcta instalación y funcionamiento </t>
  </si>
  <si>
    <t>3.9</t>
  </si>
  <si>
    <t xml:space="preserve">COMPUERTA DE BALANCEO  </t>
  </si>
  <si>
    <t>3.9.1</t>
  </si>
  <si>
    <t xml:space="preserve">Suminstro, transporte instalación y puesta en servicio de compuerta de balanceo de 12" x 10" en lámina galvanizada de aletas multiples, cierre de aletas paralelas de accionamiento manual. Incluye: Soporteria, elementos de sujeción, anclajes, sellante, tornillería y demás accesorios necesarios para su correcta instalación y funcionamiento. </t>
  </si>
  <si>
    <t>3.10</t>
  </si>
  <si>
    <t>BALANCEAMIENTO</t>
  </si>
  <si>
    <t>3.10.1</t>
  </si>
  <si>
    <t>Balanceamiento y ensayo de flujo de agua. Incluye equipos, toma de datos  e informe con memorias.</t>
  </si>
  <si>
    <t>3.11</t>
  </si>
  <si>
    <t>PRUEBA HIDROSTÁTICA</t>
  </si>
  <si>
    <t>3.11.1</t>
  </si>
  <si>
    <t>Ensayo de presión de tuberíias y marcación, Incluye: accesorios necesarios para conectar equipos a red de tubería, bomba para recirculación, llenado de tubería, Bomba hidrostática, mangueras, adhesivos.</t>
  </si>
  <si>
    <t>3.12</t>
  </si>
  <si>
    <t>3.12.1</t>
  </si>
  <si>
    <t>Balanceamiento de flujo de aire. Incluye equipos, toma de datos  e informe con memorias.</t>
  </si>
  <si>
    <t>IV</t>
  </si>
  <si>
    <t>OBRAS HIDROSANITARIAS</t>
  </si>
  <si>
    <t>ABASTO</t>
  </si>
  <si>
    <t>4.1.1</t>
  </si>
  <si>
    <t>Suministro, transporte e instalación de tubería PVC-P, RDE 9, 500 PSI, diámetro 1/2", incluye todos los accesorios en PVC de diámetro 1/2" incluyendo todos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</si>
  <si>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4.1.2</t>
  </si>
  <si>
    <t>Suministro, transporte e instalación de salidas de abasto en díametro 1/2"con tubería  RDE 9, 500 PSI, incluye 1.5 m de tuberia y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t>
  </si>
  <si>
    <t>4.1.3</t>
  </si>
  <si>
    <t>Suministro, transporte e instalación de terminal con L = 0.15m y con camara de aire h = 0.30m, en tuberia de cobre tipo M, con un DIÁMETRO DE 1/2". Incluye suministro y transporte de los materiales, canchada de muros y resane en mortero, accesorios de cobre y PVC, sellante, soldadura, teflón, y todo lo necesario para su correcta instalación y funcionamiento.</t>
  </si>
  <si>
    <t>4.1.4</t>
  </si>
  <si>
    <t>Suministro, transporte e instalacion de Válvula de Bola Industrial 1/2" de diámetro, tipo pesado, paso total, cuerpo en latón, mango de acero plastificado, conexión hembra-hembra. incluye accesorios de instalacion Y retiro de la existente cuando sea de cambio</t>
  </si>
  <si>
    <t>DESAGÜE</t>
  </si>
  <si>
    <t>4.2.1</t>
  </si>
  <si>
    <t>Suministro, transporte e instalación de tubería PVC sanitaria tipo Pavco o similar, con un diámetro de 2",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t>
  </si>
  <si>
    <t>4.2.2</t>
  </si>
  <si>
    <t xml:space="preserve">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t>
  </si>
  <si>
    <t>GRIFERÍA Y OTROS</t>
  </si>
  <si>
    <t>4.3.1</t>
  </si>
  <si>
    <t>Suministro, transporte e instalación de Griferia tipo cuello de ganso monocontrol tipo Grival ref Dalia  o similar para fijar en meson, incluye retiro de la griferia existente de ser necesario.</t>
  </si>
  <si>
    <t>4.3.2</t>
  </si>
  <si>
    <t>Suministro, trasnporte e intalación de LAVAOJOS PERSONAL PARA MONTAJE EN GRIFERÍAS de conexión de latón cromado para un acabado brillante y espejado, marca Acuaval o similar , Referencia AC-S19200B o similar.</t>
  </si>
  <si>
    <t>4.3.3</t>
  </si>
  <si>
    <t>Suministro, transporte e instalación de Tapa registro 15 x 15 en Aluminio tipo Colrejillas o similar, para válvulas de acueducto y/o Registros de redes de aguas residuales. Incluye suministro y transporte de los materiales y todos los elementos necesarios para su correcta instalación.</t>
  </si>
  <si>
    <t>V</t>
  </si>
  <si>
    <t>SISTEMA DE SEGURIDAD</t>
  </si>
  <si>
    <t>ALARMA DE INTRUSIÓN Y DETECCION DE INCENDIO</t>
  </si>
  <si>
    <t>5.1.1</t>
  </si>
  <si>
    <t>Suministro, transporte e instalación de panel DSC NEO de 128 ZONAS. Incluye gabinete 40x40 cm fondo madera blanco, con cerradura, tamper, batería 12V 7A, transformador y demás elementos necesarios para su instalación y funcionamiento.</t>
  </si>
  <si>
    <t>5.1.2</t>
  </si>
  <si>
    <t>Suministro, transporte e instalación de comunicador IP TL-280</t>
  </si>
  <si>
    <t>5.1.3</t>
  </si>
  <si>
    <t>Suministro, transporte e instalación de teclado Teclado cableado LCD alfanumérico con transceptor  y elementos necesarios para su instalación. Marca DSC referencia HS2LCD</t>
  </si>
  <si>
    <t>5.1.4</t>
  </si>
  <si>
    <t>Suministro, transporte e instalación de sensor infrarrojo, doble tecnología. Marca sugerida: DSC</t>
  </si>
  <si>
    <t>5.1.5</t>
  </si>
  <si>
    <t>Suministro, transporte e instalación de sensor magnético. Marca sugerida : DSC</t>
  </si>
  <si>
    <t>5.1.6</t>
  </si>
  <si>
    <t xml:space="preserve">Suministro, transporte e instalación de detector de humo    4 hilos. Marca sugerida: DSC </t>
  </si>
  <si>
    <t>5.1.7</t>
  </si>
  <si>
    <t>Suministro, transporte e instalación de Cable dúplex 2x18</t>
  </si>
  <si>
    <t>5.1.8</t>
  </si>
  <si>
    <t>Suministro, transporte e instalación de Toma aéreo, de caucho, color negro</t>
  </si>
  <si>
    <t>5.1.9</t>
  </si>
  <si>
    <t>Suministro, transporte e instalación de canaleta plástica ranurada 25x25 mm</t>
  </si>
  <si>
    <t>5.1.10</t>
  </si>
  <si>
    <t>Suministro, transporte e instalación de Programación sistema alarma</t>
  </si>
  <si>
    <t>Global</t>
  </si>
  <si>
    <t>CIRCUITO CERRADO DE TELEVISIÓN</t>
  </si>
  <si>
    <t>5.2.1</t>
  </si>
  <si>
    <r>
      <t xml:space="preserve">Suministro, transporte e instalación de cámara minidomo IP, PoE, 2 Mpx, Antivandálica, día/noche, WDR, con soporte. Uso exterior/interior.
</t>
    </r>
    <r>
      <rPr>
        <sz val="11"/>
        <color theme="1"/>
        <rFont val="Calibri"/>
        <family val="2"/>
        <scheme val="minor"/>
      </rPr>
      <t>La cuarta cámara la suministrará el Proceso de Seguridad</t>
    </r>
  </si>
  <si>
    <t>5.2.2</t>
  </si>
  <si>
    <r>
      <t xml:space="preserve">Suministro e instalación de licencia Enterprise para cámara IP. 
</t>
    </r>
    <r>
      <rPr>
        <sz val="11"/>
        <color theme="1"/>
        <rFont val="Calibri"/>
        <family val="2"/>
        <scheme val="minor"/>
      </rPr>
      <t>La licencia de la cuarta cámara la suministrará el Proceso de Seguridad</t>
    </r>
  </si>
  <si>
    <t xml:space="preserve">ADMINISTRACIÓN </t>
  </si>
  <si>
    <t xml:space="preserve">UTILIDAD </t>
  </si>
  <si>
    <t>IVA 19% SOBRE UTILIDAD</t>
  </si>
  <si>
    <t>AU</t>
  </si>
  <si>
    <t>AU Max</t>
  </si>
  <si>
    <t>COSTOS DIRECTOS TOTALES</t>
  </si>
  <si>
    <t>DIFERENCIA DIRECCIÒN</t>
  </si>
  <si>
    <t>DIRECCION INICIAL</t>
  </si>
  <si>
    <t>DIRECCIÒN COSTO DIRECTO</t>
  </si>
  <si>
    <t>DIRECCIÒN AU</t>
  </si>
  <si>
    <t>AU TOTALES</t>
  </si>
  <si>
    <t>PUNTAJE (Pt3)</t>
  </si>
  <si>
    <t>AU [%]</t>
  </si>
  <si>
    <t>COSTOS DIRECTOS TOTALES UNITARIOS</t>
  </si>
  <si>
    <t>ANDRÉS ENRIQUE VASQUEZ GAVIRIA</t>
  </si>
  <si>
    <r>
      <t>Resúmen: se recibieron</t>
    </r>
    <r>
      <rPr>
        <sz val="11"/>
        <color rgb="FFFF0000"/>
        <rFont val="Arial"/>
        <family val="2"/>
      </rPr>
      <t xml:space="preserve"> SEIS (6) </t>
    </r>
    <r>
      <rPr>
        <sz val="11"/>
        <rFont val="Arial"/>
        <family val="2"/>
      </rPr>
      <t>propuestas. EQUIPO TÉCNICO DE EVALUACIÓN
DIVISIÓN DE INFRAESTRUCTURA FÍSICA</t>
    </r>
  </si>
  <si>
    <t>CONCIVE S.A.S.</t>
  </si>
  <si>
    <t>NH</t>
  </si>
  <si>
    <t>VERIFICACIÓN DE PRESUPUESTO</t>
  </si>
  <si>
    <t>ESTATUS VERIFICACIÓN PRESUPUESTO</t>
  </si>
  <si>
    <t>830.141.859-5</t>
  </si>
  <si>
    <t>JORGE ENRIQUE CARDENAS BERMUDEZ</t>
  </si>
  <si>
    <t>106+CD</t>
  </si>
  <si>
    <t>FONDO DE LAS TELECOMUNICACIONES-MINTIC</t>
  </si>
  <si>
    <t>CUMPLE</t>
  </si>
  <si>
    <t>NO CUMPLE</t>
  </si>
  <si>
    <t>565-2014</t>
  </si>
  <si>
    <t>PRESENTÓ CERTIFICADO</t>
  </si>
  <si>
    <t>ACORDE A ITEM 5.2.1 (T.R.)</t>
  </si>
  <si>
    <t>SIN OBSERVACIÓN</t>
  </si>
  <si>
    <t>NINGUNO</t>
  </si>
  <si>
    <t>08-6-16170-2015</t>
  </si>
  <si>
    <t>POLICIA NACIONAL-DIRECCIÓN DE BIENESTAR SOCIAL</t>
  </si>
  <si>
    <t>C</t>
  </si>
  <si>
    <t>DANILO MORENO RONCANCIO</t>
  </si>
  <si>
    <t>64+CD</t>
  </si>
  <si>
    <t>MUNICIPIO DEL LIBANO TOLIMA</t>
  </si>
  <si>
    <t>SI</t>
  </si>
  <si>
    <t>H</t>
  </si>
  <si>
    <t>129-2018</t>
  </si>
  <si>
    <t>173-O-2014</t>
  </si>
  <si>
    <t>175-2014</t>
  </si>
  <si>
    <t>MUNICIPIO DE CASA BIANCA TOLIMA</t>
  </si>
  <si>
    <t>303-2017</t>
  </si>
  <si>
    <t>MUNICIPIO DE MURILLO TOLIMA</t>
  </si>
  <si>
    <t>53+CD</t>
  </si>
  <si>
    <t>06 DE 2015</t>
  </si>
  <si>
    <t>FIDEICOMISO VIVA</t>
  </si>
  <si>
    <t>03 DE 2015</t>
  </si>
  <si>
    <t>21 DE 2015</t>
  </si>
  <si>
    <t>2822-2014</t>
  </si>
  <si>
    <t>INDER MEDELLÍN</t>
  </si>
  <si>
    <t>ANTONIO CORCHO ROCHA</t>
  </si>
  <si>
    <t>800.207.914-9</t>
  </si>
  <si>
    <t>72+CD</t>
  </si>
  <si>
    <t>265 DE 2014</t>
  </si>
  <si>
    <t>EMPRESA DE VIVIENDA DE ANTIOQUIA-VIVA</t>
  </si>
  <si>
    <t>439 DE 2015</t>
  </si>
  <si>
    <t>4600060792 DE 2015</t>
  </si>
  <si>
    <t>MUNICIPIO DE MEDELLÍN</t>
  </si>
  <si>
    <t>*Presenta certificado que indica que la obra se encuentra en proceso de liquidación
*El certificado no cuenta con las debisas firmas.</t>
  </si>
  <si>
    <t>NO SUBSANABLE</t>
  </si>
  <si>
    <t>NO CUMPLEN CON LO SOLICITADO</t>
  </si>
  <si>
    <t>VA-175-2017</t>
  </si>
  <si>
    <t>4600055325 DE 2014</t>
  </si>
  <si>
    <t>LUIS CARLOS PARRA VELASQUEZ</t>
  </si>
  <si>
    <t>070-2015</t>
  </si>
  <si>
    <t>CENTRAL ADMINISTRATIVA Y CONTABLE "CENAC-CALI"</t>
  </si>
  <si>
    <t>4600061902 DE 2015</t>
  </si>
  <si>
    <t>ALCALDIA DE MEDELLÍN-SECRETARIA DE EDUCACIÓN</t>
  </si>
  <si>
    <t>015-2014</t>
  </si>
  <si>
    <t xml:space="preserve">FISCALIA GENERAL DE LA NACIÓN </t>
  </si>
  <si>
    <t>007-2016</t>
  </si>
  <si>
    <t>811.013.741-8</t>
  </si>
  <si>
    <t>JORGE IVAN PEREZ CESPEDES</t>
  </si>
  <si>
    <t>92+CD</t>
  </si>
  <si>
    <t>100/2018</t>
  </si>
  <si>
    <t>LABORATORIOS OSSALUD S.A.</t>
  </si>
  <si>
    <t>CAJA DE COMPESANCIÓN FAMILIAR DE ANTIOQUIA</t>
  </si>
  <si>
    <t>18-057</t>
  </si>
  <si>
    <t>KA S.A.</t>
  </si>
  <si>
    <t>DANILO MORENO RONCANCIO.</t>
  </si>
  <si>
    <t>ANDRÉS ENRIQUE VASQUEZ GAVIRIA.</t>
  </si>
  <si>
    <t>LUIS CARLOS PARRA VELASQUEZ.</t>
  </si>
  <si>
    <t>OBYPLAN LTDA.</t>
  </si>
  <si>
    <t>Cumple</t>
  </si>
  <si>
    <t>Cumple con todos los códigos</t>
  </si>
  <si>
    <t>Seguros del Estado SA</t>
  </si>
  <si>
    <t>21-44-101310547</t>
  </si>
  <si>
    <t>7/11/2019 al 20/01/ 2020</t>
  </si>
  <si>
    <t xml:space="preserve">Póliza número </t>
  </si>
  <si>
    <t>valor asegurado</t>
  </si>
  <si>
    <t>Vigencias</t>
  </si>
  <si>
    <r>
      <t xml:space="preserve">Cumple con los códigos: 72.10-15, 72-10-29, 72-1033 y 72-12-14.              </t>
    </r>
    <r>
      <rPr>
        <sz val="10"/>
        <color rgb="FFFF0000"/>
        <rFont val="Arial"/>
        <family val="2"/>
      </rPr>
      <t xml:space="preserve">No acredita experiencia en el código 401017 - áires acondicionados. </t>
    </r>
    <r>
      <rPr>
        <sz val="10"/>
        <color theme="1"/>
        <rFont val="Arial"/>
        <family val="2"/>
      </rPr>
      <t xml:space="preserve">            </t>
    </r>
  </si>
  <si>
    <t>Compañía Aseguradora de Fianzas SA -Confianza-</t>
  </si>
  <si>
    <t>30 GU165162</t>
  </si>
  <si>
    <t>06/11/2019 al 23/01/2020</t>
  </si>
  <si>
    <t>Número</t>
  </si>
  <si>
    <t xml:space="preserve">Valor </t>
  </si>
  <si>
    <t>Vigencia</t>
  </si>
  <si>
    <t>65-44-101178100</t>
  </si>
  <si>
    <t>07/11/2019 al 04/02/2020</t>
  </si>
  <si>
    <r>
      <t xml:space="preserve">Cumple con los códigos: 72.10-15, 72-10-29, 72-1033 y 72-12-14.              </t>
    </r>
    <r>
      <rPr>
        <sz val="10"/>
        <color rgb="FFFF0000"/>
        <rFont val="Arial"/>
        <family val="2"/>
      </rPr>
      <t xml:space="preserve">No acredita experiencia en el código 401017 - áires acondicionados.  </t>
    </r>
    <r>
      <rPr>
        <sz val="10"/>
        <color theme="1"/>
        <rFont val="Arial"/>
        <family val="2"/>
      </rPr>
      <t xml:space="preserve">           </t>
    </r>
  </si>
  <si>
    <t>Seguros Mundial</t>
  </si>
  <si>
    <t>M-100106518</t>
  </si>
  <si>
    <t>07/11/2019 al 05/02/2020</t>
  </si>
  <si>
    <t>Aseguradora Solidaria de Colombia</t>
  </si>
  <si>
    <t>N°400-47-994000066644</t>
  </si>
  <si>
    <t>07/11/2019 al 07/02/2020</t>
  </si>
  <si>
    <r>
      <t xml:space="preserve">Cumple con los códigos: 72.10-15, 72-10-29, 72-1033 y 72-12-14.              </t>
    </r>
    <r>
      <rPr>
        <sz val="10"/>
        <color rgb="FFFF0000"/>
        <rFont val="Arial"/>
        <family val="2"/>
      </rPr>
      <t>No acredira experiencia en el código 401017 - áires acondicionados</t>
    </r>
  </si>
  <si>
    <t>Liberty Seguros SA</t>
  </si>
  <si>
    <t>N°3101466</t>
  </si>
  <si>
    <t>07/11/2019 al 20/01/2020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</si>
</sst>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6" formatCode="&quot;$&quot;\ #,##0;[Red]\-&quot;$&quot;\ #,##0"/>
    <numFmt numFmtId="8" formatCode="&quot;$&quot;\ #,##0.00;[Red]\-&quot;$&quot;\ #,##0.00"/>
    <numFmt numFmtId="42" formatCode="_-&quot;$&quot;\ * #,##0_-;\-&quot;$&quot;\ * #,##0_-;_-&quot;$&quot;\ * &quot;-&quot;_-;_-@_-"/>
    <numFmt numFmtId="41" formatCode="_-* #,##0_-;\-* #,##0_-;_-* &quot;-&quot;_-;_-@_-"/>
    <numFmt numFmtId="43" formatCode="_-* #,##0.00_-;\-* #,##0.00_-;_-* &quot;-&quot;??_-;_-@_-"/>
    <numFmt numFmtId="164" formatCode="_(* #,##0.00_);_(* \(#,##0.00\);_(* &quot;-&quot;??_);_(@_)"/>
    <numFmt numFmtId="165" formatCode="&quot;$&quot;#,##0.00;[Red]\-&quot;$&quot;#,##0.00"/>
    <numFmt numFmtId="166" formatCode="_ * #,##0.00_ ;_ * \-#,##0.00_ ;_ * &quot;-&quot;??_ ;_ @_ "/>
    <numFmt numFmtId="167" formatCode="&quot;K=&quot;\ \ \ \ #,##0.00\ &quot;de contra&quot;"/>
    <numFmt numFmtId="168" formatCode="&quot;$&quot;\ #,##0.00"/>
    <numFmt numFmtId="169" formatCode="#,##0.00\ &quot;SMMLV&quot;"/>
    <numFmt numFmtId="170" formatCode="_ * #,##0_ ;_ * \-#,##0_ ;_ * &quot;-&quot;??_ ;_ @_ "/>
    <numFmt numFmtId="171" formatCode="_-* #,##0.00\ [$€]_-;\-* #,##0.00\ [$€]_-;_-* &quot;-&quot;??\ [$€]_-;_-@_-"/>
    <numFmt numFmtId="172" formatCode="\$#,##0.00_);[Red]\(\$#,##0.00\)"/>
    <numFmt numFmtId="173" formatCode="&quot;$&quot;\ #,##0.00;[Red]&quot;$&quot;\ \-#,##0.00"/>
    <numFmt numFmtId="174" formatCode="_-* #,##0.00\ _$_-;\-* #,##0.00\ _$_-;_-* &quot;-&quot;??\ _$_-;_-@_-"/>
    <numFmt numFmtId="175" formatCode="#,##0.000"/>
    <numFmt numFmtId="176" formatCode="0.0"/>
    <numFmt numFmtId="177" formatCode="###,###,##0.00000"/>
    <numFmt numFmtId="178" formatCode="&quot;$&quot;\ #,##0;&quot;$&quot;\ \-#,##0"/>
    <numFmt numFmtId="179" formatCode="_ &quot;$&quot;\ * #,##0.00_ ;_ &quot;$&quot;\ * \-#,##0.00_ ;_ &quot;$&quot;\ * &quot;-&quot;??_ ;_ @_ "/>
    <numFmt numFmtId="180" formatCode="_ &quot;$&quot;\ * #,##0_ ;_ &quot;$&quot;\ * \-#,##0_ ;_ &quot;$&quot;\ * &quot;-&quot;_ ;_ @_ "/>
    <numFmt numFmtId="181" formatCode="&quot;$&quot;\ #,##0.00;&quot;$&quot;\ \-#,##0.00"/>
    <numFmt numFmtId="182" formatCode="[$$-240A]\ #,##0.00"/>
    <numFmt numFmtId="183" formatCode="&quot;$&quot;\ #,##0;[Red]&quot;$&quot;\ \-#,##0"/>
    <numFmt numFmtId="184" formatCode="_(* #,##0_);_(* \(#,##0\);_(* &quot;-&quot;??_);_(@_)"/>
    <numFmt numFmtId="185" formatCode="_([$$-240A]\ * #,##0_);_([$$-240A]\ * \(#,##0\);_([$$-240A]\ * &quot;-&quot;_);_(@_)"/>
    <numFmt numFmtId="186" formatCode="#,##0;[Red]#,##0"/>
    <numFmt numFmtId="187" formatCode="#,##0.00;[Red]#,##0.00"/>
    <numFmt numFmtId="188" formatCode="&quot;$&quot;\ #,##0"/>
    <numFmt numFmtId="189" formatCode="&quot;$&quot;#,##0.00"/>
    <numFmt numFmtId="190" formatCode="#,##0.0000"/>
    <numFmt numFmtId="191" formatCode="#,##0.00_ ;[Red]\-#,##0.00\ "/>
    <numFmt numFmtId="192" formatCode="&quot;X=&quot;0.0"/>
    <numFmt numFmtId="193" formatCode="_(&quot;$&quot;\ * #,##0.00_);_(&quot;$&quot;\ * \(#,##0.00\);_(&quot;$&quot;\ * &quot;-&quot;??_);_(@_)"/>
    <numFmt numFmtId="194" formatCode="_(&quot;$&quot;* #,##0.00_);_(&quot;$&quot;* \(#,##0.00\);_(&quot;$&quot;* &quot;-&quot;??_);_(@_)"/>
    <numFmt numFmtId="195" formatCode="_-&quot;$&quot;* #,##0_-;\-&quot;$&quot;* #,##0_-;_-&quot;$&quot;* &quot;-&quot;??_-;_-@_-"/>
    <numFmt numFmtId="196" formatCode="_-[$$-240A]\ * #,##0.00_-;\-[$$-240A]\ * #,##0.00_-;_-[$$-240A]\ * &quot;-&quot;??_-;_-@_-"/>
    <numFmt numFmtId="197" formatCode="&quot;$&quot;#,##0"/>
    <numFmt numFmtId="198" formatCode="_-&quot;$&quot;* #,##0.00_-;\-&quot;$&quot;* #,##0.00_-;_-&quot;$&quot;* &quot;-&quot;??_-;_-@_-"/>
    <numFmt numFmtId="199" formatCode="#,##0.0"/>
  </numFmts>
  <fonts count="10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2"/>
      <name val="Arial"/>
      <family val="2"/>
    </font>
    <font>
      <b/>
      <sz val="12"/>
      <name val="Arial"/>
      <family val="2"/>
    </font>
    <font>
      <sz val="9"/>
      <name val="Arial"/>
      <family val="2"/>
    </font>
    <font>
      <u/>
      <sz val="7"/>
      <color theme="10"/>
      <name val="Arial"/>
      <family val="2"/>
    </font>
    <font>
      <u/>
      <sz val="8.5"/>
      <color theme="10"/>
      <name val="Arial"/>
      <family val="2"/>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i/>
      <sz val="8"/>
      <name val="Arial"/>
      <family val="2"/>
    </font>
    <font>
      <b/>
      <sz val="11"/>
      <color indexed="62"/>
      <name val="Calibri"/>
      <family val="2"/>
    </font>
    <font>
      <sz val="11"/>
      <color indexed="62"/>
      <name val="Calibri"/>
      <family val="2"/>
    </font>
    <font>
      <i/>
      <sz val="11"/>
      <color indexed="23"/>
      <name val="Calibri"/>
      <family val="2"/>
    </font>
    <font>
      <b/>
      <i/>
      <sz val="7"/>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9"/>
      <name val="Calibri"/>
      <family val="2"/>
    </font>
    <font>
      <sz val="10"/>
      <name val="Myriad Pro"/>
    </font>
    <font>
      <b/>
      <sz val="11"/>
      <color indexed="63"/>
      <name val="Calibri"/>
      <family val="2"/>
    </font>
    <font>
      <b/>
      <sz val="8"/>
      <name val="Arial"/>
      <family val="2"/>
    </font>
    <font>
      <b/>
      <sz val="18"/>
      <color indexed="56"/>
      <name val="Cambria"/>
      <family val="2"/>
    </font>
    <font>
      <b/>
      <sz val="11"/>
      <name val="Arial"/>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b/>
      <sz val="16"/>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sz val="11"/>
      <color rgb="FF000000"/>
      <name val="Calibri"/>
      <family val="2"/>
    </font>
    <font>
      <sz val="11"/>
      <name val="Calibri"/>
      <family val="2"/>
      <scheme val="minor"/>
    </font>
    <font>
      <b/>
      <sz val="11"/>
      <name val="Calibri"/>
      <family val="2"/>
      <scheme val="minor"/>
    </font>
    <font>
      <b/>
      <sz val="12"/>
      <name val="Calibri"/>
      <family val="2"/>
      <scheme val="minor"/>
    </font>
    <font>
      <sz val="8"/>
      <name val="Calibri"/>
      <family val="2"/>
      <scheme val="minor"/>
    </font>
    <font>
      <sz val="11"/>
      <name val="Arial"/>
      <family val="2"/>
    </font>
    <font>
      <b/>
      <sz val="14"/>
      <color rgb="FF000000"/>
      <name val="Calibri"/>
      <family val="2"/>
    </font>
    <font>
      <sz val="11"/>
      <color theme="1"/>
      <name val="Arial"/>
      <family val="2"/>
    </font>
    <font>
      <b/>
      <sz val="11"/>
      <color theme="1"/>
      <name val="Arial"/>
      <family val="2"/>
    </font>
    <font>
      <sz val="10"/>
      <name val="Swis721 LtCn BT"/>
      <family val="2"/>
    </font>
    <font>
      <sz val="11"/>
      <name val="Swis721 LtCn BT"/>
      <family val="2"/>
    </font>
    <font>
      <b/>
      <sz val="12"/>
      <name val="Swis721 LtCn BT"/>
      <family val="2"/>
    </font>
    <font>
      <sz val="16"/>
      <name val="Arial"/>
      <family val="2"/>
    </font>
    <font>
      <b/>
      <sz val="11"/>
      <color rgb="FF000000"/>
      <name val="Arial"/>
      <family val="2"/>
    </font>
    <font>
      <sz val="11"/>
      <color rgb="FF000000"/>
      <name val="Arial"/>
      <family val="2"/>
    </font>
    <font>
      <sz val="12"/>
      <name val="Calibri"/>
      <family val="2"/>
      <scheme val="minor"/>
    </font>
    <font>
      <b/>
      <sz val="16"/>
      <name val="Calibri"/>
      <family val="2"/>
      <scheme val="minor"/>
    </font>
    <font>
      <b/>
      <vertAlign val="subscript"/>
      <sz val="12"/>
      <name val="Calibri"/>
      <family val="2"/>
      <scheme val="minor"/>
    </font>
    <font>
      <b/>
      <sz val="20"/>
      <name val="Calibri"/>
      <family val="2"/>
      <scheme val="minor"/>
    </font>
    <font>
      <sz val="10"/>
      <name val="Arial"/>
      <family val="2"/>
    </font>
    <font>
      <b/>
      <sz val="10"/>
      <color rgb="FFFF0000"/>
      <name val="Arial"/>
      <family val="2"/>
    </font>
    <font>
      <b/>
      <sz val="10"/>
      <name val="Calibri"/>
      <family val="2"/>
      <scheme val="minor"/>
    </font>
    <font>
      <b/>
      <sz val="9"/>
      <name val="Calibri"/>
      <family val="2"/>
      <scheme val="minor"/>
    </font>
    <font>
      <sz val="10"/>
      <name val="Century Gothic"/>
      <family val="2"/>
    </font>
    <font>
      <u/>
      <sz val="10"/>
      <color theme="10"/>
      <name val="Arial"/>
      <family val="2"/>
    </font>
    <font>
      <sz val="8"/>
      <name val="Arial"/>
      <family val="2"/>
    </font>
    <font>
      <b/>
      <sz val="18"/>
      <color theme="1"/>
      <name val="Arial"/>
      <family val="2"/>
    </font>
    <font>
      <b/>
      <sz val="18"/>
      <name val="Arial"/>
      <family val="2"/>
    </font>
    <font>
      <sz val="10"/>
      <name val="Arial"/>
      <family val="2"/>
    </font>
    <font>
      <b/>
      <sz val="22"/>
      <name val="Arial"/>
      <family val="2"/>
    </font>
    <font>
      <b/>
      <sz val="26"/>
      <color rgb="FF000000"/>
      <name val="Calibri"/>
      <family val="2"/>
    </font>
    <font>
      <b/>
      <sz val="20"/>
      <name val="Arial"/>
      <family val="2"/>
    </font>
    <font>
      <u/>
      <sz val="16"/>
      <name val="Arial"/>
      <family val="2"/>
    </font>
    <font>
      <sz val="10"/>
      <name val="Arial"/>
      <family val="2"/>
    </font>
    <font>
      <b/>
      <sz val="48"/>
      <name val="Arial"/>
      <family val="2"/>
    </font>
    <font>
      <b/>
      <sz val="10"/>
      <name val="Century Gothic"/>
      <family val="2"/>
    </font>
    <font>
      <b/>
      <sz val="11.5"/>
      <name val="Arial"/>
      <family val="2"/>
    </font>
    <font>
      <b/>
      <sz val="36"/>
      <name val="Arial"/>
      <family val="2"/>
    </font>
    <font>
      <u/>
      <sz val="28"/>
      <name val="Symbol"/>
      <family val="1"/>
      <charset val="2"/>
    </font>
    <font>
      <sz val="11"/>
      <color rgb="FFFF0000"/>
      <name val="Arial"/>
      <family val="2"/>
    </font>
    <font>
      <b/>
      <sz val="72"/>
      <name val="Arial"/>
      <family val="2"/>
    </font>
    <font>
      <b/>
      <sz val="11.5"/>
      <color indexed="8"/>
      <name val="Swis721 LtCn BT"/>
      <family val="2"/>
    </font>
    <font>
      <b/>
      <sz val="11"/>
      <name val="Century Gothic"/>
      <family val="2"/>
    </font>
    <font>
      <sz val="11"/>
      <name val="Century Gothic"/>
      <family val="2"/>
    </font>
    <font>
      <sz val="10.5"/>
      <color theme="0"/>
      <name val="Arial"/>
      <family val="2"/>
    </font>
    <font>
      <b/>
      <sz val="10.5"/>
      <color theme="0"/>
      <name val="Arial"/>
      <family val="2"/>
    </font>
    <font>
      <b/>
      <sz val="11"/>
      <color theme="0"/>
      <name val="Arial"/>
      <family val="2"/>
    </font>
    <font>
      <b/>
      <sz val="10"/>
      <color theme="0"/>
      <name val="Arial"/>
      <family val="2"/>
    </font>
    <font>
      <b/>
      <sz val="12"/>
      <color theme="1"/>
      <name val="Arial"/>
      <family val="2"/>
    </font>
    <font>
      <b/>
      <sz val="11.5"/>
      <color indexed="8"/>
      <name val="Arial"/>
      <family val="2"/>
    </font>
    <font>
      <sz val="10"/>
      <color rgb="FFFF0000"/>
      <name val="Arial"/>
      <family val="2"/>
    </font>
    <font>
      <sz val="11"/>
      <color theme="1"/>
      <name val="Swis721 LtCn BT"/>
      <family val="2"/>
    </font>
    <font>
      <sz val="11.5"/>
      <name val="Arial"/>
      <family val="2"/>
    </font>
    <font>
      <sz val="10"/>
      <color theme="0"/>
      <name val="Arial"/>
      <family val="2"/>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249977111117893"/>
        <bgColor indexed="64"/>
      </patternFill>
    </fill>
    <fill>
      <patternFill patternType="solid">
        <fgColor theme="6" tint="0.39997558519241921"/>
        <bgColor indexed="8"/>
      </patternFill>
    </fill>
    <fill>
      <patternFill patternType="solid">
        <fgColor theme="5" tint="0.79998168889431442"/>
        <bgColor indexed="64"/>
      </patternFill>
    </fill>
    <fill>
      <patternFill patternType="solid">
        <fgColor indexed="9"/>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8"/>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style="double">
        <color auto="1"/>
      </right>
      <top/>
      <bottom style="double">
        <color auto="1"/>
      </bottom>
      <diagonal/>
    </border>
    <border>
      <left style="double">
        <color auto="1"/>
      </left>
      <right style="double">
        <color auto="1"/>
      </right>
      <top style="double">
        <color auto="1"/>
      </top>
      <bottom/>
      <diagonal/>
    </border>
    <border>
      <left/>
      <right/>
      <top style="double">
        <color auto="1"/>
      </top>
      <bottom style="medium">
        <color auto="1"/>
      </bottom>
      <diagonal/>
    </border>
    <border>
      <left/>
      <right/>
      <top style="double">
        <color auto="1"/>
      </top>
      <bottom/>
      <diagonal/>
    </border>
    <border>
      <left/>
      <right/>
      <top style="thin">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indexed="64"/>
      </left>
      <right style="medium">
        <color indexed="64"/>
      </right>
      <top style="medium">
        <color indexed="64"/>
      </top>
      <bottom style="double">
        <color indexed="64"/>
      </bottom>
      <diagonal/>
    </border>
    <border>
      <left style="double">
        <color auto="1"/>
      </left>
      <right style="double">
        <color indexed="64"/>
      </right>
      <top/>
      <bottom/>
      <diagonal/>
    </border>
    <border>
      <left/>
      <right style="medium">
        <color auto="1"/>
      </right>
      <top style="double">
        <color auto="1"/>
      </top>
      <bottom style="medium">
        <color auto="1"/>
      </bottom>
      <diagonal/>
    </border>
    <border>
      <left/>
      <right style="double">
        <color auto="1"/>
      </right>
      <top style="double">
        <color auto="1"/>
      </top>
      <bottom style="double">
        <color auto="1"/>
      </bottom>
      <diagonal/>
    </border>
    <border>
      <left style="double">
        <color indexed="64"/>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style="thin">
        <color auto="1"/>
      </right>
      <top/>
      <bottom style="double">
        <color auto="1"/>
      </bottom>
      <diagonal/>
    </border>
    <border>
      <left style="medium">
        <color auto="1"/>
      </left>
      <right style="medium">
        <color auto="1"/>
      </right>
      <top style="hair">
        <color auto="1"/>
      </top>
      <bottom style="hair">
        <color auto="1"/>
      </bottom>
      <diagonal/>
    </border>
    <border>
      <left style="double">
        <color auto="1"/>
      </left>
      <right style="medium">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top style="hair">
        <color auto="1"/>
      </top>
      <bottom style="hair">
        <color auto="1"/>
      </bottom>
      <diagonal/>
    </border>
    <border>
      <left/>
      <right style="medium">
        <color auto="1"/>
      </right>
      <top style="hair">
        <color auto="1"/>
      </top>
      <bottom style="hair">
        <color auto="1"/>
      </bottom>
      <diagonal/>
    </border>
    <border>
      <left style="medium">
        <color indexed="64"/>
      </left>
      <right style="medium">
        <color indexed="64"/>
      </right>
      <top style="hair">
        <color indexed="64"/>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style="double">
        <color auto="1"/>
      </right>
      <top style="medium">
        <color auto="1"/>
      </top>
      <bottom style="double">
        <color auto="1"/>
      </bottom>
      <diagonal/>
    </border>
    <border>
      <left style="thin">
        <color indexed="64"/>
      </left>
      <right/>
      <top/>
      <bottom style="medium">
        <color indexed="64"/>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double">
        <color auto="1"/>
      </left>
      <right style="thin">
        <color auto="1"/>
      </right>
      <top/>
      <bottom style="double">
        <color auto="1"/>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bottom style="thin">
        <color auto="1"/>
      </bottom>
      <diagonal/>
    </border>
    <border>
      <left style="double">
        <color indexed="64"/>
      </left>
      <right style="double">
        <color auto="1"/>
      </right>
      <top style="double">
        <color auto="1"/>
      </top>
      <bottom style="thin">
        <color indexed="64"/>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indexed="64"/>
      </left>
      <right style="double">
        <color indexed="64"/>
      </right>
      <top style="thin">
        <color indexed="64"/>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medium">
        <color indexed="64"/>
      </top>
      <bottom style="hair">
        <color auto="1"/>
      </bottom>
      <diagonal/>
    </border>
    <border>
      <left style="medium">
        <color auto="1"/>
      </left>
      <right style="double">
        <color auto="1"/>
      </right>
      <top style="medium">
        <color auto="1"/>
      </top>
      <bottom style="hair">
        <color auto="1"/>
      </bottom>
      <diagonal/>
    </border>
    <border>
      <left style="double">
        <color auto="1"/>
      </left>
      <right style="medium">
        <color auto="1"/>
      </right>
      <top style="hair">
        <color auto="1"/>
      </top>
      <bottom style="medium">
        <color auto="1"/>
      </bottom>
      <diagonal/>
    </border>
    <border>
      <left style="medium">
        <color indexed="64"/>
      </left>
      <right style="medium">
        <color indexed="64"/>
      </right>
      <top style="medium">
        <color indexed="64"/>
      </top>
      <bottom style="medium">
        <color indexed="64"/>
      </bottom>
      <diagonal/>
    </border>
    <border>
      <left style="double">
        <color auto="1"/>
      </left>
      <right style="double">
        <color indexed="64"/>
      </right>
      <top/>
      <bottom style="double">
        <color indexed="64"/>
      </bottom>
      <diagonal/>
    </border>
    <border>
      <left style="double">
        <color auto="1"/>
      </left>
      <right/>
      <top/>
      <bottom style="double">
        <color indexed="64"/>
      </bottom>
      <diagonal/>
    </border>
    <border>
      <left/>
      <right style="double">
        <color indexed="64"/>
      </right>
      <top/>
      <bottom style="double">
        <color indexed="64"/>
      </bottom>
      <diagonal/>
    </border>
    <border>
      <left style="double">
        <color auto="1"/>
      </left>
      <right/>
      <top style="hair">
        <color auto="1"/>
      </top>
      <bottom style="medium">
        <color auto="1"/>
      </bottom>
      <diagonal/>
    </border>
    <border>
      <left/>
      <right/>
      <top style="hair">
        <color auto="1"/>
      </top>
      <bottom style="medium">
        <color auto="1"/>
      </bottom>
      <diagonal/>
    </border>
    <border>
      <left/>
      <right style="medium">
        <color indexed="64"/>
      </right>
      <top style="hair">
        <color auto="1"/>
      </top>
      <bottom style="medium">
        <color auto="1"/>
      </bottom>
      <diagonal/>
    </border>
    <border>
      <left/>
      <right/>
      <top/>
      <bottom style="double">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diagonal/>
    </border>
  </borders>
  <cellStyleXfs count="435">
    <xf numFmtId="0" fontId="0" fillId="0" borderId="0"/>
    <xf numFmtId="165" fontId="14" fillId="0" borderId="0" applyFont="0" applyFill="0" applyProtection="0"/>
    <xf numFmtId="0" fontId="14" fillId="0" borderId="0"/>
    <xf numFmtId="166" fontId="17" fillId="0" borderId="0" applyFont="0" applyFill="0" applyBorder="0" applyAlignment="0" applyProtection="0"/>
    <xf numFmtId="171" fontId="14"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14" fillId="0" borderId="0" applyFont="0" applyFill="0" applyProtection="0"/>
    <xf numFmtId="172" fontId="14" fillId="0" borderId="0" applyFont="0" applyFill="0" applyProtection="0"/>
    <xf numFmtId="164"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3" fontId="14" fillId="0" borderId="0" applyFont="0" applyFill="0" applyProtection="0"/>
    <xf numFmtId="173" fontId="14" fillId="0" borderId="0" applyFont="0" applyFill="0" applyProtection="0"/>
    <xf numFmtId="173" fontId="14" fillId="0" borderId="0" applyFont="0" applyFill="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3" fontId="14" fillId="0" borderId="0" applyFont="0" applyFill="0" applyProtection="0"/>
    <xf numFmtId="173" fontId="14" fillId="0" borderId="0" applyFont="0" applyFill="0" applyProtection="0"/>
    <xf numFmtId="173" fontId="14" fillId="0" borderId="0" applyFont="0" applyFill="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Protection="0"/>
    <xf numFmtId="165" fontId="14" fillId="0" borderId="0" applyFont="0" applyFill="0" applyProtection="0"/>
    <xf numFmtId="164" fontId="14" fillId="0" borderId="0" applyFont="0" applyFill="0" applyBorder="0" applyAlignment="0" applyProtection="0"/>
    <xf numFmtId="174" fontId="14" fillId="0" borderId="0" applyFont="0" applyFill="0" applyBorder="0" applyAlignment="0" applyProtection="0"/>
    <xf numFmtId="164" fontId="14" fillId="0" borderId="0" applyFont="0" applyFill="0" applyBorder="0" applyAlignment="0" applyProtection="0"/>
    <xf numFmtId="175" fontId="14" fillId="0" borderId="0" applyFont="0" applyFill="0" applyProtection="0"/>
    <xf numFmtId="0" fontId="14" fillId="0" borderId="0" applyFont="0" applyFill="0" applyProtection="0"/>
    <xf numFmtId="0" fontId="14" fillId="0" borderId="0" applyFont="0" applyFill="0" applyProtection="0"/>
    <xf numFmtId="0" fontId="14" fillId="0" borderId="0" applyFont="0" applyFill="0" applyProtection="0"/>
    <xf numFmtId="0" fontId="14" fillId="0" borderId="0" applyFont="0" applyFill="0" applyProtection="0"/>
    <xf numFmtId="0" fontId="14" fillId="0" borderId="0" applyFont="0" applyFill="0" applyProtection="0"/>
    <xf numFmtId="0" fontId="14" fillId="0" borderId="0" applyFont="0" applyFill="0" applyProtection="0"/>
    <xf numFmtId="172" fontId="14" fillId="0" borderId="0" applyFont="0" applyFill="0" applyProtection="0"/>
    <xf numFmtId="176" fontId="14" fillId="0" borderId="0" applyFont="0" applyFill="0" applyProtection="0"/>
    <xf numFmtId="176" fontId="14" fillId="0" borderId="0" applyFont="0" applyFill="0" applyProtection="0"/>
    <xf numFmtId="176" fontId="14" fillId="0" borderId="0" applyFont="0" applyFill="0" applyProtection="0"/>
    <xf numFmtId="172" fontId="14" fillId="0" borderId="0" applyFont="0" applyFill="0" applyProtection="0"/>
    <xf numFmtId="172" fontId="14" fillId="0" borderId="0" applyFont="0" applyFill="0" applyProtection="0"/>
    <xf numFmtId="175" fontId="14" fillId="0" borderId="0" applyFont="0" applyFill="0" applyProtection="0"/>
    <xf numFmtId="175" fontId="14" fillId="0" borderId="0" applyFont="0" applyFill="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4" fillId="0" borderId="0" applyFont="0" applyFill="0" applyProtection="0"/>
    <xf numFmtId="177" fontId="14" fillId="0" borderId="0" applyFont="0" applyFill="0" applyProtection="0"/>
    <xf numFmtId="177" fontId="14" fillId="0" borderId="0" applyFont="0" applyFill="0" applyProtection="0"/>
    <xf numFmtId="165" fontId="14" fillId="0" borderId="0" applyFont="0" applyFill="0" applyProtection="0"/>
    <xf numFmtId="165" fontId="14" fillId="0" borderId="0" applyFont="0" applyFill="0" applyProtection="0"/>
    <xf numFmtId="165" fontId="14" fillId="0" borderId="0" applyFont="0" applyFill="0" applyProtection="0"/>
    <xf numFmtId="165" fontId="14" fillId="0" borderId="0" applyFont="0" applyFill="0" applyProtection="0"/>
    <xf numFmtId="165" fontId="14" fillId="0" borderId="0" applyFont="0" applyFill="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2" fontId="14" fillId="0" borderId="0" applyFont="0" applyFill="0" applyProtection="0"/>
    <xf numFmtId="12" fontId="14" fillId="0" borderId="0" applyFont="0" applyFill="0" applyProtection="0"/>
    <xf numFmtId="12" fontId="14" fillId="0" borderId="0" applyFont="0" applyFill="0" applyProtection="0"/>
    <xf numFmtId="41" fontId="18"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13" fontId="14" fillId="0" borderId="0" applyFont="0" applyFill="0" applyProtection="0"/>
    <xf numFmtId="13" fontId="14" fillId="0" borderId="0" applyFont="0" applyFill="0" applyProtection="0"/>
    <xf numFmtId="13" fontId="14" fillId="0" borderId="0" applyFont="0" applyFill="0" applyProtection="0"/>
    <xf numFmtId="13" fontId="14" fillId="0" borderId="0" applyFont="0" applyFill="0" applyProtection="0"/>
    <xf numFmtId="13" fontId="14" fillId="0" borderId="0" applyFont="0" applyFill="0" applyProtection="0"/>
    <xf numFmtId="9" fontId="14" fillId="0" borderId="0" applyFont="0" applyFill="0" applyBorder="0" applyAlignment="0" applyProtection="0"/>
    <xf numFmtId="0" fontId="14" fillId="0" borderId="0"/>
    <xf numFmtId="0" fontId="14" fillId="0" borderId="0"/>
    <xf numFmtId="0" fontId="14" fillId="0" borderId="0"/>
    <xf numFmtId="0" fontId="22"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8" borderId="0" applyNumberFormat="0" applyBorder="0" applyAlignment="0" applyProtection="0"/>
    <xf numFmtId="3" fontId="16" fillId="0" borderId="0">
      <alignment horizontal="center" vertical="center"/>
    </xf>
    <xf numFmtId="0" fontId="25" fillId="3"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22" borderId="4" applyNumberFormat="0" applyAlignment="0" applyProtection="0"/>
    <xf numFmtId="0" fontId="28" fillId="23" borderId="4" applyNumberFormat="0" applyAlignment="0" applyProtection="0"/>
    <xf numFmtId="0" fontId="28" fillId="23" borderId="4" applyNumberFormat="0" applyAlignment="0" applyProtection="0"/>
    <xf numFmtId="0" fontId="28" fillId="23" borderId="4" applyNumberFormat="0" applyAlignment="0" applyProtection="0"/>
    <xf numFmtId="0" fontId="29" fillId="24" borderId="5" applyNumberFormat="0" applyAlignment="0" applyProtection="0"/>
    <xf numFmtId="0" fontId="29" fillId="24" borderId="5" applyNumberFormat="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29" fillId="24" borderId="5" applyNumberFormat="0" applyAlignment="0" applyProtection="0"/>
    <xf numFmtId="0" fontId="31" fillId="0" borderId="0">
      <alignment horizontal="left" vertical="top"/>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33" fillId="13" borderId="4" applyNumberFormat="0" applyAlignment="0" applyProtection="0"/>
    <xf numFmtId="0" fontId="33" fillId="13" borderId="4" applyNumberFormat="0" applyAlignment="0" applyProtection="0"/>
    <xf numFmtId="0" fontId="33" fillId="13" borderId="4" applyNumberFormat="0" applyAlignment="0" applyProtection="0"/>
    <xf numFmtId="0" fontId="14" fillId="27" borderId="1" applyNumberFormat="0" applyFont="0" applyFill="0" applyBorder="0" applyAlignment="0" applyProtection="0">
      <alignment horizontal="center" vertical="center" wrapText="1"/>
      <protection locked="0"/>
    </xf>
    <xf numFmtId="0" fontId="34" fillId="0" borderId="0" applyNumberFormat="0" applyFill="0" applyBorder="0" applyAlignment="0" applyProtection="0"/>
    <xf numFmtId="0" fontId="35" fillId="0" borderId="0">
      <alignment horizontal="centerContinuous"/>
    </xf>
    <xf numFmtId="0" fontId="26" fillId="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33" fillId="7" borderId="4" applyNumberFormat="0" applyAlignment="0" applyProtection="0"/>
    <xf numFmtId="0" fontId="39" fillId="0" borderId="10" applyNumberFormat="0" applyFill="0" applyAlignment="0" applyProtection="0"/>
    <xf numFmtId="173" fontId="14" fillId="0" borderId="0" applyFont="0" applyFill="0" applyProtection="0"/>
    <xf numFmtId="181" fontId="14" fillId="0" borderId="0" applyFont="0" applyFill="0" applyBorder="0" applyAlignment="0" applyProtection="0"/>
    <xf numFmtId="166"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66"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0" fontId="14" fillId="0" borderId="0" applyFont="0" applyFill="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4" fillId="0" borderId="0"/>
    <xf numFmtId="0" fontId="41" fillId="0" borderId="0"/>
    <xf numFmtId="0" fontId="23" fillId="0" borderId="0"/>
    <xf numFmtId="0" fontId="23" fillId="0" borderId="0"/>
    <xf numFmtId="0" fontId="23" fillId="0" borderId="0"/>
    <xf numFmtId="0" fontId="23" fillId="0" borderId="0"/>
    <xf numFmtId="0" fontId="41" fillId="0" borderId="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42" fillId="22" borderId="12" applyNumberFormat="0" applyAlignment="0" applyProtection="0"/>
    <xf numFmtId="13" fontId="14" fillId="0" borderId="0" applyFont="0" applyFill="0" applyProtection="0"/>
    <xf numFmtId="13" fontId="14" fillId="0" borderId="0" applyFont="0" applyFill="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3" fontId="14" fillId="0" borderId="0" applyFont="0" applyFill="0" applyBorder="0" applyAlignment="0" applyProtection="0"/>
    <xf numFmtId="0" fontId="42" fillId="23" borderId="12" applyNumberFormat="0" applyAlignment="0" applyProtection="0"/>
    <xf numFmtId="0" fontId="42" fillId="23" borderId="12" applyNumberFormat="0" applyAlignment="0" applyProtection="0"/>
    <xf numFmtId="0" fontId="42" fillId="23" borderId="12"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3" fillId="0" borderId="2" applyBorder="0">
      <alignment horizontal="center"/>
    </xf>
    <xf numFmtId="0" fontId="44" fillId="0" borderId="0" applyNumberFormat="0" applyFill="0" applyBorder="0" applyAlignment="0" applyProtection="0"/>
    <xf numFmtId="0" fontId="45" fillId="0" borderId="0">
      <alignment horizontal="left" vertical="top"/>
    </xf>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14" fillId="0" borderId="0">
      <alignment horizontal="left" vertical="top"/>
    </xf>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19" fillId="0" borderId="0">
      <alignment horizontal="left" vertical="top"/>
    </xf>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3" fillId="0" borderId="0">
      <alignment horizontal="left" vertical="top"/>
    </xf>
    <xf numFmtId="0" fontId="30" fillId="0" borderId="0" applyNumberFormat="0" applyFill="0" applyBorder="0" applyAlignment="0" applyProtection="0"/>
    <xf numFmtId="17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3" fillId="0" borderId="0"/>
    <xf numFmtId="0" fontId="55" fillId="0" borderId="0"/>
    <xf numFmtId="0" fontId="12" fillId="0" borderId="0"/>
    <xf numFmtId="0" fontId="11" fillId="0" borderId="0"/>
    <xf numFmtId="185" fontId="14" fillId="0" borderId="0"/>
    <xf numFmtId="0" fontId="10" fillId="0" borderId="0"/>
    <xf numFmtId="0" fontId="9" fillId="0" borderId="0"/>
    <xf numFmtId="0" fontId="8" fillId="0" borderId="0"/>
    <xf numFmtId="0" fontId="7" fillId="0" borderId="0"/>
    <xf numFmtId="0" fontId="7"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9" fontId="74" fillId="0" borderId="0" applyFont="0" applyFill="0" applyBorder="0" applyAlignment="0" applyProtection="0"/>
    <xf numFmtId="0" fontId="6" fillId="0" borderId="0"/>
    <xf numFmtId="0" fontId="14" fillId="0" borderId="0"/>
    <xf numFmtId="0" fontId="79" fillId="0" borderId="0" applyNumberForma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1" fontId="18" fillId="0" borderId="0" applyFont="0" applyFill="0" applyBorder="0" applyAlignment="0" applyProtection="0"/>
    <xf numFmtId="0" fontId="27" fillId="22" borderId="30" applyNumberFormat="0" applyAlignment="0" applyProtection="0"/>
    <xf numFmtId="0" fontId="28" fillId="23" borderId="30" applyNumberFormat="0" applyAlignment="0" applyProtection="0"/>
    <xf numFmtId="0" fontId="28" fillId="23" borderId="30" applyNumberFormat="0" applyAlignment="0" applyProtection="0"/>
    <xf numFmtId="0" fontId="28" fillId="23" borderId="30" applyNumberFormat="0" applyAlignment="0" applyProtection="0"/>
    <xf numFmtId="0" fontId="33" fillId="13" borderId="30" applyNumberFormat="0" applyAlignment="0" applyProtection="0"/>
    <xf numFmtId="0" fontId="33" fillId="13" borderId="30" applyNumberFormat="0" applyAlignment="0" applyProtection="0"/>
    <xf numFmtId="0" fontId="33" fillId="13" borderId="30" applyNumberFormat="0" applyAlignment="0" applyProtection="0"/>
    <xf numFmtId="0" fontId="14" fillId="27" borderId="22" applyNumberFormat="0" applyFont="0" applyFill="0" applyBorder="0" applyAlignment="0" applyProtection="0">
      <alignment horizontal="center" vertical="center" wrapText="1"/>
      <protection locked="0"/>
    </xf>
    <xf numFmtId="0" fontId="33" fillId="7" borderId="30" applyNumberFormat="0" applyAlignment="0" applyProtection="0"/>
    <xf numFmtId="0" fontId="14" fillId="10" borderId="31" applyNumberFormat="0" applyFont="0" applyAlignment="0" applyProtection="0"/>
    <xf numFmtId="0" fontId="14" fillId="10" borderId="31" applyNumberFormat="0" applyFont="0" applyAlignment="0" applyProtection="0"/>
    <xf numFmtId="0" fontId="14" fillId="10" borderId="31" applyNumberFormat="0" applyFont="0" applyAlignment="0" applyProtection="0"/>
    <xf numFmtId="0" fontId="14" fillId="10" borderId="31" applyNumberFormat="0" applyFont="0" applyAlignment="0" applyProtection="0"/>
    <xf numFmtId="0" fontId="42" fillId="22" borderId="32" applyNumberFormat="0" applyAlignment="0" applyProtection="0"/>
    <xf numFmtId="0" fontId="42" fillId="23" borderId="32" applyNumberFormat="0" applyAlignment="0" applyProtection="0"/>
    <xf numFmtId="0" fontId="42" fillId="23" borderId="32" applyNumberFormat="0" applyAlignment="0" applyProtection="0"/>
    <xf numFmtId="0" fontId="42" fillId="23" borderId="32" applyNumberFormat="0" applyAlignment="0" applyProtection="0"/>
    <xf numFmtId="0" fontId="49" fillId="0" borderId="33" applyNumberFormat="0" applyFill="0" applyAlignment="0" applyProtection="0"/>
    <xf numFmtId="0" fontId="49" fillId="0" borderId="33" applyNumberFormat="0" applyFill="0" applyAlignment="0" applyProtection="0"/>
    <xf numFmtId="0" fontId="49" fillId="0" borderId="33"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4" fillId="0" borderId="0" applyFont="0" applyFill="0" applyBorder="0" applyAlignment="0" applyProtection="0"/>
    <xf numFmtId="0" fontId="5" fillId="0" borderId="0"/>
    <xf numFmtId="0" fontId="4" fillId="0" borderId="0"/>
    <xf numFmtId="41" fontId="83" fillId="0" borderId="0" applyFont="0" applyFill="0" applyBorder="0" applyAlignment="0" applyProtection="0"/>
    <xf numFmtId="0" fontId="3" fillId="0" borderId="0"/>
    <xf numFmtId="193" fontId="3" fillId="0" borderId="0" applyFont="0" applyFill="0" applyBorder="0" applyAlignment="0" applyProtection="0"/>
    <xf numFmtId="9" fontId="3" fillId="0" borderId="0" applyFont="0" applyFill="0" applyBorder="0" applyAlignment="0" applyProtection="0"/>
    <xf numFmtId="194" fontId="2" fillId="0" borderId="0" applyFont="0" applyFill="0" applyBorder="0" applyAlignment="0" applyProtection="0"/>
    <xf numFmtId="42" fontId="14" fillId="0" borderId="0" applyFont="0" applyFill="0" applyBorder="0" applyAlignment="0" applyProtection="0"/>
    <xf numFmtId="42" fontId="88" fillId="0" borderId="0" applyFont="0" applyFill="0" applyBorder="0" applyAlignment="0" applyProtection="0"/>
    <xf numFmtId="198" fontId="14" fillId="0" borderId="0" applyFont="0" applyFill="0" applyBorder="0" applyAlignment="0" applyProtection="0"/>
  </cellStyleXfs>
  <cellXfs count="765">
    <xf numFmtId="0" fontId="0" fillId="0" borderId="0" xfId="0"/>
    <xf numFmtId="4" fontId="14" fillId="37" borderId="22" xfId="3" applyNumberFormat="1" applyFont="1" applyFill="1" applyBorder="1" applyAlignment="1" applyProtection="1">
      <alignment horizontal="center" vertical="center" wrapText="1"/>
      <protection locked="0"/>
    </xf>
    <xf numFmtId="9" fontId="60" fillId="37" borderId="22" xfId="2" applyNumberFormat="1" applyFont="1" applyFill="1" applyBorder="1" applyAlignment="1" applyProtection="1">
      <alignment horizontal="center" vertical="center" wrapText="1"/>
      <protection locked="0"/>
    </xf>
    <xf numFmtId="192" fontId="60" fillId="37" borderId="22" xfId="2" applyNumberFormat="1" applyFont="1" applyFill="1" applyBorder="1" applyAlignment="1" applyProtection="1">
      <alignment horizontal="center" vertical="center" wrapText="1"/>
      <protection locked="0"/>
    </xf>
    <xf numFmtId="176" fontId="15" fillId="37" borderId="22" xfId="3" applyNumberFormat="1" applyFont="1" applyFill="1" applyBorder="1" applyAlignment="1" applyProtection="1">
      <alignment horizontal="center" vertical="center" wrapText="1"/>
      <protection locked="0"/>
    </xf>
    <xf numFmtId="0" fontId="62" fillId="0" borderId="0" xfId="350" applyFont="1" applyAlignment="1" applyProtection="1">
      <alignment vertical="center"/>
      <protection locked="0"/>
    </xf>
    <xf numFmtId="0" fontId="51" fillId="0" borderId="0" xfId="350" applyFont="1" applyFill="1" applyAlignment="1" applyProtection="1">
      <alignment vertical="center"/>
      <protection locked="0"/>
    </xf>
    <xf numFmtId="0" fontId="45" fillId="30" borderId="3" xfId="350" applyFont="1" applyFill="1" applyBorder="1" applyAlignment="1" applyProtection="1">
      <alignment horizontal="center" vertical="center" wrapText="1"/>
      <protection locked="0"/>
    </xf>
    <xf numFmtId="0" fontId="62" fillId="0" borderId="0" xfId="350" applyFont="1" applyFill="1" applyAlignment="1" applyProtection="1">
      <alignment vertical="center"/>
      <protection locked="0"/>
    </xf>
    <xf numFmtId="0" fontId="54" fillId="0" borderId="22" xfId="350" applyFont="1" applyFill="1" applyBorder="1" applyAlignment="1" applyProtection="1">
      <alignment horizontal="center" vertical="center" wrapText="1"/>
      <protection locked="0"/>
    </xf>
    <xf numFmtId="0" fontId="51" fillId="0" borderId="22" xfId="420" applyFont="1" applyFill="1" applyBorder="1" applyAlignment="1" applyProtection="1">
      <alignment horizontal="justify" vertical="center" wrapText="1"/>
      <protection locked="0"/>
    </xf>
    <xf numFmtId="0" fontId="51" fillId="0" borderId="22" xfId="350" applyFont="1" applyFill="1" applyBorder="1" applyAlignment="1" applyProtection="1">
      <alignment horizontal="center" vertical="center" wrapText="1"/>
      <protection locked="0"/>
    </xf>
    <xf numFmtId="0" fontId="51" fillId="0" borderId="22" xfId="350" applyFont="1" applyFill="1" applyBorder="1" applyAlignment="1" applyProtection="1">
      <alignment horizontal="justify" vertical="center" wrapText="1"/>
      <protection locked="0"/>
    </xf>
    <xf numFmtId="0" fontId="14" fillId="0" borderId="22" xfId="350" applyFont="1" applyFill="1" applyBorder="1" applyAlignment="1" applyProtection="1">
      <alignment horizontal="justify" vertical="center" wrapText="1"/>
      <protection locked="0"/>
    </xf>
    <xf numFmtId="165" fontId="51" fillId="0" borderId="22" xfId="350" applyNumberFormat="1" applyFont="1" applyFill="1" applyBorder="1" applyAlignment="1" applyProtection="1">
      <alignment horizontal="center" vertical="center"/>
      <protection locked="0"/>
    </xf>
    <xf numFmtId="0" fontId="51" fillId="0" borderId="22" xfId="350" applyFont="1" applyFill="1" applyBorder="1" applyAlignment="1" applyProtection="1">
      <alignment horizontal="center" vertical="center"/>
      <protection locked="0"/>
    </xf>
    <xf numFmtId="0" fontId="51" fillId="0" borderId="22" xfId="350" applyFont="1" applyFill="1" applyBorder="1" applyAlignment="1" applyProtection="1">
      <alignment horizontal="justify" vertical="center"/>
      <protection locked="0"/>
    </xf>
    <xf numFmtId="0" fontId="14" fillId="0" borderId="22" xfId="350" applyFont="1" applyFill="1" applyBorder="1" applyAlignment="1" applyProtection="1">
      <alignment horizontal="center" vertical="center"/>
      <protection locked="0"/>
    </xf>
    <xf numFmtId="0" fontId="51" fillId="0" borderId="0" xfId="350" applyFont="1" applyFill="1" applyBorder="1" applyAlignment="1" applyProtection="1">
      <alignment vertical="center"/>
      <protection locked="0"/>
    </xf>
    <xf numFmtId="0" fontId="14" fillId="0" borderId="22" xfId="350" applyFont="1" applyFill="1" applyBorder="1" applyAlignment="1" applyProtection="1">
      <alignment horizontal="justify" vertical="center"/>
      <protection locked="0"/>
    </xf>
    <xf numFmtId="0" fontId="51" fillId="0" borderId="22" xfId="416" applyFont="1" applyBorder="1" applyAlignment="1" applyProtection="1">
      <alignment horizontal="justify" vertical="center" wrapText="1"/>
      <protection locked="0"/>
    </xf>
    <xf numFmtId="0" fontId="51" fillId="0" borderId="0" xfId="350" applyFont="1" applyAlignment="1" applyProtection="1">
      <alignment vertical="center"/>
      <protection locked="0"/>
    </xf>
    <xf numFmtId="0" fontId="75" fillId="0" borderId="22" xfId="420" applyFont="1" applyFill="1" applyBorder="1" applyAlignment="1" applyProtection="1">
      <alignment horizontal="center" vertical="center"/>
      <protection locked="0"/>
    </xf>
    <xf numFmtId="0" fontId="18" fillId="30" borderId="0" xfId="350" applyFont="1" applyFill="1" applyBorder="1" applyAlignment="1" applyProtection="1">
      <alignment horizontal="center" vertical="center" wrapText="1"/>
    </xf>
    <xf numFmtId="0" fontId="51" fillId="0" borderId="1" xfId="344" applyFont="1" applyFill="1" applyBorder="1" applyAlignment="1" applyProtection="1">
      <alignment horizontal="center" vertical="center" wrapText="1"/>
      <protection locked="0"/>
    </xf>
    <xf numFmtId="0" fontId="62" fillId="31" borderId="0" xfId="350" applyFont="1" applyFill="1" applyAlignment="1" applyProtection="1">
      <alignment vertical="center"/>
      <protection locked="0"/>
    </xf>
    <xf numFmtId="6" fontId="51" fillId="0" borderId="22" xfId="350" applyNumberFormat="1" applyFont="1" applyFill="1" applyBorder="1" applyAlignment="1" applyProtection="1">
      <alignment horizontal="center" vertical="center"/>
      <protection locked="0"/>
    </xf>
    <xf numFmtId="0" fontId="62" fillId="32" borderId="22" xfId="350" applyFont="1" applyFill="1" applyBorder="1" applyAlignment="1" applyProtection="1">
      <alignment horizontal="center" vertical="center" wrapText="1"/>
      <protection locked="0"/>
    </xf>
    <xf numFmtId="0" fontId="60" fillId="31" borderId="28" xfId="351" applyFont="1" applyFill="1" applyBorder="1" applyAlignment="1" applyProtection="1">
      <alignment horizontal="center" vertical="center"/>
      <protection locked="0"/>
    </xf>
    <xf numFmtId="21" fontId="60" fillId="31" borderId="28" xfId="351" applyNumberFormat="1" applyFont="1" applyFill="1" applyBorder="1" applyAlignment="1" applyProtection="1">
      <alignment horizontal="center" vertical="center"/>
      <protection locked="0"/>
    </xf>
    <xf numFmtId="3" fontId="60" fillId="31" borderId="28" xfId="351" applyNumberFormat="1" applyFont="1" applyFill="1" applyBorder="1" applyAlignment="1" applyProtection="1">
      <alignment horizontal="center" vertical="center" wrapText="1"/>
      <protection locked="0"/>
    </xf>
    <xf numFmtId="0" fontId="60" fillId="31" borderId="28" xfId="351" applyFont="1" applyFill="1" applyBorder="1" applyAlignment="1" applyProtection="1">
      <alignment horizontal="center" vertical="center" wrapText="1"/>
      <protection locked="0"/>
    </xf>
    <xf numFmtId="188" fontId="60" fillId="31" borderId="28" xfId="351" applyNumberFormat="1" applyFont="1" applyFill="1" applyBorder="1" applyAlignment="1" applyProtection="1">
      <alignment horizontal="center" vertical="center" wrapText="1"/>
      <protection locked="0"/>
    </xf>
    <xf numFmtId="0" fontId="60" fillId="31" borderId="28" xfId="351" applyFont="1" applyFill="1" applyBorder="1" applyAlignment="1" applyProtection="1">
      <alignment horizontal="left" vertical="center" wrapText="1"/>
      <protection locked="0"/>
    </xf>
    <xf numFmtId="3" fontId="60" fillId="31" borderId="22" xfId="351" applyNumberFormat="1" applyFont="1" applyFill="1" applyBorder="1" applyAlignment="1" applyProtection="1">
      <alignment horizontal="center" vertical="center" wrapText="1"/>
      <protection locked="0"/>
    </xf>
    <xf numFmtId="0" fontId="60" fillId="31" borderId="22" xfId="351" applyFont="1" applyFill="1" applyBorder="1" applyAlignment="1" applyProtection="1">
      <alignment horizontal="center" vertical="center" wrapText="1"/>
      <protection locked="0"/>
    </xf>
    <xf numFmtId="188" fontId="60" fillId="31" borderId="22" xfId="351" applyNumberFormat="1" applyFont="1" applyFill="1" applyBorder="1" applyAlignment="1" applyProtection="1">
      <alignment horizontal="center" vertical="center" wrapText="1"/>
      <protection locked="0"/>
    </xf>
    <xf numFmtId="0" fontId="85" fillId="37" borderId="22" xfId="0" applyNumberFormat="1" applyFont="1" applyFill="1" applyBorder="1" applyAlignment="1" applyProtection="1">
      <alignment horizontal="center" vertical="center" wrapText="1"/>
      <protection hidden="1"/>
    </xf>
    <xf numFmtId="0" fontId="60" fillId="0" borderId="0" xfId="2" applyFont="1" applyFill="1" applyAlignment="1" applyProtection="1">
      <alignment vertical="center" wrapText="1"/>
      <protection hidden="1"/>
    </xf>
    <xf numFmtId="9" fontId="45" fillId="33" borderId="22" xfId="2" applyNumberFormat="1" applyFont="1" applyFill="1" applyBorder="1" applyAlignment="1" applyProtection="1">
      <alignment horizontal="center" vertical="center" wrapText="1"/>
      <protection hidden="1"/>
    </xf>
    <xf numFmtId="0" fontId="45" fillId="33" borderId="22" xfId="2" applyNumberFormat="1" applyFont="1" applyFill="1" applyBorder="1" applyAlignment="1" applyProtection="1">
      <alignment horizontal="center" wrapText="1"/>
      <protection hidden="1"/>
    </xf>
    <xf numFmtId="166" fontId="45" fillId="0" borderId="0" xfId="3" applyFont="1" applyFill="1" applyBorder="1" applyAlignment="1" applyProtection="1">
      <alignment vertical="center" wrapText="1"/>
      <protection hidden="1"/>
    </xf>
    <xf numFmtId="4" fontId="15" fillId="0" borderId="22" xfId="2" applyNumberFormat="1" applyFont="1" applyFill="1" applyBorder="1" applyAlignment="1" applyProtection="1">
      <alignment horizontal="center" vertical="center" wrapText="1"/>
      <protection hidden="1"/>
    </xf>
    <xf numFmtId="0" fontId="15" fillId="34" borderId="22" xfId="0" applyFont="1" applyFill="1" applyBorder="1" applyAlignment="1" applyProtection="1">
      <alignment horizontal="center" vertical="center"/>
      <protection hidden="1"/>
    </xf>
    <xf numFmtId="166" fontId="45" fillId="0" borderId="0" xfId="3" applyFont="1" applyFill="1" applyAlignment="1" applyProtection="1">
      <alignment horizontal="center" wrapText="1"/>
      <protection hidden="1"/>
    </xf>
    <xf numFmtId="0" fontId="60" fillId="0" borderId="0" xfId="2" applyFont="1" applyFill="1" applyAlignment="1" applyProtection="1">
      <alignment horizontal="center" wrapText="1"/>
      <protection hidden="1"/>
    </xf>
    <xf numFmtId="166" fontId="45" fillId="0" borderId="19" xfId="3" applyFont="1" applyFill="1" applyBorder="1" applyAlignment="1" applyProtection="1">
      <alignment vertical="center" wrapText="1"/>
      <protection hidden="1"/>
    </xf>
    <xf numFmtId="0" fontId="51" fillId="32" borderId="22" xfId="350" applyFont="1" applyFill="1" applyBorder="1" applyAlignment="1" applyProtection="1">
      <alignment horizontal="justify" vertical="center" wrapText="1"/>
      <protection locked="0"/>
    </xf>
    <xf numFmtId="0" fontId="62" fillId="35" borderId="0" xfId="420" applyFont="1" applyFill="1" applyAlignment="1" applyProtection="1">
      <alignment horizontal="justify" vertical="center"/>
      <protection locked="0"/>
    </xf>
    <xf numFmtId="0" fontId="51" fillId="35" borderId="22" xfId="350" applyFont="1" applyFill="1" applyBorder="1" applyAlignment="1" applyProtection="1">
      <alignment horizontal="justify" vertical="center"/>
      <protection locked="0"/>
    </xf>
    <xf numFmtId="166" fontId="45" fillId="0" borderId="22" xfId="3" applyFont="1" applyFill="1" applyBorder="1" applyAlignment="1" applyProtection="1">
      <alignment horizontal="center" vertical="center" wrapText="1"/>
      <protection hidden="1"/>
    </xf>
    <xf numFmtId="0" fontId="60" fillId="0" borderId="22" xfId="0" applyFont="1" applyFill="1" applyBorder="1" applyAlignment="1" applyProtection="1">
      <alignment vertical="center"/>
      <protection locked="0"/>
    </xf>
    <xf numFmtId="0" fontId="0" fillId="29" borderId="0" xfId="0" applyFill="1" applyAlignment="1" applyProtection="1">
      <alignment vertical="center" wrapText="1"/>
      <protection hidden="1"/>
    </xf>
    <xf numFmtId="0" fontId="18" fillId="0" borderId="26" xfId="0" applyFont="1" applyFill="1" applyBorder="1" applyAlignment="1" applyProtection="1">
      <alignment horizontal="center" vertical="center" wrapText="1"/>
      <protection hidden="1"/>
    </xf>
    <xf numFmtId="0" fontId="45" fillId="0" borderId="22" xfId="0" applyFont="1" applyFill="1" applyBorder="1" applyAlignment="1" applyProtection="1">
      <alignment horizontal="center" vertical="center" wrapText="1"/>
      <protection hidden="1"/>
    </xf>
    <xf numFmtId="0" fontId="45" fillId="0" borderId="22" xfId="2" applyFont="1" applyBorder="1" applyAlignment="1" applyProtection="1">
      <alignment horizontal="center" vertical="center" wrapText="1"/>
      <protection hidden="1"/>
    </xf>
    <xf numFmtId="0" fontId="60" fillId="0" borderId="22" xfId="0" applyNumberFormat="1" applyFont="1" applyFill="1" applyBorder="1" applyAlignment="1" applyProtection="1">
      <alignment horizontal="center" vertical="center" wrapText="1"/>
      <protection hidden="1"/>
    </xf>
    <xf numFmtId="0" fontId="60" fillId="0" borderId="0" xfId="0" applyNumberFormat="1" applyFont="1" applyFill="1" applyBorder="1" applyAlignment="1" applyProtection="1">
      <alignment horizontal="center" vertical="center" wrapText="1"/>
      <protection hidden="1"/>
    </xf>
    <xf numFmtId="0" fontId="60" fillId="0" borderId="0" xfId="0" applyFont="1" applyBorder="1" applyAlignment="1" applyProtection="1">
      <alignment vertical="center"/>
      <protection hidden="1"/>
    </xf>
    <xf numFmtId="49" fontId="60" fillId="0" borderId="0" xfId="0" applyNumberFormat="1" applyFont="1" applyFill="1" applyBorder="1" applyAlignment="1" applyProtection="1">
      <alignment horizontal="center" vertical="center" wrapText="1"/>
      <protection hidden="1"/>
    </xf>
    <xf numFmtId="0" fontId="62" fillId="0" borderId="0" xfId="351" applyFont="1" applyProtection="1">
      <protection hidden="1"/>
    </xf>
    <xf numFmtId="0" fontId="45" fillId="30" borderId="20" xfId="351" applyFont="1" applyFill="1" applyBorder="1" applyAlignment="1" applyProtection="1">
      <alignment wrapText="1"/>
      <protection hidden="1"/>
    </xf>
    <xf numFmtId="0" fontId="45" fillId="30" borderId="21" xfId="351" applyFont="1" applyFill="1" applyBorder="1" applyAlignment="1" applyProtection="1">
      <alignment vertical="center" wrapText="1"/>
      <protection hidden="1"/>
    </xf>
    <xf numFmtId="0" fontId="45" fillId="30" borderId="17" xfId="351" applyFont="1" applyFill="1" applyBorder="1" applyAlignment="1" applyProtection="1">
      <alignment vertical="center" wrapText="1"/>
      <protection hidden="1"/>
    </xf>
    <xf numFmtId="0" fontId="45" fillId="29" borderId="22" xfId="351" applyFont="1" applyFill="1" applyBorder="1" applyAlignment="1" applyProtection="1">
      <alignment horizontal="center" vertical="center"/>
      <protection hidden="1"/>
    </xf>
    <xf numFmtId="0" fontId="45" fillId="29" borderId="22" xfId="351" applyFont="1" applyFill="1" applyBorder="1" applyAlignment="1" applyProtection="1">
      <alignment horizontal="center" vertical="center" wrapText="1"/>
      <protection hidden="1"/>
    </xf>
    <xf numFmtId="0" fontId="60" fillId="0" borderId="28" xfId="351" applyNumberFormat="1" applyFont="1" applyBorder="1" applyAlignment="1" applyProtection="1">
      <alignment horizontal="center" vertical="center"/>
      <protection hidden="1"/>
    </xf>
    <xf numFmtId="0" fontId="60" fillId="0" borderId="28" xfId="351" applyFont="1" applyBorder="1" applyAlignment="1" applyProtection="1">
      <alignment horizontal="left" vertical="center" wrapText="1"/>
      <protection hidden="1"/>
    </xf>
    <xf numFmtId="0" fontId="60" fillId="0" borderId="0" xfId="351" applyFont="1" applyProtection="1">
      <protection hidden="1"/>
    </xf>
    <xf numFmtId="0" fontId="17" fillId="0" borderId="0" xfId="2" applyFont="1" applyFill="1" applyAlignment="1" applyProtection="1">
      <alignment vertical="center" wrapText="1"/>
      <protection hidden="1"/>
    </xf>
    <xf numFmtId="0" fontId="18" fillId="0" borderId="0" xfId="3" applyNumberFormat="1" applyFont="1" applyFill="1" applyAlignment="1" applyProtection="1">
      <alignment vertical="center" wrapText="1"/>
      <protection hidden="1"/>
    </xf>
    <xf numFmtId="166" fontId="18" fillId="0" borderId="0" xfId="3" applyFont="1" applyFill="1" applyAlignment="1" applyProtection="1">
      <alignment horizontal="center" vertical="center" wrapText="1"/>
      <protection hidden="1"/>
    </xf>
    <xf numFmtId="166" fontId="18" fillId="0" borderId="0" xfId="3" applyFont="1" applyFill="1" applyAlignment="1" applyProtection="1">
      <alignment vertical="center" wrapText="1"/>
      <protection hidden="1"/>
    </xf>
    <xf numFmtId="166" fontId="18" fillId="33" borderId="22" xfId="3" applyFont="1" applyFill="1" applyBorder="1" applyAlignment="1" applyProtection="1">
      <alignment horizontal="center" vertical="center" wrapText="1"/>
      <protection hidden="1"/>
    </xf>
    <xf numFmtId="169" fontId="15" fillId="33" borderId="22" xfId="3" applyNumberFormat="1" applyFont="1" applyFill="1" applyBorder="1" applyAlignment="1" applyProtection="1">
      <alignment horizontal="center" vertical="center" wrapText="1"/>
      <protection hidden="1"/>
    </xf>
    <xf numFmtId="0" fontId="18" fillId="0" borderId="0" xfId="2" applyNumberFormat="1" applyFont="1" applyFill="1" applyBorder="1" applyAlignment="1" applyProtection="1">
      <alignment vertical="center" wrapText="1"/>
      <protection hidden="1"/>
    </xf>
    <xf numFmtId="167" fontId="18" fillId="0" borderId="0" xfId="3" applyNumberFormat="1" applyFont="1" applyFill="1" applyBorder="1" applyAlignment="1" applyProtection="1">
      <alignment vertical="center" wrapText="1"/>
      <protection hidden="1"/>
    </xf>
    <xf numFmtId="168" fontId="17" fillId="0" borderId="0" xfId="3" applyNumberFormat="1" applyFont="1" applyFill="1" applyBorder="1" applyAlignment="1" applyProtection="1">
      <alignment horizontal="right" vertical="center" wrapText="1"/>
      <protection hidden="1"/>
    </xf>
    <xf numFmtId="169" fontId="17" fillId="0" borderId="0" xfId="3" applyNumberFormat="1" applyFont="1" applyFill="1" applyBorder="1" applyAlignment="1" applyProtection="1">
      <alignment vertical="center" wrapText="1"/>
      <protection hidden="1"/>
    </xf>
    <xf numFmtId="3" fontId="18" fillId="0" borderId="0" xfId="3" applyNumberFormat="1" applyFont="1" applyFill="1" applyBorder="1" applyAlignment="1" applyProtection="1">
      <alignment vertical="center" wrapText="1"/>
      <protection hidden="1"/>
    </xf>
    <xf numFmtId="0" fontId="17" fillId="0" borderId="0" xfId="2" applyNumberFormat="1" applyFont="1" applyFill="1" applyAlignment="1" applyProtection="1">
      <alignment vertical="center" wrapText="1"/>
      <protection hidden="1"/>
    </xf>
    <xf numFmtId="0" fontId="17" fillId="37" borderId="22" xfId="2" applyFont="1" applyFill="1" applyBorder="1" applyAlignment="1" applyProtection="1">
      <alignment horizontal="center" vertical="center" wrapText="1"/>
      <protection hidden="1"/>
    </xf>
    <xf numFmtId="0" fontId="14" fillId="0" borderId="22" xfId="356" applyBorder="1" applyAlignment="1" applyProtection="1">
      <alignment horizontal="center" vertical="center"/>
      <protection hidden="1"/>
    </xf>
    <xf numFmtId="0" fontId="14" fillId="0" borderId="22" xfId="356" applyBorder="1" applyAlignment="1" applyProtection="1">
      <alignment vertical="center"/>
      <protection hidden="1"/>
    </xf>
    <xf numFmtId="170" fontId="17" fillId="0" borderId="0" xfId="3" applyNumberFormat="1" applyFont="1" applyFill="1" applyAlignment="1" applyProtection="1">
      <alignment vertical="center" wrapText="1"/>
      <protection hidden="1"/>
    </xf>
    <xf numFmtId="166" fontId="17" fillId="0" borderId="0" xfId="3" applyFont="1" applyFill="1" applyAlignment="1" applyProtection="1">
      <alignment vertical="center" wrapText="1"/>
      <protection hidden="1"/>
    </xf>
    <xf numFmtId="0" fontId="17" fillId="0" borderId="0" xfId="2" applyFont="1" applyFill="1" applyBorder="1" applyAlignment="1" applyProtection="1">
      <alignment vertical="center" wrapText="1"/>
      <protection hidden="1"/>
    </xf>
    <xf numFmtId="0" fontId="17" fillId="0" borderId="0" xfId="2" applyNumberFormat="1" applyFont="1" applyFill="1" applyAlignment="1" applyProtection="1">
      <alignment horizontal="center" vertical="center" wrapText="1"/>
      <protection hidden="1"/>
    </xf>
    <xf numFmtId="0" fontId="17" fillId="0" borderId="0" xfId="2" applyFont="1" applyFill="1" applyAlignment="1" applyProtection="1">
      <alignment horizontal="center" vertical="center" wrapText="1"/>
      <protection hidden="1"/>
    </xf>
    <xf numFmtId="0" fontId="15" fillId="30" borderId="0" xfId="2" applyFont="1" applyFill="1" applyBorder="1" applyAlignment="1" applyProtection="1">
      <alignment horizontal="center" vertical="center" wrapText="1"/>
      <protection hidden="1"/>
    </xf>
    <xf numFmtId="0" fontId="17" fillId="30" borderId="0" xfId="2" applyFont="1" applyFill="1" applyAlignment="1" applyProtection="1">
      <alignment vertical="center" wrapText="1"/>
      <protection hidden="1"/>
    </xf>
    <xf numFmtId="0" fontId="17" fillId="30" borderId="0" xfId="2" applyNumberFormat="1" applyFont="1" applyFill="1" applyAlignment="1" applyProtection="1">
      <alignment horizontal="center" vertical="center" wrapText="1"/>
      <protection hidden="1"/>
    </xf>
    <xf numFmtId="0" fontId="17" fillId="30" borderId="0" xfId="2" applyFont="1" applyFill="1" applyAlignment="1" applyProtection="1">
      <alignment horizontal="center" vertical="center" wrapText="1"/>
      <protection hidden="1"/>
    </xf>
    <xf numFmtId="0" fontId="43" fillId="33" borderId="22" xfId="2" applyFont="1" applyFill="1" applyBorder="1" applyAlignment="1" applyProtection="1">
      <alignment horizontal="center" vertical="center" wrapText="1"/>
      <protection hidden="1"/>
    </xf>
    <xf numFmtId="0" fontId="43" fillId="38" borderId="22" xfId="0" applyFont="1" applyFill="1" applyBorder="1" applyAlignment="1" applyProtection="1">
      <alignment horizontal="center" vertical="center" wrapText="1"/>
      <protection hidden="1"/>
    </xf>
    <xf numFmtId="4" fontId="14" fillId="0" borderId="22" xfId="2" applyNumberFormat="1" applyFont="1" applyFill="1" applyBorder="1" applyAlignment="1" applyProtection="1">
      <alignment horizontal="center" vertical="center"/>
      <protection hidden="1"/>
    </xf>
    <xf numFmtId="0" fontId="43" fillId="38" borderId="22" xfId="2" applyFont="1" applyFill="1" applyBorder="1" applyAlignment="1" applyProtection="1">
      <alignment horizontal="center" vertical="center" wrapText="1"/>
      <protection hidden="1"/>
    </xf>
    <xf numFmtId="166" fontId="18" fillId="37" borderId="22" xfId="3" applyFont="1" applyFill="1" applyBorder="1" applyAlignment="1" applyProtection="1">
      <alignment horizontal="center" vertical="center" wrapText="1"/>
      <protection hidden="1"/>
    </xf>
    <xf numFmtId="1" fontId="60" fillId="0" borderId="22" xfId="0" applyNumberFormat="1" applyFont="1" applyFill="1" applyBorder="1" applyAlignment="1" applyProtection="1">
      <alignment horizontal="center" vertical="center" wrapText="1"/>
      <protection hidden="1"/>
    </xf>
    <xf numFmtId="4" fontId="60" fillId="0" borderId="22" xfId="3" applyNumberFormat="1" applyFont="1" applyFill="1" applyBorder="1" applyAlignment="1" applyProtection="1">
      <alignment horizontal="left" vertical="center" wrapText="1"/>
      <protection hidden="1"/>
    </xf>
    <xf numFmtId="4" fontId="45" fillId="32" borderId="22" xfId="2" applyNumberFormat="1" applyFont="1" applyFill="1" applyBorder="1" applyAlignment="1" applyProtection="1">
      <alignment horizontal="center" vertical="center"/>
      <protection hidden="1"/>
    </xf>
    <xf numFmtId="0" fontId="18" fillId="0" borderId="22" xfId="3" applyNumberFormat="1" applyFont="1" applyFill="1" applyBorder="1" applyAlignment="1" applyProtection="1">
      <alignment horizontal="center" vertical="center" wrapText="1"/>
      <protection hidden="1"/>
    </xf>
    <xf numFmtId="166" fontId="18" fillId="0" borderId="22" xfId="3" applyFont="1" applyFill="1" applyBorder="1" applyAlignment="1" applyProtection="1">
      <alignment vertical="center" wrapText="1"/>
      <protection hidden="1"/>
    </xf>
    <xf numFmtId="166" fontId="18" fillId="0" borderId="22" xfId="3" applyFont="1" applyFill="1" applyBorder="1" applyAlignment="1" applyProtection="1">
      <alignment horizontal="center" vertical="center" wrapText="1"/>
      <protection hidden="1"/>
    </xf>
    <xf numFmtId="0" fontId="17" fillId="0" borderId="0" xfId="2" applyFont="1" applyFill="1" applyAlignment="1" applyProtection="1">
      <alignment horizontal="left" vertical="center"/>
      <protection hidden="1"/>
    </xf>
    <xf numFmtId="0" fontId="51" fillId="0" borderId="0" xfId="344" applyFont="1" applyAlignment="1" applyProtection="1">
      <alignment vertical="center"/>
      <protection hidden="1"/>
    </xf>
    <xf numFmtId="0" fontId="51" fillId="33" borderId="1" xfId="344" applyFont="1" applyFill="1" applyBorder="1" applyAlignment="1" applyProtection="1">
      <alignment vertical="center"/>
      <protection hidden="1"/>
    </xf>
    <xf numFmtId="0" fontId="53" fillId="33" borderId="1" xfId="344" applyFont="1" applyFill="1" applyBorder="1" applyAlignment="1" applyProtection="1">
      <alignment horizontal="center" vertical="center" wrapText="1"/>
      <protection hidden="1"/>
    </xf>
    <xf numFmtId="0" fontId="51" fillId="33" borderId="1" xfId="344" applyFont="1" applyFill="1" applyBorder="1" applyAlignment="1" applyProtection="1">
      <alignment horizontal="justify" vertical="center" wrapText="1"/>
      <protection hidden="1"/>
    </xf>
    <xf numFmtId="1" fontId="52" fillId="33" borderId="1" xfId="344" applyNumberFormat="1" applyFont="1" applyFill="1" applyBorder="1" applyAlignment="1" applyProtection="1">
      <alignment horizontal="center" vertical="center" wrapText="1"/>
      <protection hidden="1"/>
    </xf>
    <xf numFmtId="0" fontId="52" fillId="33" borderId="1" xfId="344" applyFont="1" applyFill="1" applyBorder="1" applyAlignment="1" applyProtection="1">
      <alignment horizontal="left" vertical="center" wrapText="1"/>
      <protection hidden="1"/>
    </xf>
    <xf numFmtId="0" fontId="14" fillId="0" borderId="0" xfId="0" applyFont="1" applyProtection="1">
      <protection hidden="1"/>
    </xf>
    <xf numFmtId="0" fontId="14" fillId="0" borderId="0" xfId="0" applyFont="1" applyFill="1" applyProtection="1">
      <protection hidden="1"/>
    </xf>
    <xf numFmtId="42" fontId="78" fillId="0" borderId="22" xfId="433" applyFont="1" applyBorder="1" applyAlignment="1" applyProtection="1">
      <alignment horizontal="center" vertical="center"/>
      <protection hidden="1"/>
    </xf>
    <xf numFmtId="195" fontId="66" fillId="37" borderId="22" xfId="431" applyNumberFormat="1" applyFont="1" applyFill="1" applyBorder="1" applyAlignment="1" applyProtection="1">
      <alignment horizontal="center" vertical="center" wrapText="1"/>
      <protection hidden="1"/>
    </xf>
    <xf numFmtId="0" fontId="14" fillId="0" borderId="22" xfId="0" applyFont="1" applyBorder="1" applyAlignment="1" applyProtection="1">
      <alignment horizontal="center" vertical="center"/>
      <protection hidden="1"/>
    </xf>
    <xf numFmtId="0" fontId="67" fillId="37" borderId="22" xfId="0" applyFont="1" applyFill="1" applyBorder="1" applyAlignment="1" applyProtection="1">
      <alignment horizontal="center" vertical="center" wrapText="1"/>
      <protection hidden="1"/>
    </xf>
    <xf numFmtId="0" fontId="67" fillId="37" borderId="22" xfId="2" applyFont="1" applyFill="1" applyBorder="1" applyAlignment="1" applyProtection="1">
      <alignment horizontal="center" vertical="center" wrapText="1"/>
      <protection hidden="1"/>
    </xf>
    <xf numFmtId="0" fontId="67" fillId="41" borderId="34" xfId="0" applyFont="1" applyFill="1" applyBorder="1" applyAlignment="1" applyProtection="1">
      <alignment horizontal="center" vertical="center" wrapText="1"/>
      <protection hidden="1"/>
    </xf>
    <xf numFmtId="0" fontId="0" fillId="0" borderId="0" xfId="0" applyProtection="1">
      <protection hidden="1"/>
    </xf>
    <xf numFmtId="0" fontId="67" fillId="0" borderId="22" xfId="0" applyNumberFormat="1" applyFont="1" applyFill="1" applyBorder="1" applyAlignment="1" applyProtection="1">
      <alignment horizontal="center" vertical="center" wrapText="1"/>
      <protection hidden="1"/>
    </xf>
    <xf numFmtId="0" fontId="67" fillId="0" borderId="22" xfId="0" applyFont="1" applyBorder="1" applyAlignment="1" applyProtection="1">
      <alignment vertical="center"/>
      <protection hidden="1"/>
    </xf>
    <xf numFmtId="0" fontId="67" fillId="0" borderId="22" xfId="0" applyFont="1" applyBorder="1" applyAlignment="1" applyProtection="1">
      <alignment horizontal="center" vertical="center"/>
      <protection hidden="1"/>
    </xf>
    <xf numFmtId="0" fontId="67" fillId="0" borderId="22" xfId="0" applyFont="1" applyBorder="1" applyAlignment="1" applyProtection="1">
      <alignment horizontal="center"/>
      <protection hidden="1"/>
    </xf>
    <xf numFmtId="0" fontId="82" fillId="0" borderId="22"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56" fillId="0" borderId="0" xfId="349" applyFont="1" applyProtection="1">
      <protection hidden="1"/>
    </xf>
    <xf numFmtId="0" fontId="0" fillId="0" borderId="0" xfId="0" applyAlignment="1" applyProtection="1">
      <alignment vertical="center"/>
      <protection hidden="1"/>
    </xf>
    <xf numFmtId="168" fontId="0" fillId="0" borderId="0" xfId="0" applyNumberFormat="1" applyProtection="1">
      <protection hidden="1"/>
    </xf>
    <xf numFmtId="0" fontId="60" fillId="0" borderId="0" xfId="0" applyFont="1" applyAlignment="1" applyProtection="1">
      <alignment vertical="center"/>
      <protection hidden="1"/>
    </xf>
    <xf numFmtId="0" fontId="16" fillId="29" borderId="22" xfId="0" applyFont="1" applyFill="1" applyBorder="1" applyAlignment="1" applyProtection="1">
      <alignment horizontal="center" vertical="center" wrapText="1"/>
      <protection hidden="1"/>
    </xf>
    <xf numFmtId="0" fontId="16" fillId="37" borderId="22" xfId="0" applyNumberFormat="1" applyFont="1" applyFill="1" applyBorder="1" applyAlignment="1" applyProtection="1">
      <alignment horizontal="center" vertical="center"/>
      <protection hidden="1"/>
    </xf>
    <xf numFmtId="189" fontId="0" fillId="0" borderId="0" xfId="0" applyNumberFormat="1" applyAlignment="1" applyProtection="1">
      <alignment vertical="center"/>
      <protection hidden="1"/>
    </xf>
    <xf numFmtId="168" fontId="0" fillId="0" borderId="0" xfId="0" applyNumberFormat="1" applyAlignment="1" applyProtection="1">
      <alignment vertical="center"/>
      <protection hidden="1"/>
    </xf>
    <xf numFmtId="0" fontId="56" fillId="30" borderId="0" xfId="349" applyFont="1" applyFill="1" applyProtection="1">
      <protection hidden="1"/>
    </xf>
    <xf numFmtId="0" fontId="57" fillId="29" borderId="40" xfId="349" applyFont="1" applyFill="1" applyBorder="1" applyAlignment="1" applyProtection="1">
      <alignment horizontal="center"/>
      <protection hidden="1"/>
    </xf>
    <xf numFmtId="186" fontId="76" fillId="33" borderId="41" xfId="349" applyNumberFormat="1" applyFont="1" applyFill="1" applyBorder="1" applyAlignment="1" applyProtection="1">
      <alignment horizontal="center" vertical="center"/>
      <protection hidden="1"/>
    </xf>
    <xf numFmtId="186" fontId="57" fillId="33" borderId="43" xfId="349" applyNumberFormat="1" applyFont="1" applyFill="1" applyBorder="1" applyAlignment="1" applyProtection="1">
      <alignment horizontal="center" vertical="center"/>
      <protection hidden="1"/>
    </xf>
    <xf numFmtId="0" fontId="56" fillId="30" borderId="0" xfId="349" applyFont="1" applyFill="1" applyBorder="1" applyProtection="1">
      <protection hidden="1"/>
    </xf>
    <xf numFmtId="0" fontId="56" fillId="30" borderId="0" xfId="349" applyFont="1" applyFill="1" applyBorder="1" applyAlignment="1" applyProtection="1">
      <alignment horizontal="center"/>
      <protection hidden="1"/>
    </xf>
    <xf numFmtId="0" fontId="56" fillId="30" borderId="0" xfId="349" applyFont="1" applyFill="1" applyAlignment="1" applyProtection="1">
      <alignment horizontal="left"/>
      <protection hidden="1"/>
    </xf>
    <xf numFmtId="0" fontId="58" fillId="29" borderId="22" xfId="349" applyFont="1" applyFill="1" applyBorder="1" applyAlignment="1" applyProtection="1">
      <alignment vertical="center" wrapText="1"/>
      <protection hidden="1"/>
    </xf>
    <xf numFmtId="0" fontId="58" fillId="29" borderId="27" xfId="349" applyFont="1" applyFill="1" applyBorder="1" applyAlignment="1" applyProtection="1">
      <alignment horizontal="center" vertical="center" wrapText="1"/>
      <protection hidden="1"/>
    </xf>
    <xf numFmtId="0" fontId="58" fillId="29" borderId="34" xfId="349" applyFont="1" applyFill="1" applyBorder="1" applyAlignment="1" applyProtection="1">
      <alignment horizontal="center" vertical="center" wrapText="1"/>
      <protection hidden="1"/>
    </xf>
    <xf numFmtId="0" fontId="58" fillId="30" borderId="1" xfId="349" applyFont="1" applyFill="1" applyBorder="1" applyAlignment="1" applyProtection="1">
      <alignment horizontal="center" vertical="center"/>
      <protection hidden="1"/>
    </xf>
    <xf numFmtId="0" fontId="70" fillId="37" borderId="1" xfId="349" applyFont="1" applyFill="1" applyBorder="1" applyAlignment="1" applyProtection="1">
      <alignment horizontal="center" vertical="center" wrapText="1"/>
      <protection hidden="1"/>
    </xf>
    <xf numFmtId="187" fontId="70" fillId="30" borderId="1" xfId="349" applyNumberFormat="1" applyFont="1" applyFill="1" applyBorder="1" applyAlignment="1" applyProtection="1">
      <alignment horizontal="center" vertical="center"/>
      <protection hidden="1"/>
    </xf>
    <xf numFmtId="2" fontId="70" fillId="30" borderId="1" xfId="349" applyNumberFormat="1" applyFont="1" applyFill="1" applyBorder="1" applyAlignment="1" applyProtection="1">
      <alignment horizontal="center" vertical="center"/>
      <protection hidden="1"/>
    </xf>
    <xf numFmtId="2" fontId="70" fillId="30" borderId="22" xfId="349" applyNumberFormat="1" applyFont="1" applyFill="1" applyBorder="1" applyAlignment="1" applyProtection="1">
      <alignment horizontal="center" vertical="center"/>
      <protection hidden="1"/>
    </xf>
    <xf numFmtId="2" fontId="58" fillId="30" borderId="22" xfId="349" applyNumberFormat="1" applyFont="1" applyFill="1" applyBorder="1" applyAlignment="1" applyProtection="1">
      <alignment horizontal="center" vertical="center"/>
      <protection hidden="1"/>
    </xf>
    <xf numFmtId="1" fontId="73" fillId="0" borderId="1" xfId="349" applyNumberFormat="1" applyFont="1" applyFill="1" applyBorder="1" applyAlignment="1" applyProtection="1">
      <alignment horizontal="center" vertical="center"/>
      <protection hidden="1"/>
    </xf>
    <xf numFmtId="0" fontId="56" fillId="0" borderId="0" xfId="349" applyFont="1" applyAlignment="1" applyProtection="1">
      <alignment vertical="center"/>
      <protection hidden="1"/>
    </xf>
    <xf numFmtId="190" fontId="15" fillId="0" borderId="22" xfId="2" applyNumberFormat="1" applyFont="1" applyFill="1" applyBorder="1" applyAlignment="1" applyProtection="1">
      <alignment horizontal="center" vertical="center" wrapText="1"/>
      <protection hidden="1"/>
    </xf>
    <xf numFmtId="4" fontId="14" fillId="37" borderId="22" xfId="2" applyNumberFormat="1" applyFont="1" applyFill="1" applyBorder="1" applyAlignment="1" applyProtection="1">
      <alignment horizontal="center" vertical="center"/>
      <protection locked="0"/>
    </xf>
    <xf numFmtId="196" fontId="78" fillId="0" borderId="22" xfId="0" applyNumberFormat="1" applyFont="1" applyBorder="1" applyAlignment="1" applyProtection="1">
      <alignment horizontal="center" vertical="center"/>
      <protection hidden="1"/>
    </xf>
    <xf numFmtId="196" fontId="90" fillId="37" borderId="22"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horizontal="centerContinuous" vertical="center"/>
      <protection hidden="1"/>
    </xf>
    <xf numFmtId="182" fontId="16" fillId="29" borderId="22" xfId="0" applyNumberFormat="1" applyFont="1" applyFill="1" applyBorder="1" applyAlignment="1" applyProtection="1">
      <alignment horizontal="center" vertical="center"/>
      <protection hidden="1"/>
    </xf>
    <xf numFmtId="182" fontId="0" fillId="0" borderId="22" xfId="0" applyNumberFormat="1" applyBorder="1" applyAlignment="1" applyProtection="1">
      <alignment horizontal="center" vertical="center"/>
      <protection hidden="1"/>
    </xf>
    <xf numFmtId="0" fontId="0" fillId="0" borderId="0" xfId="0" applyFill="1" applyProtection="1">
      <protection hidden="1"/>
    </xf>
    <xf numFmtId="0" fontId="67" fillId="37" borderId="22" xfId="0" applyFont="1" applyFill="1" applyBorder="1" applyAlignment="1" applyProtection="1">
      <alignment horizontal="center" vertical="center"/>
      <protection locked="0"/>
    </xf>
    <xf numFmtId="0" fontId="45" fillId="37" borderId="22" xfId="0" applyFont="1" applyFill="1" applyBorder="1" applyAlignment="1" applyProtection="1">
      <alignment horizontal="center" vertical="center"/>
      <protection locked="0"/>
    </xf>
    <xf numFmtId="0" fontId="16" fillId="30" borderId="22" xfId="104" applyFont="1" applyFill="1" applyBorder="1" applyAlignment="1" applyProtection="1">
      <alignment horizontal="center" vertical="center"/>
      <protection hidden="1"/>
    </xf>
    <xf numFmtId="0" fontId="14" fillId="0" borderId="0" xfId="0" applyFont="1" applyAlignment="1" applyProtection="1">
      <alignment horizontal="center" vertical="center"/>
      <protection hidden="1"/>
    </xf>
    <xf numFmtId="191" fontId="0" fillId="37" borderId="22" xfId="1" applyNumberFormat="1" applyFont="1" applyFill="1" applyBorder="1" applyAlignment="1" applyProtection="1">
      <alignment horizontal="center" vertical="center"/>
      <protection hidden="1"/>
    </xf>
    <xf numFmtId="0" fontId="67" fillId="0" borderId="22" xfId="0" applyFont="1" applyFill="1" applyBorder="1" applyAlignment="1" applyProtection="1">
      <alignment horizontal="center" vertical="center"/>
      <protection hidden="1"/>
    </xf>
    <xf numFmtId="0" fontId="57" fillId="29" borderId="42" xfId="349" applyFont="1" applyFill="1" applyBorder="1" applyAlignment="1" applyProtection="1">
      <alignment horizontal="center" vertical="center" wrapText="1"/>
      <protection hidden="1"/>
    </xf>
    <xf numFmtId="0" fontId="57" fillId="29" borderId="22" xfId="349" applyFont="1" applyFill="1" applyBorder="1" applyAlignment="1" applyProtection="1">
      <alignment horizontal="center" vertical="center"/>
      <protection hidden="1"/>
    </xf>
    <xf numFmtId="187" fontId="77" fillId="33" borderId="87" xfId="349" applyNumberFormat="1" applyFont="1" applyFill="1" applyBorder="1" applyAlignment="1" applyProtection="1">
      <alignment horizontal="center" vertical="center"/>
      <protection hidden="1"/>
    </xf>
    <xf numFmtId="0" fontId="56" fillId="0" borderId="0" xfId="349" applyFont="1" applyBorder="1" applyProtection="1">
      <protection hidden="1"/>
    </xf>
    <xf numFmtId="187" fontId="56" fillId="0" borderId="0" xfId="349" applyNumberFormat="1" applyFont="1" applyBorder="1" applyAlignment="1" applyProtection="1">
      <alignment vertical="center"/>
      <protection hidden="1"/>
    </xf>
    <xf numFmtId="1" fontId="56" fillId="0" borderId="0" xfId="349" applyNumberFormat="1" applyFont="1" applyBorder="1" applyAlignment="1" applyProtection="1">
      <alignment horizontal="center" vertical="center"/>
      <protection hidden="1"/>
    </xf>
    <xf numFmtId="168" fontId="0" fillId="0" borderId="22" xfId="0" applyNumberFormat="1" applyBorder="1" applyAlignment="1" applyProtection="1">
      <alignment horizontal="center" vertical="center"/>
      <protection hidden="1"/>
    </xf>
    <xf numFmtId="0" fontId="62" fillId="33" borderId="22" xfId="350" applyFont="1" applyFill="1" applyBorder="1" applyAlignment="1" applyProtection="1">
      <alignment horizontal="center" vertical="center" wrapText="1"/>
      <protection locked="0"/>
    </xf>
    <xf numFmtId="0" fontId="68" fillId="33" borderId="22" xfId="350" applyFont="1" applyFill="1" applyBorder="1" applyAlignment="1" applyProtection="1">
      <alignment horizontal="center" vertical="center" wrapText="1"/>
    </xf>
    <xf numFmtId="0" fontId="63" fillId="33" borderId="22" xfId="350" applyFont="1" applyFill="1" applyBorder="1" applyAlignment="1" applyProtection="1">
      <alignment horizontal="center" vertical="center" wrapText="1"/>
    </xf>
    <xf numFmtId="3" fontId="63" fillId="33" borderId="22" xfId="350" applyNumberFormat="1" applyFont="1" applyFill="1" applyBorder="1" applyAlignment="1" applyProtection="1">
      <alignment horizontal="center" vertical="center" wrapText="1"/>
    </xf>
    <xf numFmtId="0" fontId="62" fillId="30" borderId="22" xfId="350" applyFont="1" applyFill="1" applyBorder="1" applyAlignment="1" applyProtection="1">
      <alignment horizontal="center" vertical="center" wrapText="1"/>
      <protection locked="0"/>
    </xf>
    <xf numFmtId="0" fontId="16" fillId="30" borderId="22" xfId="350" applyFont="1" applyFill="1" applyBorder="1" applyAlignment="1" applyProtection="1">
      <alignment vertical="center" wrapText="1"/>
      <protection locked="0"/>
    </xf>
    <xf numFmtId="0" fontId="52" fillId="30" borderId="22" xfId="350" applyFont="1" applyFill="1" applyBorder="1" applyAlignment="1" applyProtection="1">
      <alignment horizontal="center" vertical="center" wrapText="1"/>
      <protection locked="0"/>
    </xf>
    <xf numFmtId="0" fontId="63" fillId="32" borderId="22" xfId="350" applyFont="1" applyFill="1" applyBorder="1" applyAlignment="1" applyProtection="1">
      <alignment horizontal="center" vertical="center" wrapText="1"/>
      <protection locked="0"/>
    </xf>
    <xf numFmtId="0" fontId="18" fillId="32" borderId="22" xfId="350" applyFont="1" applyFill="1" applyBorder="1" applyAlignment="1" applyProtection="1">
      <alignment vertical="center"/>
      <protection locked="0"/>
    </xf>
    <xf numFmtId="0" fontId="51" fillId="32" borderId="22" xfId="350" applyFont="1" applyFill="1" applyBorder="1" applyAlignment="1" applyProtection="1">
      <alignment vertical="center"/>
      <protection locked="0"/>
    </xf>
    <xf numFmtId="0" fontId="63" fillId="35" borderId="22" xfId="350" applyFont="1" applyFill="1" applyBorder="1" applyAlignment="1" applyProtection="1">
      <alignment horizontal="center" vertical="center" wrapText="1"/>
      <protection locked="0"/>
    </xf>
    <xf numFmtId="0" fontId="18" fillId="35" borderId="22" xfId="350" applyFont="1" applyFill="1" applyBorder="1" applyAlignment="1" applyProtection="1">
      <alignment horizontal="left" vertical="center"/>
      <protection locked="0"/>
    </xf>
    <xf numFmtId="0" fontId="51" fillId="35" borderId="22" xfId="350" applyFont="1" applyFill="1" applyBorder="1" applyAlignment="1" applyProtection="1">
      <alignment horizontal="left" vertical="center" wrapText="1"/>
      <protection locked="0"/>
    </xf>
    <xf numFmtId="0" fontId="63" fillId="35" borderId="22" xfId="350" applyFont="1" applyFill="1" applyBorder="1" applyAlignment="1" applyProtection="1">
      <alignment horizontal="center" vertical="center"/>
      <protection locked="0"/>
    </xf>
    <xf numFmtId="0" fontId="18" fillId="35" borderId="22" xfId="350" applyFont="1" applyFill="1" applyBorder="1" applyAlignment="1" applyProtection="1">
      <alignment vertical="center"/>
      <protection locked="0"/>
    </xf>
    <xf numFmtId="0" fontId="62" fillId="35" borderId="22" xfId="350" applyFont="1" applyFill="1" applyBorder="1" applyAlignment="1" applyProtection="1">
      <alignment horizontal="center" vertical="center"/>
      <protection locked="0"/>
    </xf>
    <xf numFmtId="0" fontId="51" fillId="35" borderId="22" xfId="350" applyFont="1" applyFill="1" applyBorder="1" applyAlignment="1" applyProtection="1">
      <alignment horizontal="justify" vertical="center" wrapText="1"/>
      <protection locked="0"/>
    </xf>
    <xf numFmtId="0" fontId="54" fillId="35" borderId="22" xfId="0" applyFont="1" applyFill="1" applyBorder="1" applyAlignment="1" applyProtection="1">
      <alignment horizontal="justify" vertical="center" wrapText="1"/>
      <protection locked="0"/>
    </xf>
    <xf numFmtId="0" fontId="69" fillId="35" borderId="22" xfId="0" applyFont="1" applyFill="1" applyBorder="1" applyAlignment="1" applyProtection="1">
      <alignment horizontal="center" vertical="center" wrapText="1"/>
      <protection locked="0"/>
    </xf>
    <xf numFmtId="0" fontId="57" fillId="37" borderId="22" xfId="427" applyNumberFormat="1" applyFont="1" applyFill="1" applyBorder="1" applyAlignment="1" applyProtection="1">
      <alignment horizontal="center" vertical="center" wrapText="1"/>
      <protection locked="0"/>
    </xf>
    <xf numFmtId="170" fontId="45" fillId="0" borderId="22" xfId="3" applyNumberFormat="1" applyFont="1" applyFill="1" applyBorder="1" applyAlignment="1" applyProtection="1">
      <alignment vertical="center" wrapText="1"/>
      <protection hidden="1"/>
    </xf>
    <xf numFmtId="0" fontId="45" fillId="0" borderId="22" xfId="3" applyNumberFormat="1" applyFont="1" applyFill="1" applyBorder="1" applyAlignment="1" applyProtection="1">
      <alignment horizontal="center" vertical="center" wrapText="1"/>
      <protection hidden="1"/>
    </xf>
    <xf numFmtId="2" fontId="45" fillId="0" borderId="22" xfId="3" applyNumberFormat="1" applyFont="1" applyFill="1" applyBorder="1" applyAlignment="1" applyProtection="1">
      <alignment horizontal="center" vertical="center" wrapText="1"/>
      <protection hidden="1"/>
    </xf>
    <xf numFmtId="0" fontId="14" fillId="30" borderId="28" xfId="104" applyFill="1" applyBorder="1" applyAlignment="1" applyProtection="1">
      <alignment horizontal="center" vertical="center"/>
      <protection hidden="1"/>
    </xf>
    <xf numFmtId="0" fontId="14" fillId="30" borderId="22" xfId="104" applyFill="1" applyBorder="1" applyAlignment="1" applyProtection="1">
      <alignment horizontal="center" vertical="center"/>
      <protection hidden="1"/>
    </xf>
    <xf numFmtId="0" fontId="58" fillId="29" borderId="22" xfId="349" applyFont="1" applyFill="1" applyBorder="1" applyAlignment="1" applyProtection="1">
      <alignment horizontal="center" vertical="center" wrapText="1"/>
      <protection hidden="1"/>
    </xf>
    <xf numFmtId="0" fontId="71" fillId="33" borderId="86" xfId="349" applyFont="1" applyFill="1" applyBorder="1" applyAlignment="1" applyProtection="1">
      <alignment horizontal="center" vertical="center"/>
      <protection hidden="1"/>
    </xf>
    <xf numFmtId="0" fontId="57" fillId="37" borderId="103" xfId="349" applyFont="1" applyFill="1" applyBorder="1" applyAlignment="1" applyProtection="1">
      <alignment horizontal="center" vertical="center"/>
      <protection locked="0"/>
    </xf>
    <xf numFmtId="14" fontId="57" fillId="37" borderId="103" xfId="349" applyNumberFormat="1" applyFont="1" applyFill="1" applyBorder="1" applyAlignment="1" applyProtection="1">
      <alignment horizontal="center" vertical="center" wrapText="1"/>
      <protection locked="0"/>
    </xf>
    <xf numFmtId="6" fontId="57" fillId="37" borderId="103" xfId="349" applyNumberFormat="1" applyFont="1" applyFill="1" applyBorder="1" applyAlignment="1" applyProtection="1">
      <alignment horizontal="center" vertical="center" wrapText="1"/>
      <protection locked="0"/>
    </xf>
    <xf numFmtId="10" fontId="57" fillId="37" borderId="103" xfId="357" applyNumberFormat="1" applyFont="1" applyFill="1" applyBorder="1" applyAlignment="1" applyProtection="1">
      <alignment horizontal="center" vertical="center" wrapText="1"/>
      <protection locked="0"/>
    </xf>
    <xf numFmtId="188" fontId="14" fillId="0" borderId="22" xfId="0" applyNumberFormat="1" applyFont="1" applyBorder="1" applyAlignment="1" applyProtection="1">
      <alignment horizontal="center" vertical="center"/>
      <protection hidden="1"/>
    </xf>
    <xf numFmtId="0" fontId="14" fillId="37" borderId="22" xfId="0" applyFont="1" applyFill="1" applyBorder="1" applyAlignment="1" applyProtection="1">
      <alignment horizontal="center" vertical="center" wrapText="1"/>
      <protection hidden="1"/>
    </xf>
    <xf numFmtId="10" fontId="14" fillId="0" borderId="22" xfId="357" applyNumberFormat="1" applyFont="1" applyBorder="1" applyAlignment="1" applyProtection="1">
      <alignment horizontal="center"/>
      <protection hidden="1"/>
    </xf>
    <xf numFmtId="0" fontId="89" fillId="0" borderId="0" xfId="356" applyFont="1" applyBorder="1" applyAlignment="1" applyProtection="1">
      <alignment vertical="center"/>
      <protection hidden="1"/>
    </xf>
    <xf numFmtId="0" fontId="45" fillId="0" borderId="35" xfId="3" applyNumberFormat="1" applyFont="1" applyFill="1" applyBorder="1" applyAlignment="1" applyProtection="1">
      <alignment horizontal="center" vertical="center" wrapText="1"/>
      <protection hidden="1"/>
    </xf>
    <xf numFmtId="9" fontId="45" fillId="39" borderId="35" xfId="2" applyNumberFormat="1" applyFont="1" applyFill="1" applyBorder="1" applyAlignment="1" applyProtection="1">
      <alignment horizontal="center" vertical="center" wrapText="1"/>
      <protection locked="0"/>
    </xf>
    <xf numFmtId="0" fontId="45" fillId="31" borderId="35" xfId="3" applyNumberFormat="1" applyFont="1" applyFill="1" applyBorder="1" applyAlignment="1" applyProtection="1">
      <alignment horizontal="center" vertical="center" wrapText="1"/>
      <protection hidden="1"/>
    </xf>
    <xf numFmtId="166" fontId="15" fillId="33" borderId="22" xfId="3" applyFont="1" applyFill="1" applyBorder="1" applyAlignment="1" applyProtection="1">
      <alignment horizontal="center" vertical="center" wrapText="1"/>
      <protection hidden="1"/>
    </xf>
    <xf numFmtId="0" fontId="14" fillId="37" borderId="22"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45" fillId="29" borderId="22" xfId="0" applyFont="1" applyFill="1" applyBorder="1" applyAlignment="1" applyProtection="1">
      <alignment horizontal="center" vertical="center"/>
      <protection hidden="1"/>
    </xf>
    <xf numFmtId="0" fontId="16" fillId="29" borderId="22" xfId="0" applyFont="1" applyFill="1" applyBorder="1" applyAlignment="1" applyProtection="1">
      <alignment horizontal="center" vertical="center"/>
      <protection hidden="1"/>
    </xf>
    <xf numFmtId="9" fontId="56" fillId="0" borderId="0" xfId="349" applyNumberFormat="1" applyFont="1" applyProtection="1">
      <protection hidden="1"/>
    </xf>
    <xf numFmtId="10" fontId="70" fillId="30" borderId="1" xfId="357" applyNumberFormat="1" applyFont="1" applyFill="1" applyBorder="1" applyAlignment="1" applyProtection="1">
      <alignment horizontal="center" vertical="center"/>
      <protection hidden="1"/>
    </xf>
    <xf numFmtId="0" fontId="108" fillId="0" borderId="22" xfId="356" applyFont="1" applyBorder="1" applyAlignment="1" applyProtection="1">
      <alignment horizontal="center" vertical="center"/>
      <protection hidden="1"/>
    </xf>
    <xf numFmtId="0" fontId="108" fillId="0" borderId="22" xfId="356" applyFont="1" applyBorder="1" applyAlignment="1" applyProtection="1">
      <alignment vertical="center"/>
      <protection hidden="1"/>
    </xf>
    <xf numFmtId="2" fontId="101" fillId="0" borderId="22" xfId="3" applyNumberFormat="1" applyFont="1" applyFill="1" applyBorder="1" applyAlignment="1" applyProtection="1">
      <alignment horizontal="center" vertical="center" wrapText="1"/>
      <protection hidden="1"/>
    </xf>
    <xf numFmtId="166" fontId="101" fillId="0" borderId="0" xfId="3" applyFont="1" applyFill="1" applyAlignment="1" applyProtection="1">
      <alignment horizontal="center" wrapText="1"/>
      <protection hidden="1"/>
    </xf>
    <xf numFmtId="166" fontId="101" fillId="0" borderId="22" xfId="3" applyFont="1" applyFill="1" applyBorder="1" applyAlignment="1" applyProtection="1">
      <alignment horizontal="center" vertical="center" wrapText="1"/>
      <protection hidden="1"/>
    </xf>
    <xf numFmtId="0" fontId="101" fillId="0" borderId="22" xfId="3" applyNumberFormat="1" applyFont="1" applyFill="1" applyBorder="1" applyAlignment="1" applyProtection="1">
      <alignment horizontal="center" vertical="center" wrapText="1"/>
      <protection hidden="1"/>
    </xf>
    <xf numFmtId="0" fontId="81" fillId="31" borderId="0" xfId="350" applyFont="1" applyFill="1" applyAlignment="1" applyProtection="1">
      <alignment vertical="center"/>
    </xf>
    <xf numFmtId="0" fontId="60" fillId="0" borderId="22" xfId="0" applyFont="1" applyFill="1" applyBorder="1" applyAlignment="1" applyProtection="1">
      <alignment vertical="center"/>
      <protection hidden="1"/>
    </xf>
    <xf numFmtId="0" fontId="60" fillId="31" borderId="28" xfId="351" applyFont="1" applyFill="1" applyBorder="1" applyAlignment="1" applyProtection="1">
      <alignment horizontal="center" vertical="center"/>
      <protection hidden="1"/>
    </xf>
    <xf numFmtId="21" fontId="60" fillId="31" borderId="28" xfId="351" applyNumberFormat="1" applyFont="1" applyFill="1" applyBorder="1" applyAlignment="1" applyProtection="1">
      <alignment horizontal="center" vertical="center"/>
      <protection hidden="1"/>
    </xf>
    <xf numFmtId="3" fontId="60" fillId="31" borderId="28" xfId="351" applyNumberFormat="1" applyFont="1" applyFill="1" applyBorder="1" applyAlignment="1" applyProtection="1">
      <alignment horizontal="center" vertical="center" wrapText="1"/>
      <protection hidden="1"/>
    </xf>
    <xf numFmtId="0" fontId="60" fillId="31" borderId="28" xfId="351" applyFont="1" applyFill="1" applyBorder="1" applyAlignment="1" applyProtection="1">
      <alignment horizontal="center" vertical="center" wrapText="1"/>
      <protection hidden="1"/>
    </xf>
    <xf numFmtId="188" fontId="60" fillId="31" borderId="28" xfId="351" applyNumberFormat="1" applyFont="1" applyFill="1" applyBorder="1" applyAlignment="1" applyProtection="1">
      <alignment horizontal="center" vertical="center" wrapText="1"/>
      <protection hidden="1"/>
    </xf>
    <xf numFmtId="0" fontId="60" fillId="31" borderId="28" xfId="351" applyFont="1" applyFill="1" applyBorder="1" applyAlignment="1" applyProtection="1">
      <alignment horizontal="left" vertical="center" wrapText="1"/>
      <protection hidden="1"/>
    </xf>
    <xf numFmtId="3" fontId="60" fillId="31" borderId="22" xfId="351" applyNumberFormat="1" applyFont="1" applyFill="1" applyBorder="1" applyAlignment="1" applyProtection="1">
      <alignment horizontal="center" vertical="center" wrapText="1"/>
      <protection hidden="1"/>
    </xf>
    <xf numFmtId="0" fontId="60" fillId="31" borderId="22" xfId="351" applyFont="1" applyFill="1" applyBorder="1" applyAlignment="1" applyProtection="1">
      <alignment horizontal="center" vertical="center" wrapText="1"/>
      <protection hidden="1"/>
    </xf>
    <xf numFmtId="188" fontId="60" fillId="31" borderId="22" xfId="351" applyNumberFormat="1" applyFont="1" applyFill="1" applyBorder="1" applyAlignment="1" applyProtection="1">
      <alignment horizontal="center" vertical="center" wrapText="1"/>
      <protection hidden="1"/>
    </xf>
    <xf numFmtId="0" fontId="84" fillId="37" borderId="22" xfId="3" applyNumberFormat="1" applyFont="1" applyFill="1" applyBorder="1" applyAlignment="1" applyProtection="1">
      <alignment horizontal="center" vertical="center" wrapText="1"/>
      <protection hidden="1"/>
    </xf>
    <xf numFmtId="9" fontId="45" fillId="39" borderId="35" xfId="2" applyNumberFormat="1" applyFont="1" applyFill="1" applyBorder="1" applyAlignment="1" applyProtection="1">
      <alignment horizontal="center" vertical="center" wrapText="1"/>
      <protection hidden="1"/>
    </xf>
    <xf numFmtId="4" fontId="14" fillId="37" borderId="22" xfId="3" applyNumberFormat="1" applyFont="1" applyFill="1" applyBorder="1" applyAlignment="1" applyProtection="1">
      <alignment horizontal="center" vertical="center" wrapText="1"/>
      <protection hidden="1"/>
    </xf>
    <xf numFmtId="4" fontId="14" fillId="37" borderId="22" xfId="2" applyNumberFormat="1" applyFont="1" applyFill="1" applyBorder="1" applyAlignment="1" applyProtection="1">
      <alignment horizontal="center" vertical="center"/>
      <protection hidden="1"/>
    </xf>
    <xf numFmtId="0" fontId="51" fillId="0" borderId="1" xfId="344" applyFont="1" applyFill="1" applyBorder="1" applyAlignment="1" applyProtection="1">
      <alignment horizontal="center" vertical="center" wrapText="1"/>
      <protection hidden="1"/>
    </xf>
    <xf numFmtId="0" fontId="99" fillId="42" borderId="57" xfId="0" applyFont="1" applyFill="1" applyBorder="1" applyAlignment="1" applyProtection="1">
      <alignment horizontal="center" vertical="center"/>
      <protection hidden="1"/>
    </xf>
    <xf numFmtId="0" fontId="100" fillId="42" borderId="46" xfId="0" applyFont="1" applyFill="1" applyBorder="1" applyAlignment="1" applyProtection="1">
      <alignment horizontal="center"/>
      <protection hidden="1"/>
    </xf>
    <xf numFmtId="0" fontId="101" fillId="42" borderId="53" xfId="0" applyFont="1" applyFill="1" applyBorder="1" applyAlignment="1" applyProtection="1">
      <alignment horizontal="center" vertical="center"/>
      <protection hidden="1"/>
    </xf>
    <xf numFmtId="0" fontId="101" fillId="42" borderId="62" xfId="0" applyFont="1" applyFill="1" applyBorder="1" applyAlignment="1" applyProtection="1">
      <alignment horizontal="center" vertical="center"/>
      <protection hidden="1"/>
    </xf>
    <xf numFmtId="0" fontId="101" fillId="42" borderId="88" xfId="0" applyFont="1" applyFill="1" applyBorder="1" applyAlignment="1" applyProtection="1">
      <alignment horizontal="center" vertical="center"/>
      <protection hidden="1"/>
    </xf>
    <xf numFmtId="4" fontId="101" fillId="42" borderId="70" xfId="0" applyNumberFormat="1" applyFont="1" applyFill="1" applyBorder="1" applyAlignment="1" applyProtection="1">
      <alignment horizontal="center" vertical="center"/>
      <protection hidden="1"/>
    </xf>
    <xf numFmtId="3" fontId="101" fillId="42" borderId="70" xfId="0" applyNumberFormat="1" applyFont="1" applyFill="1" applyBorder="1" applyAlignment="1" applyProtection="1">
      <alignment horizontal="center" vertical="center" wrapText="1"/>
      <protection hidden="1"/>
    </xf>
    <xf numFmtId="3" fontId="101" fillId="42" borderId="63" xfId="0" applyNumberFormat="1" applyFont="1" applyFill="1" applyBorder="1" applyAlignment="1" applyProtection="1">
      <alignment horizontal="center" vertical="center" wrapText="1"/>
      <protection hidden="1"/>
    </xf>
    <xf numFmtId="3" fontId="102" fillId="42" borderId="63" xfId="0" applyNumberFormat="1" applyFont="1" applyFill="1" applyBorder="1" applyAlignment="1" applyProtection="1">
      <alignment horizontal="center" vertical="center" wrapText="1"/>
      <protection hidden="1"/>
    </xf>
    <xf numFmtId="0" fontId="101" fillId="42" borderId="110" xfId="0" applyFont="1" applyFill="1" applyBorder="1" applyAlignment="1" applyProtection="1">
      <alignment horizontal="center" vertical="center"/>
      <protection hidden="1"/>
    </xf>
    <xf numFmtId="10" fontId="0" fillId="0" borderId="0" xfId="0" applyNumberFormat="1" applyProtection="1">
      <protection hidden="1"/>
    </xf>
    <xf numFmtId="197" fontId="0" fillId="0" borderId="0" xfId="0" applyNumberFormat="1" applyProtection="1">
      <protection hidden="1"/>
    </xf>
    <xf numFmtId="0" fontId="63" fillId="44" borderId="59" xfId="0" applyFont="1" applyFill="1" applyBorder="1" applyAlignment="1" applyProtection="1">
      <alignment horizontal="center" vertical="center"/>
      <protection hidden="1"/>
    </xf>
    <xf numFmtId="0" fontId="103" fillId="44" borderId="59" xfId="0" applyFont="1" applyFill="1" applyBorder="1" applyAlignment="1" applyProtection="1">
      <alignment vertical="center"/>
      <protection hidden="1"/>
    </xf>
    <xf numFmtId="4" fontId="63" fillId="44" borderId="59" xfId="0" applyNumberFormat="1" applyFont="1" applyFill="1" applyBorder="1" applyAlignment="1" applyProtection="1">
      <alignment horizontal="center" vertical="center"/>
      <protection hidden="1"/>
    </xf>
    <xf numFmtId="3" fontId="63" fillId="44" borderId="59" xfId="0" applyNumberFormat="1" applyFont="1" applyFill="1" applyBorder="1" applyAlignment="1" applyProtection="1">
      <alignment horizontal="center" vertical="center" wrapText="1"/>
      <protection hidden="1"/>
    </xf>
    <xf numFmtId="10" fontId="63" fillId="44" borderId="59" xfId="343" applyNumberFormat="1" applyFont="1" applyFill="1" applyBorder="1" applyAlignment="1" applyProtection="1">
      <alignment horizontal="center" vertical="center" wrapText="1"/>
      <protection hidden="1"/>
    </xf>
    <xf numFmtId="3" fontId="0" fillId="0" borderId="0" xfId="0" applyNumberFormat="1" applyProtection="1">
      <protection hidden="1"/>
    </xf>
    <xf numFmtId="0" fontId="63" fillId="30" borderId="59" xfId="0" applyFont="1" applyFill="1" applyBorder="1" applyAlignment="1" applyProtection="1">
      <alignment horizontal="center" vertical="center"/>
      <protection hidden="1"/>
    </xf>
    <xf numFmtId="0" fontId="103" fillId="30" borderId="59" xfId="0" applyFont="1" applyFill="1" applyBorder="1" applyAlignment="1" applyProtection="1">
      <alignment vertical="center"/>
      <protection hidden="1"/>
    </xf>
    <xf numFmtId="4" fontId="63" fillId="30" borderId="59" xfId="0" applyNumberFormat="1" applyFont="1" applyFill="1" applyBorder="1" applyAlignment="1" applyProtection="1">
      <alignment horizontal="center" vertical="center"/>
      <protection hidden="1"/>
    </xf>
    <xf numFmtId="3" fontId="63" fillId="30" borderId="59" xfId="0" applyNumberFormat="1" applyFont="1" applyFill="1" applyBorder="1" applyAlignment="1" applyProtection="1">
      <alignment horizontal="center" vertical="center" wrapText="1"/>
      <protection hidden="1"/>
    </xf>
    <xf numFmtId="3" fontId="45" fillId="44" borderId="59" xfId="0" applyNumberFormat="1" applyFont="1" applyFill="1" applyBorder="1" applyAlignment="1" applyProtection="1">
      <alignment horizontal="center" vertical="center" wrapText="1"/>
      <protection hidden="1"/>
    </xf>
    <xf numFmtId="0" fontId="63" fillId="0" borderId="59" xfId="0" applyFont="1" applyFill="1" applyBorder="1" applyAlignment="1" applyProtection="1">
      <alignment horizontal="center" vertical="center"/>
      <protection hidden="1"/>
    </xf>
    <xf numFmtId="0" fontId="103" fillId="0" borderId="59" xfId="0" applyFont="1" applyFill="1" applyBorder="1" applyAlignment="1" applyProtection="1">
      <alignment vertical="center"/>
      <protection hidden="1"/>
    </xf>
    <xf numFmtId="4" fontId="63" fillId="0" borderId="59" xfId="0" applyNumberFormat="1" applyFont="1" applyFill="1" applyBorder="1" applyAlignment="1" applyProtection="1">
      <alignment horizontal="center" vertical="center"/>
      <protection hidden="1"/>
    </xf>
    <xf numFmtId="197" fontId="63" fillId="0" borderId="59" xfId="0" applyNumberFormat="1" applyFont="1" applyFill="1" applyBorder="1" applyAlignment="1" applyProtection="1">
      <alignment horizontal="center" vertical="center" wrapText="1"/>
      <protection hidden="1"/>
    </xf>
    <xf numFmtId="49" fontId="104" fillId="43" borderId="90" xfId="363" applyNumberFormat="1" applyFont="1" applyFill="1" applyBorder="1" applyAlignment="1" applyProtection="1">
      <alignment horizontal="center" vertical="center" wrapText="1"/>
      <protection hidden="1"/>
    </xf>
    <xf numFmtId="0" fontId="97" fillId="28" borderId="91" xfId="359" applyFont="1" applyFill="1" applyBorder="1" applyAlignment="1" applyProtection="1">
      <alignment horizontal="left" vertical="center"/>
      <protection hidden="1"/>
    </xf>
    <xf numFmtId="0" fontId="60" fillId="28" borderId="28" xfId="0" applyFont="1" applyFill="1" applyBorder="1" applyAlignment="1" applyProtection="1">
      <alignment horizontal="center" vertical="center"/>
      <protection hidden="1"/>
    </xf>
    <xf numFmtId="2" fontId="60" fillId="28" borderId="28" xfId="0" applyNumberFormat="1" applyFont="1" applyFill="1" applyBorder="1" applyAlignment="1" applyProtection="1">
      <alignment horizontal="center" vertical="center"/>
      <protection hidden="1"/>
    </xf>
    <xf numFmtId="188" fontId="60" fillId="28" borderId="28" xfId="359" applyNumberFormat="1" applyFont="1" applyFill="1" applyBorder="1" applyAlignment="1" applyProtection="1">
      <alignment horizontal="center" vertical="center"/>
      <protection hidden="1"/>
    </xf>
    <xf numFmtId="188" fontId="60" fillId="28" borderId="92" xfId="0" applyNumberFormat="1" applyFont="1" applyFill="1" applyBorder="1" applyAlignment="1" applyProtection="1">
      <alignment horizontal="center" vertical="center"/>
      <protection hidden="1"/>
    </xf>
    <xf numFmtId="197" fontId="45" fillId="28" borderId="93" xfId="0" applyNumberFormat="1" applyFont="1" applyFill="1" applyBorder="1" applyAlignment="1" applyProtection="1">
      <alignment horizontal="center" vertical="center"/>
      <protection hidden="1"/>
    </xf>
    <xf numFmtId="49" fontId="104" fillId="50" borderId="90" xfId="363" applyNumberFormat="1" applyFont="1" applyFill="1" applyBorder="1" applyAlignment="1" applyProtection="1">
      <alignment horizontal="center" vertical="center" wrapText="1"/>
      <protection hidden="1"/>
    </xf>
    <xf numFmtId="0" fontId="97" fillId="30" borderId="91" xfId="359" applyFont="1" applyFill="1" applyBorder="1" applyAlignment="1" applyProtection="1">
      <alignment horizontal="left" vertical="center"/>
      <protection hidden="1"/>
    </xf>
    <xf numFmtId="0" fontId="60" fillId="30" borderId="28" xfId="0" applyFont="1" applyFill="1" applyBorder="1" applyAlignment="1" applyProtection="1">
      <alignment horizontal="center" vertical="center"/>
      <protection hidden="1"/>
    </xf>
    <xf numFmtId="2" fontId="60" fillId="30" borderId="28" xfId="0" applyNumberFormat="1" applyFont="1" applyFill="1" applyBorder="1" applyAlignment="1" applyProtection="1">
      <alignment horizontal="center" vertical="center"/>
      <protection hidden="1"/>
    </xf>
    <xf numFmtId="188" fontId="60" fillId="30" borderId="28" xfId="359" applyNumberFormat="1" applyFont="1" applyFill="1" applyBorder="1" applyAlignment="1" applyProtection="1">
      <alignment horizontal="center" vertical="center"/>
      <protection hidden="1"/>
    </xf>
    <xf numFmtId="49" fontId="104" fillId="0" borderId="90" xfId="363" applyNumberFormat="1" applyFont="1" applyFill="1" applyBorder="1" applyAlignment="1" applyProtection="1">
      <alignment horizontal="center" vertical="center" wrapText="1"/>
      <protection hidden="1"/>
    </xf>
    <xf numFmtId="0" fontId="97" fillId="0" borderId="91" xfId="359" applyFont="1" applyFill="1" applyBorder="1" applyAlignment="1" applyProtection="1">
      <alignment horizontal="left" vertical="center"/>
      <protection hidden="1"/>
    </xf>
    <xf numFmtId="0" fontId="60" fillId="0" borderId="28" xfId="0" applyFont="1" applyFill="1" applyBorder="1" applyAlignment="1" applyProtection="1">
      <alignment horizontal="center" vertical="center"/>
      <protection hidden="1"/>
    </xf>
    <xf numFmtId="2" fontId="60" fillId="0" borderId="28" xfId="0" applyNumberFormat="1" applyFont="1" applyFill="1" applyBorder="1" applyAlignment="1" applyProtection="1">
      <alignment horizontal="center" vertical="center"/>
      <protection hidden="1"/>
    </xf>
    <xf numFmtId="197" fontId="60" fillId="0" borderId="28" xfId="359" applyNumberFormat="1" applyFont="1" applyFill="1" applyBorder="1" applyAlignment="1" applyProtection="1">
      <alignment horizontal="center" vertical="center"/>
      <protection hidden="1"/>
    </xf>
    <xf numFmtId="0" fontId="14" fillId="30" borderId="90" xfId="0" applyFont="1" applyFill="1" applyBorder="1" applyAlignment="1" applyProtection="1">
      <alignment horizontal="center" vertical="center"/>
      <protection hidden="1"/>
    </xf>
    <xf numFmtId="0" fontId="65" fillId="30" borderId="22" xfId="0" applyFont="1" applyFill="1" applyBorder="1" applyAlignment="1" applyProtection="1">
      <alignment horizontal="justify" vertical="top" wrapText="1"/>
      <protection hidden="1"/>
    </xf>
    <xf numFmtId="0" fontId="14" fillId="45" borderId="22" xfId="0" applyFont="1" applyFill="1" applyBorder="1" applyAlignment="1" applyProtection="1">
      <alignment horizontal="center" vertical="center"/>
      <protection hidden="1"/>
    </xf>
    <xf numFmtId="199" fontId="65" fillId="30" borderId="22" xfId="0" applyNumberFormat="1" applyFont="1" applyFill="1" applyBorder="1" applyAlignment="1" applyProtection="1">
      <alignment horizontal="center" vertical="center"/>
      <protection hidden="1"/>
    </xf>
    <xf numFmtId="197" fontId="65" fillId="37" borderId="35" xfId="0" applyNumberFormat="1" applyFont="1" applyFill="1" applyBorder="1" applyAlignment="1" applyProtection="1">
      <alignment horizontal="center" vertical="center"/>
      <protection hidden="1"/>
    </xf>
    <xf numFmtId="197" fontId="60" fillId="30" borderId="89" xfId="0" applyNumberFormat="1" applyFont="1" applyFill="1" applyBorder="1" applyAlignment="1" applyProtection="1">
      <alignment horizontal="center" vertical="center"/>
      <protection hidden="1"/>
    </xf>
    <xf numFmtId="0" fontId="65" fillId="30" borderId="111" xfId="0" applyFont="1" applyFill="1" applyBorder="1" applyAlignment="1" applyProtection="1">
      <alignment horizontal="justify" vertical="top" wrapText="1"/>
      <protection hidden="1"/>
    </xf>
    <xf numFmtId="0" fontId="14" fillId="45" borderId="111" xfId="0" applyFont="1" applyFill="1" applyBorder="1" applyAlignment="1" applyProtection="1">
      <alignment horizontal="center" vertical="center"/>
      <protection hidden="1"/>
    </xf>
    <xf numFmtId="199" fontId="65" fillId="30" borderId="111" xfId="0" applyNumberFormat="1" applyFont="1" applyFill="1" applyBorder="1" applyAlignment="1" applyProtection="1">
      <alignment horizontal="center" vertical="center"/>
      <protection hidden="1"/>
    </xf>
    <xf numFmtId="197" fontId="65" fillId="37" borderId="112" xfId="0" applyNumberFormat="1" applyFont="1" applyFill="1" applyBorder="1" applyAlignment="1" applyProtection="1">
      <alignment horizontal="center" vertical="center"/>
      <protection hidden="1"/>
    </xf>
    <xf numFmtId="0" fontId="14" fillId="30" borderId="111" xfId="0" applyFont="1" applyFill="1" applyBorder="1" applyAlignment="1" applyProtection="1">
      <alignment horizontal="center" vertical="center"/>
      <protection hidden="1"/>
    </xf>
    <xf numFmtId="197" fontId="65" fillId="30" borderId="112" xfId="0" applyNumberFormat="1" applyFont="1" applyFill="1" applyBorder="1" applyAlignment="1" applyProtection="1">
      <alignment horizontal="center" vertical="center"/>
      <protection hidden="1"/>
    </xf>
    <xf numFmtId="0" fontId="65" fillId="30" borderId="111" xfId="0" applyFont="1" applyFill="1" applyBorder="1" applyAlignment="1" applyProtection="1">
      <alignment horizontal="justify" vertical="center" wrapText="1"/>
      <protection hidden="1"/>
    </xf>
    <xf numFmtId="0" fontId="14" fillId="0" borderId="90" xfId="0" applyFont="1" applyFill="1" applyBorder="1" applyAlignment="1" applyProtection="1">
      <alignment horizontal="center" vertical="center"/>
      <protection hidden="1"/>
    </xf>
    <xf numFmtId="0" fontId="65" fillId="0" borderId="111" xfId="0" applyFont="1" applyFill="1" applyBorder="1" applyAlignment="1" applyProtection="1">
      <alignment horizontal="justify" vertical="top" wrapText="1"/>
      <protection hidden="1"/>
    </xf>
    <xf numFmtId="0" fontId="14" fillId="0" borderId="111" xfId="0" applyFont="1" applyFill="1" applyBorder="1" applyAlignment="1" applyProtection="1">
      <alignment horizontal="center" vertical="center"/>
      <protection hidden="1"/>
    </xf>
    <xf numFmtId="199" fontId="65" fillId="0" borderId="111" xfId="0" applyNumberFormat="1" applyFont="1" applyFill="1" applyBorder="1" applyAlignment="1" applyProtection="1">
      <alignment horizontal="center" vertical="center"/>
      <protection hidden="1"/>
    </xf>
    <xf numFmtId="197" fontId="65" fillId="0" borderId="112" xfId="0" applyNumberFormat="1" applyFont="1" applyFill="1" applyBorder="1" applyAlignment="1" applyProtection="1">
      <alignment horizontal="center" vertical="center"/>
      <protection hidden="1"/>
    </xf>
    <xf numFmtId="0" fontId="105" fillId="0" borderId="0" xfId="0" applyFont="1" applyAlignment="1" applyProtection="1">
      <alignment vertical="center" wrapText="1"/>
      <protection hidden="1"/>
    </xf>
    <xf numFmtId="0" fontId="65" fillId="0" borderId="22" xfId="0" applyFont="1" applyFill="1" applyBorder="1" applyAlignment="1" applyProtection="1">
      <alignment horizontal="justify" vertical="top" wrapText="1"/>
      <protection hidden="1"/>
    </xf>
    <xf numFmtId="0" fontId="14" fillId="30" borderId="22" xfId="0" applyFont="1" applyFill="1" applyBorder="1" applyAlignment="1" applyProtection="1">
      <alignment horizontal="center" vertical="center"/>
      <protection hidden="1"/>
    </xf>
    <xf numFmtId="0" fontId="65" fillId="0" borderId="111" xfId="0" applyFont="1" applyFill="1" applyBorder="1" applyAlignment="1" applyProtection="1">
      <alignment horizontal="justify" vertical="center" wrapText="1"/>
      <protection hidden="1"/>
    </xf>
    <xf numFmtId="49" fontId="96" fillId="43" borderId="94" xfId="363" applyNumberFormat="1" applyFont="1" applyFill="1" applyBorder="1" applyAlignment="1" applyProtection="1">
      <alignment horizontal="center" vertical="center" wrapText="1"/>
      <protection hidden="1"/>
    </xf>
    <xf numFmtId="0" fontId="98" fillId="28" borderId="91" xfId="0" applyFont="1" applyFill="1" applyBorder="1" applyAlignment="1" applyProtection="1">
      <alignment horizontal="center" vertical="center"/>
      <protection hidden="1"/>
    </xf>
    <xf numFmtId="2" fontId="98" fillId="28" borderId="91" xfId="0" applyNumberFormat="1" applyFont="1" applyFill="1" applyBorder="1" applyAlignment="1" applyProtection="1">
      <alignment horizontal="center" vertical="center"/>
      <protection hidden="1"/>
    </xf>
    <xf numFmtId="188" fontId="98" fillId="28" borderId="91" xfId="359" applyNumberFormat="1" applyFont="1" applyFill="1" applyBorder="1" applyAlignment="1" applyProtection="1">
      <alignment horizontal="center" vertical="center"/>
      <protection hidden="1"/>
    </xf>
    <xf numFmtId="188" fontId="98" fillId="28" borderId="95" xfId="0" applyNumberFormat="1" applyFont="1" applyFill="1" applyBorder="1" applyAlignment="1" applyProtection="1">
      <alignment horizontal="center" vertical="center"/>
      <protection hidden="1"/>
    </xf>
    <xf numFmtId="49" fontId="96" fillId="50" borderId="94" xfId="363" applyNumberFormat="1" applyFont="1" applyFill="1" applyBorder="1" applyAlignment="1" applyProtection="1">
      <alignment horizontal="center" vertical="center" wrapText="1"/>
      <protection hidden="1"/>
    </xf>
    <xf numFmtId="0" fontId="98" fillId="30" borderId="91" xfId="0" applyFont="1" applyFill="1" applyBorder="1" applyAlignment="1" applyProtection="1">
      <alignment horizontal="center" vertical="center"/>
      <protection hidden="1"/>
    </xf>
    <xf numFmtId="2" fontId="98" fillId="30" borderId="91" xfId="0" applyNumberFormat="1" applyFont="1" applyFill="1" applyBorder="1" applyAlignment="1" applyProtection="1">
      <alignment horizontal="center" vertical="center"/>
      <protection hidden="1"/>
    </xf>
    <xf numFmtId="188" fontId="98" fillId="30" borderId="91" xfId="359" applyNumberFormat="1" applyFont="1" applyFill="1" applyBorder="1" applyAlignment="1" applyProtection="1">
      <alignment horizontal="center" vertical="center"/>
      <protection hidden="1"/>
    </xf>
    <xf numFmtId="49" fontId="96" fillId="0" borderId="94" xfId="363" applyNumberFormat="1" applyFont="1" applyFill="1" applyBorder="1" applyAlignment="1" applyProtection="1">
      <alignment horizontal="center" vertical="center" wrapText="1"/>
      <protection hidden="1"/>
    </xf>
    <xf numFmtId="0" fontId="98" fillId="0" borderId="91" xfId="0" applyFont="1" applyFill="1" applyBorder="1" applyAlignment="1" applyProtection="1">
      <alignment horizontal="center" vertical="center"/>
      <protection hidden="1"/>
    </xf>
    <xf numFmtId="2" fontId="98" fillId="0" borderId="91" xfId="0" applyNumberFormat="1" applyFont="1" applyFill="1" applyBorder="1" applyAlignment="1" applyProtection="1">
      <alignment horizontal="center" vertical="center"/>
      <protection hidden="1"/>
    </xf>
    <xf numFmtId="197" fontId="98" fillId="0" borderId="91" xfId="359" applyNumberFormat="1" applyFont="1" applyFill="1" applyBorder="1" applyAlignment="1" applyProtection="1">
      <alignment horizontal="center" vertical="center"/>
      <protection hidden="1"/>
    </xf>
    <xf numFmtId="188" fontId="98" fillId="30" borderId="95" xfId="0" applyNumberFormat="1" applyFont="1" applyFill="1" applyBorder="1" applyAlignment="1" applyProtection="1">
      <alignment horizontal="center" vertical="center"/>
      <protection hidden="1"/>
    </xf>
    <xf numFmtId="197" fontId="98" fillId="0" borderId="95" xfId="0" applyNumberFormat="1" applyFont="1" applyFill="1" applyBorder="1" applyAlignment="1" applyProtection="1">
      <alignment horizontal="center" vertical="center"/>
      <protection hidden="1"/>
    </xf>
    <xf numFmtId="0" fontId="106" fillId="0" borderId="22" xfId="0" applyFont="1" applyFill="1" applyBorder="1" applyAlignment="1" applyProtection="1">
      <alignment horizontal="justify" vertical="top" wrapText="1"/>
      <protection hidden="1"/>
    </xf>
    <xf numFmtId="0" fontId="106" fillId="0" borderId="111" xfId="0" applyFont="1" applyFill="1" applyBorder="1" applyAlignment="1" applyProtection="1">
      <alignment horizontal="justify" vertical="top" wrapText="1"/>
      <protection hidden="1"/>
    </xf>
    <xf numFmtId="0" fontId="106" fillId="30" borderId="111" xfId="0" applyFont="1" applyFill="1" applyBorder="1" applyAlignment="1" applyProtection="1">
      <alignment horizontal="justify" vertical="top" wrapText="1"/>
      <protection hidden="1"/>
    </xf>
    <xf numFmtId="0" fontId="106" fillId="0" borderId="111" xfId="0" applyFont="1" applyFill="1" applyBorder="1" applyAlignment="1" applyProtection="1">
      <alignment horizontal="justify" vertical="center" wrapText="1"/>
      <protection hidden="1"/>
    </xf>
    <xf numFmtId="0" fontId="63" fillId="46" borderId="59" xfId="0" applyFont="1" applyFill="1" applyBorder="1" applyAlignment="1" applyProtection="1">
      <alignment horizontal="center" vertical="center"/>
      <protection hidden="1"/>
    </xf>
    <xf numFmtId="0" fontId="103" fillId="46" borderId="59" xfId="0" applyFont="1" applyFill="1" applyBorder="1" applyAlignment="1" applyProtection="1">
      <alignment vertical="center"/>
      <protection hidden="1"/>
    </xf>
    <xf numFmtId="4" fontId="63" fillId="46" borderId="59" xfId="0" applyNumberFormat="1" applyFont="1" applyFill="1" applyBorder="1" applyAlignment="1" applyProtection="1">
      <alignment horizontal="center" vertical="center"/>
      <protection hidden="1"/>
    </xf>
    <xf numFmtId="3" fontId="63" fillId="46" borderId="59" xfId="0" applyNumberFormat="1" applyFont="1" applyFill="1" applyBorder="1" applyAlignment="1" applyProtection="1">
      <alignment horizontal="center" vertical="center" wrapText="1"/>
      <protection hidden="1"/>
    </xf>
    <xf numFmtId="10" fontId="63" fillId="46" borderId="59" xfId="343" applyNumberFormat="1" applyFont="1" applyFill="1" applyBorder="1" applyAlignment="1" applyProtection="1">
      <alignment horizontal="center" vertical="center" wrapText="1"/>
      <protection hidden="1"/>
    </xf>
    <xf numFmtId="3" fontId="45" fillId="46" borderId="59" xfId="0" applyNumberFormat="1" applyFont="1" applyFill="1" applyBorder="1" applyAlignment="1" applyProtection="1">
      <alignment horizontal="center" vertical="center" wrapText="1"/>
      <protection hidden="1"/>
    </xf>
    <xf numFmtId="197" fontId="65" fillId="30" borderId="35" xfId="0" applyNumberFormat="1" applyFont="1" applyFill="1" applyBorder="1" applyAlignment="1" applyProtection="1">
      <alignment horizontal="center" vertical="center"/>
      <protection hidden="1"/>
    </xf>
    <xf numFmtId="0" fontId="64" fillId="30" borderId="22" xfId="0" applyFont="1" applyFill="1" applyBorder="1" applyAlignment="1" applyProtection="1">
      <alignment horizontal="center" vertical="center" wrapText="1"/>
      <protection hidden="1"/>
    </xf>
    <xf numFmtId="0" fontId="64" fillId="30" borderId="111" xfId="0" applyFont="1" applyFill="1" applyBorder="1" applyAlignment="1" applyProtection="1">
      <alignment horizontal="center" vertical="center" wrapText="1"/>
      <protection hidden="1"/>
    </xf>
    <xf numFmtId="0" fontId="64" fillId="0" borderId="111" xfId="0" applyFont="1" applyFill="1" applyBorder="1" applyAlignment="1" applyProtection="1">
      <alignment horizontal="center" vertical="center" wrapText="1"/>
      <protection hidden="1"/>
    </xf>
    <xf numFmtId="10" fontId="45" fillId="0" borderId="96" xfId="343" applyNumberFormat="1" applyFont="1" applyBorder="1" applyAlignment="1" applyProtection="1">
      <alignment horizontal="center" vertical="center"/>
      <protection hidden="1"/>
    </xf>
    <xf numFmtId="0" fontId="63" fillId="47" borderId="59" xfId="0" applyFont="1" applyFill="1" applyBorder="1" applyAlignment="1" applyProtection="1">
      <alignment horizontal="center" vertical="center"/>
      <protection hidden="1"/>
    </xf>
    <xf numFmtId="0" fontId="103" fillId="47" borderId="59" xfId="0" applyFont="1" applyFill="1" applyBorder="1" applyAlignment="1" applyProtection="1">
      <alignment vertical="center"/>
      <protection hidden="1"/>
    </xf>
    <xf numFmtId="4" fontId="63" fillId="47" borderId="59" xfId="0" applyNumberFormat="1" applyFont="1" applyFill="1" applyBorder="1" applyAlignment="1" applyProtection="1">
      <alignment horizontal="center" vertical="center"/>
      <protection hidden="1"/>
    </xf>
    <xf numFmtId="3" fontId="63" fillId="47" borderId="59" xfId="0" applyNumberFormat="1" applyFont="1" applyFill="1" applyBorder="1" applyAlignment="1" applyProtection="1">
      <alignment horizontal="center" vertical="center" wrapText="1"/>
      <protection hidden="1"/>
    </xf>
    <xf numFmtId="10" fontId="63" fillId="47" borderId="59" xfId="343" applyNumberFormat="1" applyFont="1" applyFill="1" applyBorder="1" applyAlignment="1" applyProtection="1">
      <alignment horizontal="center" vertical="center" wrapText="1"/>
      <protection hidden="1"/>
    </xf>
    <xf numFmtId="3" fontId="45" fillId="47" borderId="59" xfId="0" applyNumberFormat="1" applyFont="1" applyFill="1" applyBorder="1" applyAlignment="1" applyProtection="1">
      <alignment horizontal="center" vertical="center" wrapText="1"/>
      <protection hidden="1"/>
    </xf>
    <xf numFmtId="0" fontId="97" fillId="28" borderId="91" xfId="359" applyFont="1" applyFill="1" applyBorder="1" applyAlignment="1" applyProtection="1">
      <alignment horizontal="left" vertical="center" wrapText="1"/>
      <protection hidden="1"/>
    </xf>
    <xf numFmtId="0" fontId="97" fillId="30" borderId="91" xfId="359" applyFont="1" applyFill="1" applyBorder="1" applyAlignment="1" applyProtection="1">
      <alignment horizontal="left" vertical="center" wrapText="1"/>
      <protection hidden="1"/>
    </xf>
    <xf numFmtId="0" fontId="97" fillId="0" borderId="91" xfId="359" applyFont="1" applyFill="1" applyBorder="1" applyAlignment="1" applyProtection="1">
      <alignment horizontal="left" vertical="center" wrapText="1"/>
      <protection hidden="1"/>
    </xf>
    <xf numFmtId="0" fontId="63" fillId="48" borderId="59" xfId="0" applyFont="1" applyFill="1" applyBorder="1" applyAlignment="1" applyProtection="1">
      <alignment horizontal="center" vertical="center"/>
      <protection hidden="1"/>
    </xf>
    <xf numFmtId="0" fontId="103" fillId="48" borderId="59" xfId="0" applyFont="1" applyFill="1" applyBorder="1" applyAlignment="1" applyProtection="1">
      <alignment vertical="center"/>
      <protection hidden="1"/>
    </xf>
    <xf numFmtId="4" fontId="63" fillId="48" borderId="59" xfId="0" applyNumberFormat="1" applyFont="1" applyFill="1" applyBorder="1" applyAlignment="1" applyProtection="1">
      <alignment horizontal="center" vertical="center"/>
      <protection hidden="1"/>
    </xf>
    <xf numFmtId="3" fontId="63" fillId="48" borderId="59" xfId="0" applyNumberFormat="1" applyFont="1" applyFill="1" applyBorder="1" applyAlignment="1" applyProtection="1">
      <alignment horizontal="center" vertical="center" wrapText="1"/>
      <protection hidden="1"/>
    </xf>
    <xf numFmtId="10" fontId="63" fillId="48" borderId="59" xfId="343" applyNumberFormat="1" applyFont="1" applyFill="1" applyBorder="1" applyAlignment="1" applyProtection="1">
      <alignment horizontal="center" vertical="center" wrapText="1"/>
      <protection hidden="1"/>
    </xf>
    <xf numFmtId="3" fontId="45" fillId="48" borderId="59" xfId="0" applyNumberFormat="1" applyFont="1" applyFill="1" applyBorder="1" applyAlignment="1" applyProtection="1">
      <alignment horizontal="center" vertical="center" wrapText="1"/>
      <protection hidden="1"/>
    </xf>
    <xf numFmtId="0" fontId="63" fillId="49" borderId="59" xfId="0" applyFont="1" applyFill="1" applyBorder="1" applyAlignment="1" applyProtection="1">
      <alignment horizontal="center" vertical="center"/>
      <protection hidden="1"/>
    </xf>
    <xf numFmtId="0" fontId="103" fillId="49" borderId="59" xfId="0" applyFont="1" applyFill="1" applyBorder="1" applyAlignment="1" applyProtection="1">
      <alignment vertical="center"/>
      <protection hidden="1"/>
    </xf>
    <xf numFmtId="4" fontId="63" fillId="49" borderId="59" xfId="0" applyNumberFormat="1" applyFont="1" applyFill="1" applyBorder="1" applyAlignment="1" applyProtection="1">
      <alignment horizontal="center" vertical="center"/>
      <protection hidden="1"/>
    </xf>
    <xf numFmtId="3" fontId="63" fillId="49" borderId="59" xfId="0" applyNumberFormat="1" applyFont="1" applyFill="1" applyBorder="1" applyAlignment="1" applyProtection="1">
      <alignment horizontal="center" vertical="center" wrapText="1"/>
      <protection hidden="1"/>
    </xf>
    <xf numFmtId="10" fontId="63" fillId="49" borderId="59" xfId="343" applyNumberFormat="1" applyFont="1" applyFill="1" applyBorder="1" applyAlignment="1" applyProtection="1">
      <alignment horizontal="center" vertical="center" wrapText="1"/>
      <protection hidden="1"/>
    </xf>
    <xf numFmtId="3" fontId="45" fillId="49" borderId="59" xfId="0" applyNumberFormat="1" applyFont="1" applyFill="1" applyBorder="1" applyAlignment="1" applyProtection="1">
      <alignment horizontal="center" vertical="center" wrapText="1"/>
      <protection hidden="1"/>
    </xf>
    <xf numFmtId="0" fontId="60" fillId="28" borderId="75" xfId="0" applyFont="1" applyFill="1" applyBorder="1" applyAlignment="1" applyProtection="1">
      <alignment vertical="center"/>
      <protection hidden="1"/>
    </xf>
    <xf numFmtId="188" fontId="107" fillId="28" borderId="76" xfId="0" applyNumberFormat="1" applyFont="1" applyFill="1" applyBorder="1" applyAlignment="1" applyProtection="1">
      <alignment horizontal="center"/>
      <protection hidden="1"/>
    </xf>
    <xf numFmtId="197" fontId="45" fillId="28" borderId="59" xfId="343" applyNumberFormat="1" applyFont="1" applyFill="1" applyBorder="1" applyAlignment="1" applyProtection="1">
      <alignment horizontal="center" vertical="center"/>
      <protection hidden="1"/>
    </xf>
    <xf numFmtId="10" fontId="0" fillId="0" borderId="0" xfId="0" applyNumberFormat="1" applyAlignment="1" applyProtection="1">
      <alignment horizontal="center"/>
      <protection hidden="1"/>
    </xf>
    <xf numFmtId="188" fontId="107" fillId="28" borderId="76" xfId="0" applyNumberFormat="1" applyFont="1" applyFill="1" applyBorder="1" applyAlignment="1" applyProtection="1">
      <alignment horizontal="center" vertical="center"/>
      <protection hidden="1"/>
    </xf>
    <xf numFmtId="0" fontId="60" fillId="30" borderId="75" xfId="0" applyFont="1" applyFill="1" applyBorder="1" applyAlignment="1" applyProtection="1">
      <alignment vertical="center"/>
      <protection hidden="1"/>
    </xf>
    <xf numFmtId="197" fontId="60" fillId="0" borderId="75" xfId="0" applyNumberFormat="1" applyFont="1" applyFill="1" applyBorder="1" applyAlignment="1" applyProtection="1">
      <alignment vertical="center"/>
      <protection hidden="1"/>
    </xf>
    <xf numFmtId="10" fontId="60" fillId="37" borderId="100" xfId="343" applyNumberFormat="1" applyFont="1" applyFill="1" applyBorder="1" applyAlignment="1" applyProtection="1">
      <alignment horizontal="center" vertical="center"/>
      <protection hidden="1"/>
    </xf>
    <xf numFmtId="188" fontId="60" fillId="31" borderId="101" xfId="0" applyNumberFormat="1" applyFont="1" applyFill="1" applyBorder="1" applyAlignment="1" applyProtection="1">
      <alignment horizontal="center" vertical="center" wrapText="1"/>
      <protection hidden="1"/>
    </xf>
    <xf numFmtId="10" fontId="60" fillId="30" borderId="100" xfId="343" applyNumberFormat="1" applyFont="1" applyFill="1" applyBorder="1" applyAlignment="1" applyProtection="1">
      <alignment horizontal="center" vertical="center"/>
      <protection hidden="1"/>
    </xf>
    <xf numFmtId="9" fontId="60" fillId="0" borderId="100" xfId="343" applyNumberFormat="1" applyFont="1" applyFill="1" applyBorder="1" applyAlignment="1" applyProtection="1">
      <alignment horizontal="center" vertical="center"/>
      <protection hidden="1"/>
    </xf>
    <xf numFmtId="10" fontId="60" fillId="37" borderId="71" xfId="343" applyNumberFormat="1" applyFont="1" applyFill="1" applyBorder="1" applyAlignment="1" applyProtection="1">
      <alignment horizontal="center" vertical="center"/>
      <protection hidden="1"/>
    </xf>
    <xf numFmtId="10" fontId="60" fillId="30" borderId="71" xfId="343" applyNumberFormat="1" applyFont="1" applyFill="1" applyBorder="1" applyAlignment="1" applyProtection="1">
      <alignment horizontal="center" vertical="center"/>
      <protection hidden="1"/>
    </xf>
    <xf numFmtId="9" fontId="60" fillId="0" borderId="71" xfId="343" applyNumberFormat="1" applyFont="1" applyFill="1" applyBorder="1" applyAlignment="1" applyProtection="1">
      <alignment horizontal="center" vertical="center"/>
      <protection hidden="1"/>
    </xf>
    <xf numFmtId="10" fontId="60" fillId="37" borderId="79" xfId="343" applyNumberFormat="1" applyFont="1" applyFill="1" applyBorder="1" applyAlignment="1" applyProtection="1">
      <alignment horizontal="center" vertical="center"/>
      <protection hidden="1"/>
    </xf>
    <xf numFmtId="10" fontId="60" fillId="30" borderId="79" xfId="343" applyNumberFormat="1" applyFont="1" applyFill="1" applyBorder="1" applyAlignment="1" applyProtection="1">
      <alignment horizontal="center" vertical="center"/>
      <protection hidden="1"/>
    </xf>
    <xf numFmtId="9" fontId="60" fillId="0" borderId="79" xfId="343" applyNumberFormat="1" applyFont="1" applyFill="1" applyBorder="1" applyAlignment="1" applyProtection="1">
      <alignment horizontal="center" vertical="center"/>
      <protection hidden="1"/>
    </xf>
    <xf numFmtId="9" fontId="18" fillId="28" borderId="83" xfId="343" applyFont="1" applyFill="1" applyBorder="1" applyAlignment="1" applyProtection="1">
      <alignment vertical="center"/>
      <protection hidden="1"/>
    </xf>
    <xf numFmtId="188" fontId="45" fillId="31" borderId="84" xfId="0" applyNumberFormat="1" applyFont="1" applyFill="1" applyBorder="1" applyAlignment="1" applyProtection="1">
      <alignment horizontal="center"/>
      <protection hidden="1"/>
    </xf>
    <xf numFmtId="9" fontId="18" fillId="30" borderId="83" xfId="343" applyFont="1" applyFill="1" applyBorder="1" applyAlignment="1" applyProtection="1">
      <alignment vertical="center"/>
      <protection hidden="1"/>
    </xf>
    <xf numFmtId="197" fontId="18" fillId="0" borderId="83" xfId="343" applyNumberFormat="1" applyFont="1" applyFill="1" applyBorder="1" applyAlignment="1" applyProtection="1">
      <alignment vertical="center"/>
      <protection hidden="1"/>
    </xf>
    <xf numFmtId="0" fontId="65" fillId="0" borderId="0" xfId="0" applyFont="1" applyAlignment="1" applyProtection="1">
      <alignment horizontal="center"/>
      <protection hidden="1"/>
    </xf>
    <xf numFmtId="0" fontId="65" fillId="0" borderId="0" xfId="0" applyFont="1" applyProtection="1">
      <protection hidden="1"/>
    </xf>
    <xf numFmtId="0" fontId="16" fillId="32" borderId="22" xfId="0" applyFont="1" applyFill="1" applyBorder="1" applyAlignment="1" applyProtection="1">
      <alignment horizontal="center" vertical="center"/>
      <protection hidden="1"/>
    </xf>
    <xf numFmtId="10" fontId="16" fillId="32" borderId="22" xfId="0" applyNumberFormat="1" applyFont="1" applyFill="1" applyBorder="1" applyAlignment="1" applyProtection="1">
      <alignment horizontal="center" vertical="center"/>
      <protection hidden="1"/>
    </xf>
    <xf numFmtId="0" fontId="64" fillId="0" borderId="0" xfId="0" applyFont="1" applyProtection="1">
      <protection hidden="1"/>
    </xf>
    <xf numFmtId="0" fontId="0" fillId="0" borderId="22" xfId="0" applyBorder="1" applyAlignment="1" applyProtection="1">
      <alignment horizontal="center"/>
      <protection hidden="1"/>
    </xf>
    <xf numFmtId="0" fontId="0" fillId="0" borderId="0" xfId="0" applyFill="1" applyAlignment="1" applyProtection="1">
      <protection hidden="1"/>
    </xf>
    <xf numFmtId="0" fontId="0" fillId="0" borderId="22" xfId="0" applyFill="1" applyBorder="1" applyAlignment="1" applyProtection="1">
      <alignment horizontal="center" vertical="center"/>
      <protection hidden="1"/>
    </xf>
    <xf numFmtId="0" fontId="0" fillId="0" borderId="0" xfId="0" applyBorder="1" applyProtection="1">
      <protection hidden="1"/>
    </xf>
    <xf numFmtId="0" fontId="63" fillId="44" borderId="59" xfId="343" applyNumberFormat="1" applyFont="1" applyFill="1" applyBorder="1" applyAlignment="1" applyProtection="1">
      <alignment horizontal="center" vertical="center" wrapText="1"/>
      <protection hidden="1"/>
    </xf>
    <xf numFmtId="0" fontId="64"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Alignment="1" applyProtection="1">
      <protection hidden="1"/>
    </xf>
    <xf numFmtId="0" fontId="67" fillId="37" borderId="22" xfId="0" applyFont="1" applyFill="1" applyBorder="1" applyAlignment="1" applyProtection="1">
      <alignment horizontal="center" vertical="center"/>
      <protection hidden="1"/>
    </xf>
    <xf numFmtId="0" fontId="58" fillId="37" borderId="103" xfId="349" applyFont="1" applyFill="1" applyBorder="1" applyAlignment="1" applyProtection="1">
      <alignment horizontal="center" vertical="center"/>
      <protection locked="0"/>
    </xf>
    <xf numFmtId="0" fontId="51" fillId="0" borderId="111" xfId="350" applyFont="1" applyFill="1" applyBorder="1" applyAlignment="1" applyProtection="1">
      <alignment horizontal="center" vertical="center"/>
      <protection locked="0"/>
    </xf>
    <xf numFmtId="0" fontId="51" fillId="0" borderId="111" xfId="350" applyFont="1" applyFill="1" applyBorder="1" applyAlignment="1" applyProtection="1">
      <alignment horizontal="center" vertical="center" wrapText="1"/>
      <protection locked="0"/>
    </xf>
    <xf numFmtId="6" fontId="51" fillId="0" borderId="111" xfId="350" applyNumberFormat="1" applyFont="1" applyFill="1" applyBorder="1" applyAlignment="1" applyProtection="1">
      <alignment horizontal="center" vertical="center"/>
      <protection locked="0"/>
    </xf>
    <xf numFmtId="14" fontId="51" fillId="0" borderId="111" xfId="350" applyNumberFormat="1" applyFont="1" applyFill="1" applyBorder="1" applyAlignment="1" applyProtection="1">
      <alignment horizontal="center" vertical="center"/>
      <protection locked="0"/>
    </xf>
    <xf numFmtId="0" fontId="51" fillId="0" borderId="111" xfId="420" applyFont="1" applyFill="1" applyBorder="1" applyAlignment="1" applyProtection="1">
      <alignment horizontal="justify" vertical="center" wrapText="1"/>
      <protection locked="0"/>
    </xf>
    <xf numFmtId="6" fontId="51" fillId="0" borderId="111" xfId="420" applyNumberFormat="1" applyFont="1" applyFill="1" applyBorder="1" applyAlignment="1" applyProtection="1">
      <alignment horizontal="justify" vertical="center" wrapText="1"/>
      <protection locked="0"/>
    </xf>
    <xf numFmtId="0" fontId="51" fillId="32" borderId="111" xfId="350" applyFont="1" applyFill="1" applyBorder="1" applyAlignment="1" applyProtection="1">
      <alignment horizontal="justify" vertical="center" wrapText="1"/>
      <protection locked="0"/>
    </xf>
    <xf numFmtId="8" fontId="51" fillId="0" borderId="111" xfId="420" applyNumberFormat="1" applyFont="1" applyFill="1" applyBorder="1" applyAlignment="1" applyProtection="1">
      <alignment horizontal="justify" vertical="center" wrapText="1"/>
      <protection locked="0"/>
    </xf>
    <xf numFmtId="0" fontId="14" fillId="0" borderId="111" xfId="350" applyFont="1" applyFill="1" applyBorder="1" applyAlignment="1" applyProtection="1">
      <alignment horizontal="center" vertical="center" wrapText="1"/>
      <protection locked="0"/>
    </xf>
    <xf numFmtId="0" fontId="14" fillId="0" borderId="111" xfId="350" applyFont="1" applyFill="1" applyBorder="1" applyAlignment="1" applyProtection="1">
      <alignment horizontal="center" vertical="center"/>
      <protection locked="0"/>
    </xf>
    <xf numFmtId="0" fontId="51" fillId="0" borderId="111" xfId="416" applyFont="1" applyBorder="1" applyAlignment="1" applyProtection="1">
      <alignment horizontal="justify" vertical="center" wrapText="1"/>
      <protection locked="0"/>
    </xf>
    <xf numFmtId="0" fontId="54" fillId="0" borderId="111" xfId="350" applyFont="1" applyFill="1" applyBorder="1" applyAlignment="1" applyProtection="1">
      <alignment horizontal="center" vertical="center" wrapText="1"/>
      <protection locked="0"/>
    </xf>
    <xf numFmtId="8" fontId="54" fillId="0" borderId="111" xfId="350" applyNumberFormat="1" applyFont="1" applyFill="1" applyBorder="1" applyAlignment="1" applyProtection="1">
      <alignment horizontal="center" vertical="center" wrapText="1"/>
      <protection locked="0"/>
    </xf>
    <xf numFmtId="165" fontId="51" fillId="0" borderId="111" xfId="350" applyNumberFormat="1" applyFont="1" applyFill="1" applyBorder="1" applyAlignment="1" applyProtection="1">
      <alignment horizontal="center" vertical="center"/>
      <protection locked="0"/>
    </xf>
    <xf numFmtId="0" fontId="51" fillId="0" borderId="111" xfId="416" applyFont="1" applyBorder="1" applyAlignment="1" applyProtection="1">
      <alignment horizontal="center" vertical="center" wrapText="1"/>
      <protection locked="0"/>
    </xf>
    <xf numFmtId="0" fontId="50" fillId="31" borderId="23" xfId="0" applyFont="1" applyFill="1" applyBorder="1" applyAlignment="1" applyProtection="1">
      <alignment horizontal="center" vertical="center" wrapText="1"/>
      <protection hidden="1"/>
    </xf>
    <xf numFmtId="0" fontId="50" fillId="31" borderId="25" xfId="0" applyFont="1" applyFill="1" applyBorder="1" applyAlignment="1" applyProtection="1">
      <alignment horizontal="center" vertical="center" wrapText="1"/>
      <protection hidden="1"/>
    </xf>
    <xf numFmtId="0" fontId="14" fillId="0" borderId="0" xfId="0" applyFont="1" applyFill="1" applyAlignment="1" applyProtection="1">
      <alignment horizontal="justify" vertical="top" wrapText="1"/>
      <protection hidden="1"/>
    </xf>
    <xf numFmtId="0" fontId="0" fillId="0" borderId="0" xfId="0" applyFill="1" applyAlignment="1" applyProtection="1">
      <alignment horizontal="justify" vertical="top" wrapText="1"/>
      <protection hidden="1"/>
    </xf>
    <xf numFmtId="0" fontId="18" fillId="31" borderId="20" xfId="0" applyFont="1" applyFill="1" applyBorder="1" applyAlignment="1" applyProtection="1">
      <alignment horizontal="center" vertical="center" wrapText="1"/>
      <protection hidden="1"/>
    </xf>
    <xf numFmtId="0" fontId="18" fillId="31" borderId="17" xfId="0" applyFont="1" applyFill="1" applyBorder="1" applyAlignment="1" applyProtection="1">
      <alignment horizontal="center" vertical="center" wrapText="1"/>
      <protection hidden="1"/>
    </xf>
    <xf numFmtId="0" fontId="60" fillId="31" borderId="18" xfId="0" applyFont="1" applyFill="1" applyBorder="1" applyAlignment="1" applyProtection="1">
      <alignment horizontal="justify" vertical="center" wrapText="1"/>
      <protection locked="0"/>
    </xf>
    <xf numFmtId="0" fontId="60" fillId="31" borderId="19" xfId="0" applyFont="1" applyFill="1" applyBorder="1" applyAlignment="1" applyProtection="1">
      <alignment horizontal="justify" vertical="center" wrapText="1"/>
      <protection locked="0"/>
    </xf>
    <xf numFmtId="0" fontId="15" fillId="31" borderId="18" xfId="0" applyFont="1" applyFill="1" applyBorder="1" applyAlignment="1" applyProtection="1">
      <alignment horizontal="center" vertical="center" wrapText="1"/>
      <protection hidden="1"/>
    </xf>
    <xf numFmtId="0" fontId="15" fillId="31" borderId="19" xfId="0" applyFont="1" applyFill="1" applyBorder="1" applyAlignment="1" applyProtection="1">
      <alignment horizontal="center" vertical="center" wrapText="1"/>
      <protection hidden="1"/>
    </xf>
    <xf numFmtId="0" fontId="60" fillId="0" borderId="0" xfId="351" applyFont="1" applyAlignment="1" applyProtection="1">
      <alignment horizontal="center" vertical="center" wrapText="1"/>
      <protection hidden="1"/>
    </xf>
    <xf numFmtId="0" fontId="60" fillId="0" borderId="0" xfId="351" applyFont="1" applyAlignment="1" applyProtection="1">
      <alignment horizontal="center" vertical="center"/>
      <protection hidden="1"/>
    </xf>
    <xf numFmtId="0" fontId="60" fillId="31" borderId="23" xfId="351" applyFont="1" applyFill="1" applyBorder="1" applyAlignment="1" applyProtection="1">
      <alignment horizontal="center"/>
      <protection hidden="1"/>
    </xf>
    <xf numFmtId="0" fontId="60" fillId="31" borderId="18" xfId="351" applyFont="1" applyFill="1" applyBorder="1" applyAlignment="1" applyProtection="1">
      <alignment horizontal="center"/>
      <protection hidden="1"/>
    </xf>
    <xf numFmtId="0" fontId="50" fillId="31" borderId="24" xfId="351" applyFont="1" applyFill="1" applyBorder="1" applyAlignment="1" applyProtection="1">
      <alignment horizontal="center" wrapText="1"/>
      <protection hidden="1"/>
    </xf>
    <xf numFmtId="0" fontId="50" fillId="31" borderId="25" xfId="351" applyFont="1" applyFill="1" applyBorder="1" applyAlignment="1" applyProtection="1">
      <alignment horizontal="center" wrapText="1"/>
      <protection hidden="1"/>
    </xf>
    <xf numFmtId="0" fontId="15" fillId="31" borderId="0" xfId="351" applyFont="1" applyFill="1" applyBorder="1" applyAlignment="1" applyProtection="1">
      <alignment horizontal="center"/>
      <protection hidden="1"/>
    </xf>
    <xf numFmtId="0" fontId="15" fillId="31" borderId="19" xfId="351" applyFont="1" applyFill="1" applyBorder="1" applyAlignment="1" applyProtection="1">
      <alignment horizontal="center"/>
      <protection hidden="1"/>
    </xf>
    <xf numFmtId="0" fontId="45" fillId="31" borderId="0" xfId="351" applyFont="1" applyFill="1" applyBorder="1" applyAlignment="1" applyProtection="1">
      <alignment horizontal="center" vertical="center" wrapText="1"/>
      <protection hidden="1"/>
    </xf>
    <xf numFmtId="0" fontId="45" fillId="31" borderId="19" xfId="351" applyFont="1" applyFill="1" applyBorder="1" applyAlignment="1" applyProtection="1">
      <alignment horizontal="center" vertical="center" wrapText="1"/>
      <protection hidden="1"/>
    </xf>
    <xf numFmtId="0" fontId="18" fillId="31" borderId="20" xfId="351" applyFont="1" applyFill="1" applyBorder="1" applyAlignment="1" applyProtection="1">
      <alignment horizontal="center" vertical="center" wrapText="1"/>
      <protection hidden="1"/>
    </xf>
    <xf numFmtId="0" fontId="18" fillId="31" borderId="21" xfId="351" applyFont="1" applyFill="1" applyBorder="1" applyAlignment="1" applyProtection="1">
      <alignment horizontal="center" vertical="center" wrapText="1"/>
      <protection hidden="1"/>
    </xf>
    <xf numFmtId="0" fontId="18" fillId="31" borderId="17" xfId="351" applyFont="1" applyFill="1" applyBorder="1" applyAlignment="1" applyProtection="1">
      <alignment horizontal="center" vertical="center" wrapText="1"/>
      <protection hidden="1"/>
    </xf>
    <xf numFmtId="0" fontId="45" fillId="32" borderId="20" xfId="351" applyFont="1" applyFill="1" applyBorder="1" applyAlignment="1" applyProtection="1">
      <alignment horizontal="center" wrapText="1"/>
      <protection locked="0"/>
    </xf>
    <xf numFmtId="0" fontId="45" fillId="32" borderId="21" xfId="351" applyFont="1" applyFill="1" applyBorder="1" applyAlignment="1" applyProtection="1">
      <alignment horizontal="center" wrapText="1"/>
      <protection locked="0"/>
    </xf>
    <xf numFmtId="0" fontId="45" fillId="32" borderId="17" xfId="351" applyFont="1" applyFill="1" applyBorder="1" applyAlignment="1" applyProtection="1">
      <alignment horizontal="center" wrapText="1"/>
      <protection locked="0"/>
    </xf>
    <xf numFmtId="166" fontId="95" fillId="0" borderId="35" xfId="3" applyFont="1" applyFill="1" applyBorder="1" applyAlignment="1" applyProtection="1">
      <alignment horizontal="center" vertical="center" wrapText="1"/>
      <protection locked="0"/>
    </xf>
    <xf numFmtId="166" fontId="95" fillId="0" borderId="34" xfId="3" applyFont="1" applyFill="1" applyBorder="1" applyAlignment="1" applyProtection="1">
      <alignment horizontal="center" vertical="center" wrapText="1"/>
      <protection locked="0"/>
    </xf>
    <xf numFmtId="166" fontId="95" fillId="0" borderId="28" xfId="3" applyFont="1" applyFill="1" applyBorder="1" applyAlignment="1" applyProtection="1">
      <alignment horizontal="center" vertical="center" wrapText="1"/>
      <protection locked="0"/>
    </xf>
    <xf numFmtId="0" fontId="45" fillId="0" borderId="35" xfId="3" applyNumberFormat="1" applyFont="1" applyFill="1" applyBorder="1" applyAlignment="1" applyProtection="1">
      <alignment horizontal="center" vertical="center" wrapText="1"/>
      <protection hidden="1"/>
    </xf>
    <xf numFmtId="0" fontId="45" fillId="0" borderId="28" xfId="3" applyNumberFormat="1" applyFont="1" applyFill="1" applyBorder="1" applyAlignment="1" applyProtection="1">
      <alignment horizontal="center" vertical="center" wrapText="1"/>
      <protection hidden="1"/>
    </xf>
    <xf numFmtId="9" fontId="45" fillId="39" borderId="35" xfId="2" applyNumberFormat="1" applyFont="1" applyFill="1" applyBorder="1" applyAlignment="1" applyProtection="1">
      <alignment horizontal="center" vertical="center" wrapText="1"/>
      <protection locked="0"/>
    </xf>
    <xf numFmtId="9" fontId="45" fillId="39" borderId="28" xfId="2" applyNumberFormat="1" applyFont="1" applyFill="1" applyBorder="1" applyAlignment="1" applyProtection="1">
      <alignment horizontal="center" vertical="center" wrapText="1"/>
      <protection locked="0"/>
    </xf>
    <xf numFmtId="0" fontId="45" fillId="31" borderId="35" xfId="3" applyNumberFormat="1" applyFont="1" applyFill="1" applyBorder="1" applyAlignment="1" applyProtection="1">
      <alignment horizontal="center" vertical="center" wrapText="1"/>
      <protection hidden="1"/>
    </xf>
    <xf numFmtId="0" fontId="45" fillId="31" borderId="28" xfId="3" applyNumberFormat="1" applyFont="1" applyFill="1" applyBorder="1" applyAlignment="1" applyProtection="1">
      <alignment horizontal="center" vertical="center" wrapText="1"/>
      <protection hidden="1"/>
    </xf>
    <xf numFmtId="0" fontId="18" fillId="0" borderId="35" xfId="3" applyNumberFormat="1" applyFont="1" applyFill="1" applyBorder="1" applyAlignment="1" applyProtection="1">
      <alignment horizontal="center" vertical="center" wrapText="1"/>
      <protection locked="0"/>
    </xf>
    <xf numFmtId="0" fontId="18" fillId="0" borderId="34" xfId="3" applyNumberFormat="1" applyFont="1" applyFill="1" applyBorder="1" applyAlignment="1" applyProtection="1">
      <alignment horizontal="center" vertical="center" wrapText="1"/>
      <protection locked="0"/>
    </xf>
    <xf numFmtId="0" fontId="18" fillId="0" borderId="28" xfId="3" applyNumberFormat="1" applyFont="1" applyFill="1" applyBorder="1" applyAlignment="1" applyProtection="1">
      <alignment horizontal="center" vertical="center" wrapText="1"/>
      <protection locked="0"/>
    </xf>
    <xf numFmtId="4" fontId="15" fillId="36" borderId="35" xfId="2" applyNumberFormat="1" applyFont="1" applyFill="1" applyBorder="1" applyAlignment="1" applyProtection="1">
      <alignment horizontal="center" vertical="center" wrapText="1"/>
      <protection hidden="1"/>
    </xf>
    <xf numFmtId="4" fontId="15" fillId="36" borderId="34" xfId="2" applyNumberFormat="1" applyFont="1" applyFill="1" applyBorder="1" applyAlignment="1" applyProtection="1">
      <alignment horizontal="center" vertical="center" wrapText="1"/>
      <protection hidden="1"/>
    </xf>
    <xf numFmtId="4" fontId="15" fillId="36" borderId="28" xfId="2" applyNumberFormat="1" applyFont="1" applyFill="1" applyBorder="1" applyAlignment="1" applyProtection="1">
      <alignment horizontal="center" vertical="center" wrapText="1"/>
      <protection hidden="1"/>
    </xf>
    <xf numFmtId="0" fontId="61" fillId="33" borderId="35" xfId="0" applyFont="1" applyFill="1" applyBorder="1" applyAlignment="1" applyProtection="1">
      <alignment horizontal="center" vertical="center" textRotation="255" wrapText="1"/>
      <protection hidden="1"/>
    </xf>
    <xf numFmtId="0" fontId="61" fillId="33" borderId="34" xfId="0" applyFont="1" applyFill="1" applyBorder="1" applyAlignment="1" applyProtection="1">
      <alignment horizontal="center" vertical="center" textRotation="255" wrapText="1"/>
      <protection hidden="1"/>
    </xf>
    <xf numFmtId="0" fontId="61" fillId="33" borderId="28" xfId="0" applyFont="1" applyFill="1" applyBorder="1" applyAlignment="1" applyProtection="1">
      <alignment horizontal="center" vertical="center" textRotation="255" wrapText="1"/>
      <protection hidden="1"/>
    </xf>
    <xf numFmtId="0" fontId="60" fillId="0" borderId="35" xfId="2" applyNumberFormat="1" applyFont="1" applyFill="1" applyBorder="1" applyAlignment="1" applyProtection="1">
      <alignment horizontal="center" vertical="center" wrapText="1"/>
      <protection hidden="1"/>
    </xf>
    <xf numFmtId="0" fontId="60" fillId="0" borderId="34" xfId="2" applyNumberFormat="1" applyFont="1" applyFill="1" applyBorder="1" applyAlignment="1" applyProtection="1">
      <alignment horizontal="center" vertical="center" wrapText="1"/>
      <protection hidden="1"/>
    </xf>
    <xf numFmtId="0" fontId="60" fillId="0" borderId="28" xfId="2" applyNumberFormat="1" applyFont="1" applyFill="1" applyBorder="1" applyAlignment="1" applyProtection="1">
      <alignment horizontal="center" vertical="center" wrapText="1"/>
      <protection hidden="1"/>
    </xf>
    <xf numFmtId="4" fontId="45" fillId="0" borderId="35" xfId="2" applyNumberFormat="1" applyFont="1" applyFill="1" applyBorder="1" applyAlignment="1" applyProtection="1">
      <alignment horizontal="center" vertical="center" wrapText="1"/>
      <protection hidden="1"/>
    </xf>
    <xf numFmtId="4" fontId="45" fillId="0" borderId="34" xfId="2" applyNumberFormat="1" applyFont="1" applyFill="1" applyBorder="1" applyAlignment="1" applyProtection="1">
      <alignment horizontal="center" vertical="center" wrapText="1"/>
      <protection hidden="1"/>
    </xf>
    <xf numFmtId="4" fontId="45" fillId="0" borderId="28" xfId="2" applyNumberFormat="1" applyFont="1" applyFill="1" applyBorder="1" applyAlignment="1" applyProtection="1">
      <alignment horizontal="center" vertical="center" wrapText="1"/>
      <protection hidden="1"/>
    </xf>
    <xf numFmtId="0" fontId="60" fillId="39" borderId="35" xfId="2" applyNumberFormat="1" applyFont="1" applyFill="1" applyBorder="1" applyAlignment="1" applyProtection="1">
      <alignment horizontal="center" vertical="center" wrapText="1"/>
      <protection hidden="1"/>
    </xf>
    <xf numFmtId="0" fontId="60" fillId="39" borderId="34" xfId="2" applyNumberFormat="1" applyFont="1" applyFill="1" applyBorder="1" applyAlignment="1" applyProtection="1">
      <alignment horizontal="center" vertical="center" wrapText="1"/>
      <protection hidden="1"/>
    </xf>
    <xf numFmtId="0" fontId="60" fillId="39" borderId="28" xfId="2" applyNumberFormat="1" applyFont="1" applyFill="1" applyBorder="1" applyAlignment="1" applyProtection="1">
      <alignment horizontal="center" vertical="center" wrapText="1"/>
      <protection hidden="1"/>
    </xf>
    <xf numFmtId="9" fontId="60" fillId="0" borderId="35" xfId="2" applyNumberFormat="1" applyFont="1" applyFill="1" applyBorder="1" applyAlignment="1" applyProtection="1">
      <alignment horizontal="center" vertical="center" wrapText="1"/>
      <protection hidden="1"/>
    </xf>
    <xf numFmtId="9" fontId="60" fillId="0" borderId="34" xfId="2" applyNumberFormat="1" applyFont="1" applyFill="1" applyBorder="1" applyAlignment="1" applyProtection="1">
      <alignment horizontal="center" vertical="center" wrapText="1"/>
      <protection hidden="1"/>
    </xf>
    <xf numFmtId="9" fontId="60" fillId="0" borderId="28" xfId="2" applyNumberFormat="1" applyFont="1" applyFill="1" applyBorder="1" applyAlignment="1" applyProtection="1">
      <alignment horizontal="center" vertical="center" wrapText="1"/>
      <protection hidden="1"/>
    </xf>
    <xf numFmtId="0" fontId="45" fillId="39" borderId="35" xfId="2" applyFont="1" applyFill="1" applyBorder="1" applyAlignment="1" applyProtection="1">
      <alignment horizontal="center" vertical="center" wrapText="1"/>
      <protection hidden="1"/>
    </xf>
    <xf numFmtId="0" fontId="45" fillId="39" borderId="34" xfId="2" applyFont="1" applyFill="1" applyBorder="1" applyAlignment="1" applyProtection="1">
      <alignment horizontal="center" vertical="center" wrapText="1"/>
      <protection hidden="1"/>
    </xf>
    <xf numFmtId="0" fontId="45" fillId="39" borderId="28" xfId="2" applyFont="1" applyFill="1" applyBorder="1" applyAlignment="1" applyProtection="1">
      <alignment horizontal="center" vertical="center" wrapText="1"/>
      <protection hidden="1"/>
    </xf>
    <xf numFmtId="9" fontId="45" fillId="39" borderId="35" xfId="2" applyNumberFormat="1" applyFont="1" applyFill="1" applyBorder="1" applyAlignment="1" applyProtection="1">
      <alignment horizontal="center" vertical="center" wrapText="1"/>
      <protection hidden="1"/>
    </xf>
    <xf numFmtId="9" fontId="45" fillId="39" borderId="28" xfId="2" applyNumberFormat="1" applyFont="1" applyFill="1" applyBorder="1" applyAlignment="1" applyProtection="1">
      <alignment horizontal="center" vertical="center" wrapText="1"/>
      <protection hidden="1"/>
    </xf>
    <xf numFmtId="0" fontId="60" fillId="0" borderId="35" xfId="2" applyFont="1" applyFill="1" applyBorder="1" applyAlignment="1" applyProtection="1">
      <alignment horizontal="center" vertical="center" wrapText="1"/>
      <protection hidden="1"/>
    </xf>
    <xf numFmtId="0" fontId="60" fillId="0" borderId="34" xfId="2" applyFont="1" applyFill="1" applyBorder="1" applyAlignment="1" applyProtection="1">
      <alignment horizontal="center" vertical="center" wrapText="1"/>
      <protection hidden="1"/>
    </xf>
    <xf numFmtId="0" fontId="60" fillId="0" borderId="28" xfId="2" applyFont="1" applyFill="1" applyBorder="1" applyAlignment="1" applyProtection="1">
      <alignment horizontal="center" vertical="center" wrapText="1"/>
      <protection hidden="1"/>
    </xf>
    <xf numFmtId="0" fontId="18" fillId="0" borderId="35" xfId="3" applyNumberFormat="1" applyFont="1" applyFill="1" applyBorder="1" applyAlignment="1" applyProtection="1">
      <alignment horizontal="center" vertical="center" wrapText="1"/>
      <protection hidden="1"/>
    </xf>
    <xf numFmtId="0" fontId="18" fillId="0" borderId="34" xfId="3" applyNumberFormat="1" applyFont="1" applyFill="1" applyBorder="1" applyAlignment="1" applyProtection="1">
      <alignment horizontal="center" vertical="center" wrapText="1"/>
      <protection hidden="1"/>
    </xf>
    <xf numFmtId="0" fontId="18" fillId="0" borderId="28" xfId="3" applyNumberFormat="1" applyFont="1" applyFill="1" applyBorder="1" applyAlignment="1" applyProtection="1">
      <alignment horizontal="center" vertical="center" wrapText="1"/>
      <protection hidden="1"/>
    </xf>
    <xf numFmtId="0" fontId="60" fillId="31" borderId="35" xfId="2" applyNumberFormat="1" applyFont="1" applyFill="1" applyBorder="1" applyAlignment="1" applyProtection="1">
      <alignment horizontal="center" vertical="center" wrapText="1"/>
      <protection hidden="1"/>
    </xf>
    <xf numFmtId="0" fontId="60" fillId="31" borderId="34" xfId="2" applyNumberFormat="1" applyFont="1" applyFill="1" applyBorder="1" applyAlignment="1" applyProtection="1">
      <alignment horizontal="center" vertical="center" wrapText="1"/>
      <protection hidden="1"/>
    </xf>
    <xf numFmtId="0" fontId="60" fillId="31" borderId="28" xfId="2" applyNumberFormat="1" applyFont="1" applyFill="1" applyBorder="1" applyAlignment="1" applyProtection="1">
      <alignment horizontal="center" vertical="center" wrapText="1"/>
      <protection hidden="1"/>
    </xf>
    <xf numFmtId="4" fontId="45" fillId="31" borderId="35" xfId="2" applyNumberFormat="1" applyFont="1" applyFill="1" applyBorder="1" applyAlignment="1" applyProtection="1">
      <alignment horizontal="center" vertical="center" wrapText="1"/>
      <protection hidden="1"/>
    </xf>
    <xf numFmtId="4" fontId="45" fillId="31" borderId="34" xfId="2" applyNumberFormat="1" applyFont="1" applyFill="1" applyBorder="1" applyAlignment="1" applyProtection="1">
      <alignment horizontal="center" vertical="center" wrapText="1"/>
      <protection hidden="1"/>
    </xf>
    <xf numFmtId="4" fontId="45" fillId="31" borderId="28" xfId="2" applyNumberFormat="1" applyFont="1" applyFill="1" applyBorder="1" applyAlignment="1" applyProtection="1">
      <alignment horizontal="center" vertical="center" wrapText="1"/>
      <protection hidden="1"/>
    </xf>
    <xf numFmtId="9" fontId="60" fillId="31" borderId="35" xfId="2" applyNumberFormat="1" applyFont="1" applyFill="1" applyBorder="1" applyAlignment="1" applyProtection="1">
      <alignment horizontal="center" vertical="center" wrapText="1"/>
      <protection hidden="1"/>
    </xf>
    <xf numFmtId="9" fontId="60" fillId="31" borderId="34" xfId="2" applyNumberFormat="1" applyFont="1" applyFill="1" applyBorder="1" applyAlignment="1" applyProtection="1">
      <alignment horizontal="center" vertical="center" wrapText="1"/>
      <protection hidden="1"/>
    </xf>
    <xf numFmtId="9" fontId="60" fillId="31" borderId="28" xfId="2" applyNumberFormat="1" applyFont="1" applyFill="1" applyBorder="1" applyAlignment="1" applyProtection="1">
      <alignment horizontal="center" vertical="center" wrapText="1"/>
      <protection hidden="1"/>
    </xf>
    <xf numFmtId="0" fontId="60" fillId="28" borderId="35" xfId="2" applyFont="1" applyFill="1" applyBorder="1" applyAlignment="1" applyProtection="1">
      <alignment horizontal="center" vertical="center" wrapText="1"/>
      <protection hidden="1"/>
    </xf>
    <xf numFmtId="0" fontId="60" fillId="28" borderId="34" xfId="2" applyFont="1" applyFill="1" applyBorder="1" applyAlignment="1" applyProtection="1">
      <alignment horizontal="center" vertical="center" wrapText="1"/>
      <protection hidden="1"/>
    </xf>
    <xf numFmtId="0" fontId="60" fillId="28" borderId="28" xfId="2" applyFont="1" applyFill="1" applyBorder="1" applyAlignment="1" applyProtection="1">
      <alignment horizontal="center" vertical="center" wrapText="1"/>
      <protection hidden="1"/>
    </xf>
    <xf numFmtId="0" fontId="18" fillId="28" borderId="35" xfId="3" applyNumberFormat="1" applyFont="1" applyFill="1" applyBorder="1" applyAlignment="1" applyProtection="1">
      <alignment horizontal="center" vertical="center" wrapText="1"/>
      <protection hidden="1"/>
    </xf>
    <xf numFmtId="0" fontId="18" fillId="28" borderId="34" xfId="3" applyNumberFormat="1" applyFont="1" applyFill="1" applyBorder="1" applyAlignment="1" applyProtection="1">
      <alignment horizontal="center" vertical="center" wrapText="1"/>
      <protection hidden="1"/>
    </xf>
    <xf numFmtId="0" fontId="18" fillId="28" borderId="28" xfId="3" applyNumberFormat="1" applyFont="1" applyFill="1" applyBorder="1" applyAlignment="1" applyProtection="1">
      <alignment horizontal="center" vertical="center" wrapText="1"/>
      <protection hidden="1"/>
    </xf>
    <xf numFmtId="0" fontId="86" fillId="0" borderId="36" xfId="1" applyNumberFormat="1" applyFont="1" applyFill="1" applyBorder="1" applyAlignment="1" applyProtection="1">
      <alignment horizontal="center" vertical="center" wrapText="1"/>
      <protection hidden="1"/>
    </xf>
    <xf numFmtId="0" fontId="86" fillId="0" borderId="38" xfId="1" applyNumberFormat="1" applyFont="1" applyFill="1" applyBorder="1" applyAlignment="1" applyProtection="1">
      <alignment horizontal="center" vertical="center" wrapText="1"/>
      <protection hidden="1"/>
    </xf>
    <xf numFmtId="0" fontId="86" fillId="0" borderId="39" xfId="1" applyNumberFormat="1" applyFont="1" applyFill="1" applyBorder="1" applyAlignment="1" applyProtection="1">
      <alignment horizontal="center" vertical="center" wrapText="1"/>
      <protection hidden="1"/>
    </xf>
    <xf numFmtId="0" fontId="86" fillId="0" borderId="20" xfId="1" applyNumberFormat="1" applyFont="1" applyFill="1" applyBorder="1" applyAlignment="1" applyProtection="1">
      <alignment horizontal="center" vertical="center" wrapText="1"/>
      <protection hidden="1"/>
    </xf>
    <xf numFmtId="0" fontId="86" fillId="0" borderId="21" xfId="1" applyNumberFormat="1" applyFont="1" applyFill="1" applyBorder="1" applyAlignment="1" applyProtection="1">
      <alignment horizontal="center" vertical="center" wrapText="1"/>
      <protection hidden="1"/>
    </xf>
    <xf numFmtId="0" fontId="86" fillId="0" borderId="17" xfId="1" applyNumberFormat="1" applyFont="1" applyFill="1" applyBorder="1" applyAlignment="1" applyProtection="1">
      <alignment horizontal="center" vertical="center" wrapText="1"/>
      <protection hidden="1"/>
    </xf>
    <xf numFmtId="0" fontId="15" fillId="34" borderId="2" xfId="0" applyFont="1" applyFill="1" applyBorder="1" applyAlignment="1" applyProtection="1">
      <alignment horizontal="center" vertical="center"/>
      <protection hidden="1"/>
    </xf>
    <xf numFmtId="0" fontId="15" fillId="34" borderId="37" xfId="0" applyFont="1" applyFill="1" applyBorder="1" applyAlignment="1" applyProtection="1">
      <alignment horizontal="center" vertical="center"/>
      <protection hidden="1"/>
    </xf>
    <xf numFmtId="0" fontId="86" fillId="0" borderId="35" xfId="1" applyNumberFormat="1" applyFont="1" applyFill="1" applyBorder="1" applyAlignment="1" applyProtection="1">
      <alignment horizontal="center" vertical="center" wrapText="1"/>
      <protection hidden="1"/>
    </xf>
    <xf numFmtId="0" fontId="86" fillId="0" borderId="28" xfId="1" applyNumberFormat="1" applyFont="1" applyFill="1" applyBorder="1" applyAlignment="1" applyProtection="1">
      <alignment horizontal="center" vertical="center" wrapText="1"/>
      <protection hidden="1"/>
    </xf>
    <xf numFmtId="0" fontId="60" fillId="0" borderId="35" xfId="2" applyNumberFormat="1" applyFont="1" applyFill="1" applyBorder="1" applyAlignment="1" applyProtection="1">
      <alignment horizontal="center" vertical="center" wrapText="1"/>
      <protection locked="0"/>
    </xf>
    <xf numFmtId="0" fontId="60" fillId="0" borderId="34" xfId="2" applyNumberFormat="1" applyFont="1" applyFill="1" applyBorder="1" applyAlignment="1" applyProtection="1">
      <alignment horizontal="center" vertical="center" wrapText="1"/>
      <protection locked="0"/>
    </xf>
    <xf numFmtId="0" fontId="60" fillId="0" borderId="28" xfId="2" applyNumberFormat="1" applyFont="1" applyFill="1" applyBorder="1" applyAlignment="1" applyProtection="1">
      <alignment horizontal="center" vertical="center" wrapText="1"/>
      <protection locked="0"/>
    </xf>
    <xf numFmtId="4" fontId="45" fillId="0" borderId="35" xfId="2" applyNumberFormat="1" applyFont="1" applyFill="1" applyBorder="1" applyAlignment="1" applyProtection="1">
      <alignment horizontal="center" vertical="center" wrapText="1"/>
      <protection locked="0"/>
    </xf>
    <xf numFmtId="4" fontId="45" fillId="0" borderId="34" xfId="2" applyNumberFormat="1" applyFont="1" applyFill="1" applyBorder="1" applyAlignment="1" applyProtection="1">
      <alignment horizontal="center" vertical="center" wrapText="1"/>
      <protection locked="0"/>
    </xf>
    <xf numFmtId="4" fontId="45" fillId="0" borderId="28" xfId="2" applyNumberFormat="1" applyFont="1" applyFill="1" applyBorder="1" applyAlignment="1" applyProtection="1">
      <alignment horizontal="center" vertical="center" wrapText="1"/>
      <protection locked="0"/>
    </xf>
    <xf numFmtId="0" fontId="60" fillId="39" borderId="35" xfId="2" applyNumberFormat="1" applyFont="1" applyFill="1" applyBorder="1" applyAlignment="1" applyProtection="1">
      <alignment horizontal="center" vertical="center" wrapText="1"/>
      <protection locked="0"/>
    </xf>
    <xf numFmtId="0" fontId="60" fillId="39" borderId="34" xfId="2" applyNumberFormat="1" applyFont="1" applyFill="1" applyBorder="1" applyAlignment="1" applyProtection="1">
      <alignment horizontal="center" vertical="center" wrapText="1"/>
      <protection locked="0"/>
    </xf>
    <xf numFmtId="0" fontId="60" fillId="39" borderId="28" xfId="2" applyNumberFormat="1" applyFont="1" applyFill="1" applyBorder="1" applyAlignment="1" applyProtection="1">
      <alignment horizontal="center" vertical="center" wrapText="1"/>
      <protection locked="0"/>
    </xf>
    <xf numFmtId="9" fontId="60" fillId="0" borderId="35" xfId="2" applyNumberFormat="1" applyFont="1" applyFill="1" applyBorder="1" applyAlignment="1" applyProtection="1">
      <alignment horizontal="center" vertical="center" wrapText="1"/>
      <protection locked="0"/>
    </xf>
    <xf numFmtId="9" fontId="60" fillId="0" borderId="34" xfId="2" applyNumberFormat="1" applyFont="1" applyFill="1" applyBorder="1" applyAlignment="1" applyProtection="1">
      <alignment horizontal="center" vertical="center" wrapText="1"/>
      <protection locked="0"/>
    </xf>
    <xf numFmtId="9" fontId="60" fillId="0" borderId="28" xfId="2" applyNumberFormat="1" applyFont="1" applyFill="1" applyBorder="1" applyAlignment="1" applyProtection="1">
      <alignment horizontal="center" vertical="center" wrapText="1"/>
      <protection locked="0"/>
    </xf>
    <xf numFmtId="0" fontId="45" fillId="39" borderId="35" xfId="2" applyFont="1" applyFill="1" applyBorder="1" applyAlignment="1" applyProtection="1">
      <alignment horizontal="center" vertical="center" wrapText="1"/>
      <protection locked="0"/>
    </xf>
    <xf numFmtId="0" fontId="45" fillId="39" borderId="34" xfId="2" applyFont="1" applyFill="1" applyBorder="1" applyAlignment="1" applyProtection="1">
      <alignment horizontal="center" vertical="center" wrapText="1"/>
      <protection locked="0"/>
    </xf>
    <xf numFmtId="0" fontId="45" fillId="39" borderId="28" xfId="2" applyFont="1" applyFill="1" applyBorder="1" applyAlignment="1" applyProtection="1">
      <alignment horizontal="center" vertical="center" wrapText="1"/>
      <protection locked="0"/>
    </xf>
    <xf numFmtId="0" fontId="60" fillId="0" borderId="35" xfId="2" applyFont="1" applyFill="1" applyBorder="1" applyAlignment="1" applyProtection="1">
      <alignment horizontal="center" vertical="center" wrapText="1"/>
      <protection locked="0"/>
    </xf>
    <xf numFmtId="0" fontId="60" fillId="0" borderId="34" xfId="2" applyFont="1" applyFill="1" applyBorder="1" applyAlignment="1" applyProtection="1">
      <alignment horizontal="center" vertical="center" wrapText="1"/>
      <protection locked="0"/>
    </xf>
    <xf numFmtId="0" fontId="60" fillId="0" borderId="28" xfId="2" applyFont="1" applyFill="1" applyBorder="1" applyAlignment="1" applyProtection="1">
      <alignment horizontal="center" vertical="center" wrapText="1"/>
      <protection locked="0"/>
    </xf>
    <xf numFmtId="0" fontId="60" fillId="31" borderId="35" xfId="2" applyNumberFormat="1" applyFont="1" applyFill="1" applyBorder="1" applyAlignment="1" applyProtection="1">
      <alignment horizontal="center" vertical="center" wrapText="1"/>
      <protection locked="0"/>
    </xf>
    <xf numFmtId="0" fontId="60" fillId="31" borderId="34" xfId="2" applyNumberFormat="1" applyFont="1" applyFill="1" applyBorder="1" applyAlignment="1" applyProtection="1">
      <alignment horizontal="center" vertical="center" wrapText="1"/>
      <protection locked="0"/>
    </xf>
    <xf numFmtId="0" fontId="60" fillId="31" borderId="28" xfId="2" applyNumberFormat="1" applyFont="1" applyFill="1" applyBorder="1" applyAlignment="1" applyProtection="1">
      <alignment horizontal="center" vertical="center" wrapText="1"/>
      <protection locked="0"/>
    </xf>
    <xf numFmtId="0" fontId="60" fillId="28" borderId="35" xfId="2" applyFont="1" applyFill="1" applyBorder="1" applyAlignment="1" applyProtection="1">
      <alignment horizontal="center" vertical="center" wrapText="1"/>
      <protection locked="0"/>
    </xf>
    <xf numFmtId="0" fontId="60" fillId="28" borderId="34" xfId="2" applyFont="1" applyFill="1" applyBorder="1" applyAlignment="1" applyProtection="1">
      <alignment horizontal="center" vertical="center" wrapText="1"/>
      <protection locked="0"/>
    </xf>
    <xf numFmtId="0" fontId="60" fillId="28" borderId="28" xfId="2" applyFont="1" applyFill="1" applyBorder="1" applyAlignment="1" applyProtection="1">
      <alignment horizontal="center" vertical="center" wrapText="1"/>
      <protection locked="0"/>
    </xf>
    <xf numFmtId="0" fontId="18" fillId="28" borderId="35" xfId="3" applyNumberFormat="1" applyFont="1" applyFill="1" applyBorder="1" applyAlignment="1" applyProtection="1">
      <alignment horizontal="center" vertical="center" wrapText="1"/>
      <protection locked="0"/>
    </xf>
    <xf numFmtId="0" fontId="18" fillId="28" borderId="34" xfId="3" applyNumberFormat="1" applyFont="1" applyFill="1" applyBorder="1" applyAlignment="1" applyProtection="1">
      <alignment horizontal="center" vertical="center" wrapText="1"/>
      <protection locked="0"/>
    </xf>
    <xf numFmtId="0" fontId="18" fillId="28" borderId="28" xfId="3" applyNumberFormat="1" applyFont="1" applyFill="1" applyBorder="1" applyAlignment="1" applyProtection="1">
      <alignment horizontal="center" vertical="center" wrapText="1"/>
      <protection locked="0"/>
    </xf>
    <xf numFmtId="4" fontId="45" fillId="31" borderId="35" xfId="2" applyNumberFormat="1" applyFont="1" applyFill="1" applyBorder="1" applyAlignment="1" applyProtection="1">
      <alignment horizontal="center" vertical="center" wrapText="1"/>
      <protection locked="0"/>
    </xf>
    <xf numFmtId="4" fontId="45" fillId="31" borderId="34" xfId="2" applyNumberFormat="1" applyFont="1" applyFill="1" applyBorder="1" applyAlignment="1" applyProtection="1">
      <alignment horizontal="center" vertical="center" wrapText="1"/>
      <protection locked="0"/>
    </xf>
    <xf numFmtId="4" fontId="45" fillId="31" borderId="28" xfId="2" applyNumberFormat="1" applyFont="1" applyFill="1" applyBorder="1" applyAlignment="1" applyProtection="1">
      <alignment horizontal="center" vertical="center" wrapText="1"/>
      <protection locked="0"/>
    </xf>
    <xf numFmtId="9" fontId="60" fillId="31" borderId="35" xfId="2" applyNumberFormat="1" applyFont="1" applyFill="1" applyBorder="1" applyAlignment="1" applyProtection="1">
      <alignment horizontal="center" vertical="center" wrapText="1"/>
      <protection locked="0"/>
    </xf>
    <xf numFmtId="9" fontId="60" fillId="31" borderId="34" xfId="2" applyNumberFormat="1" applyFont="1" applyFill="1" applyBorder="1" applyAlignment="1" applyProtection="1">
      <alignment horizontal="center" vertical="center" wrapText="1"/>
      <protection locked="0"/>
    </xf>
    <xf numFmtId="9" fontId="60" fillId="31" borderId="28" xfId="2" applyNumberFormat="1" applyFont="1" applyFill="1" applyBorder="1" applyAlignment="1" applyProtection="1">
      <alignment horizontal="center" vertical="center" wrapText="1"/>
      <protection locked="0"/>
    </xf>
    <xf numFmtId="0" fontId="45" fillId="33" borderId="35" xfId="2" applyNumberFormat="1" applyFont="1" applyFill="1" applyBorder="1" applyAlignment="1" applyProtection="1">
      <alignment horizontal="center" vertical="center" wrapText="1"/>
      <protection hidden="1"/>
    </xf>
    <xf numFmtId="0" fontId="45" fillId="33" borderId="28" xfId="2" applyNumberFormat="1" applyFont="1" applyFill="1" applyBorder="1" applyAlignment="1" applyProtection="1">
      <alignment horizontal="center" vertical="center" wrapText="1"/>
      <protection hidden="1"/>
    </xf>
    <xf numFmtId="9" fontId="45" fillId="33" borderId="2" xfId="2" applyNumberFormat="1" applyFont="1" applyFill="1" applyBorder="1" applyAlignment="1" applyProtection="1">
      <alignment horizontal="center" vertical="center" wrapText="1"/>
      <protection hidden="1"/>
    </xf>
    <xf numFmtId="9" fontId="45" fillId="33" borderId="48" xfId="2" applyNumberFormat="1" applyFont="1" applyFill="1" applyBorder="1" applyAlignment="1" applyProtection="1">
      <alignment horizontal="center" vertical="center" wrapText="1"/>
      <protection hidden="1"/>
    </xf>
    <xf numFmtId="9" fontId="45" fillId="33" borderId="37" xfId="2" applyNumberFormat="1" applyFont="1" applyFill="1" applyBorder="1" applyAlignment="1" applyProtection="1">
      <alignment horizontal="center" vertical="center" wrapText="1"/>
      <protection hidden="1"/>
    </xf>
    <xf numFmtId="0" fontId="85" fillId="33" borderId="2" xfId="0" applyFont="1" applyFill="1" applyBorder="1" applyAlignment="1" applyProtection="1">
      <alignment horizontal="center" vertical="center" wrapText="1"/>
      <protection hidden="1"/>
    </xf>
    <xf numFmtId="0" fontId="85" fillId="33" borderId="48" xfId="0" applyFont="1" applyFill="1" applyBorder="1" applyAlignment="1" applyProtection="1">
      <alignment horizontal="center" vertical="center" wrapText="1"/>
      <protection hidden="1"/>
    </xf>
    <xf numFmtId="0" fontId="85" fillId="33" borderId="37" xfId="0" applyFont="1" applyFill="1" applyBorder="1" applyAlignment="1" applyProtection="1">
      <alignment horizontal="center" vertical="center" wrapText="1"/>
      <protection hidden="1"/>
    </xf>
    <xf numFmtId="0" fontId="85" fillId="37" borderId="2" xfId="0" applyNumberFormat="1" applyFont="1" applyFill="1" applyBorder="1" applyAlignment="1" applyProtection="1">
      <alignment horizontal="center" vertical="center" wrapText="1"/>
      <protection hidden="1"/>
    </xf>
    <xf numFmtId="0" fontId="85" fillId="37" borderId="48" xfId="0" applyNumberFormat="1" applyFont="1" applyFill="1" applyBorder="1" applyAlignment="1" applyProtection="1">
      <alignment horizontal="center" vertical="center" wrapText="1"/>
      <protection hidden="1"/>
    </xf>
    <xf numFmtId="0" fontId="85" fillId="37" borderId="37" xfId="0" applyNumberFormat="1" applyFont="1" applyFill="1" applyBorder="1" applyAlignment="1" applyProtection="1">
      <alignment horizontal="center" vertical="center" wrapText="1"/>
      <protection hidden="1"/>
    </xf>
    <xf numFmtId="0" fontId="85" fillId="32" borderId="2" xfId="0" applyNumberFormat="1" applyFont="1" applyFill="1" applyBorder="1" applyAlignment="1" applyProtection="1">
      <alignment horizontal="center" vertical="center" wrapText="1"/>
      <protection hidden="1"/>
    </xf>
    <xf numFmtId="0" fontId="85" fillId="32" borderId="48" xfId="0" applyNumberFormat="1" applyFont="1" applyFill="1" applyBorder="1" applyAlignment="1" applyProtection="1">
      <alignment horizontal="center" vertical="center" wrapText="1"/>
      <protection hidden="1"/>
    </xf>
    <xf numFmtId="0" fontId="85" fillId="32" borderId="37" xfId="0" applyNumberFormat="1" applyFont="1" applyFill="1" applyBorder="1" applyAlignment="1" applyProtection="1">
      <alignment horizontal="center" vertical="center" wrapText="1"/>
      <protection hidden="1"/>
    </xf>
    <xf numFmtId="17" fontId="60" fillId="0" borderId="35" xfId="2" applyNumberFormat="1" applyFont="1" applyFill="1" applyBorder="1" applyAlignment="1" applyProtection="1">
      <alignment horizontal="center" vertical="center" wrapText="1"/>
      <protection locked="0"/>
    </xf>
    <xf numFmtId="0" fontId="68" fillId="33" borderId="35" xfId="0" applyFont="1" applyFill="1" applyBorder="1" applyAlignment="1" applyProtection="1">
      <alignment horizontal="center" vertical="center" textRotation="255" wrapText="1"/>
      <protection hidden="1"/>
    </xf>
    <xf numFmtId="0" fontId="68" fillId="33" borderId="28" xfId="0" applyFont="1" applyFill="1" applyBorder="1" applyAlignment="1" applyProtection="1">
      <alignment horizontal="center" vertical="center" textRotation="255" wrapText="1"/>
      <protection hidden="1"/>
    </xf>
    <xf numFmtId="0" fontId="67" fillId="37" borderId="2" xfId="2" applyFont="1" applyFill="1" applyBorder="1" applyAlignment="1" applyProtection="1">
      <alignment horizontal="center" vertical="center" wrapText="1"/>
      <protection hidden="1"/>
    </xf>
    <xf numFmtId="0" fontId="67" fillId="37" borderId="48" xfId="2" applyFont="1" applyFill="1" applyBorder="1" applyAlignment="1" applyProtection="1">
      <alignment horizontal="center" vertical="center" wrapText="1"/>
      <protection hidden="1"/>
    </xf>
    <xf numFmtId="0" fontId="67" fillId="37" borderId="37" xfId="2" applyFont="1" applyFill="1" applyBorder="1" applyAlignment="1" applyProtection="1">
      <alignment horizontal="center" vertical="center" wrapText="1"/>
      <protection hidden="1"/>
    </xf>
    <xf numFmtId="0" fontId="92" fillId="31" borderId="2" xfId="2" applyNumberFormat="1" applyFont="1" applyFill="1" applyBorder="1" applyAlignment="1" applyProtection="1">
      <alignment horizontal="center" vertical="center" wrapText="1"/>
      <protection hidden="1"/>
    </xf>
    <xf numFmtId="0" fontId="92" fillId="31" borderId="48" xfId="2" applyNumberFormat="1" applyFont="1" applyFill="1" applyBorder="1" applyAlignment="1" applyProtection="1">
      <alignment horizontal="center" vertical="center" wrapText="1"/>
      <protection hidden="1"/>
    </xf>
    <xf numFmtId="0" fontId="92" fillId="31" borderId="37" xfId="2" applyNumberFormat="1" applyFont="1" applyFill="1" applyBorder="1" applyAlignment="1" applyProtection="1">
      <alignment horizontal="center" vertical="center" wrapText="1"/>
      <protection hidden="1"/>
    </xf>
    <xf numFmtId="0" fontId="45" fillId="33" borderId="2" xfId="2" applyNumberFormat="1" applyFont="1" applyFill="1" applyBorder="1" applyAlignment="1" applyProtection="1">
      <alignment horizontal="center" vertical="center" wrapText="1"/>
      <protection hidden="1"/>
    </xf>
    <xf numFmtId="0" fontId="45" fillId="33" borderId="48" xfId="2" applyNumberFormat="1" applyFont="1" applyFill="1" applyBorder="1" applyAlignment="1" applyProtection="1">
      <alignment horizontal="center" vertical="center" wrapText="1"/>
      <protection hidden="1"/>
    </xf>
    <xf numFmtId="0" fontId="45" fillId="33" borderId="37" xfId="2" applyNumberFormat="1" applyFont="1" applyFill="1" applyBorder="1" applyAlignment="1" applyProtection="1">
      <alignment horizontal="center" vertical="center" wrapText="1"/>
      <protection hidden="1"/>
    </xf>
    <xf numFmtId="0" fontId="17" fillId="0" borderId="0" xfId="2" applyFont="1" applyFill="1" applyAlignment="1" applyProtection="1">
      <alignment horizontal="left" vertical="center" wrapText="1"/>
      <protection hidden="1"/>
    </xf>
    <xf numFmtId="166" fontId="18" fillId="33" borderId="2" xfId="3" applyFont="1" applyFill="1" applyBorder="1" applyAlignment="1" applyProtection="1">
      <alignment horizontal="center" vertical="center" wrapText="1"/>
      <protection hidden="1"/>
    </xf>
    <xf numFmtId="166" fontId="18" fillId="33" borderId="37" xfId="3" applyFont="1" applyFill="1" applyBorder="1" applyAlignment="1" applyProtection="1">
      <alignment horizontal="center" vertical="center" wrapText="1"/>
      <protection hidden="1"/>
    </xf>
    <xf numFmtId="167" fontId="15" fillId="33" borderId="22" xfId="3" applyNumberFormat="1" applyFont="1" applyFill="1" applyBorder="1" applyAlignment="1" applyProtection="1">
      <alignment horizontal="center" vertical="center" wrapText="1"/>
      <protection hidden="1"/>
    </xf>
    <xf numFmtId="166" fontId="15" fillId="33" borderId="22" xfId="3" applyFont="1" applyFill="1" applyBorder="1" applyAlignment="1" applyProtection="1">
      <alignment horizontal="center" vertical="center" wrapText="1"/>
      <protection hidden="1"/>
    </xf>
    <xf numFmtId="188" fontId="15" fillId="37" borderId="2" xfId="3" applyNumberFormat="1" applyFont="1" applyFill="1" applyBorder="1" applyAlignment="1" applyProtection="1">
      <alignment horizontal="center" vertical="center" wrapText="1"/>
      <protection locked="0"/>
    </xf>
    <xf numFmtId="188" fontId="15" fillId="37" borderId="37" xfId="3" applyNumberFormat="1" applyFont="1" applyFill="1" applyBorder="1" applyAlignment="1" applyProtection="1">
      <alignment horizontal="center" vertical="center" wrapText="1"/>
      <protection locked="0"/>
    </xf>
    <xf numFmtId="168" fontId="15" fillId="37" borderId="22" xfId="3" applyNumberFormat="1" applyFont="1" applyFill="1" applyBorder="1" applyAlignment="1" applyProtection="1">
      <alignment horizontal="center" vertical="center" wrapText="1"/>
      <protection locked="0"/>
    </xf>
    <xf numFmtId="0" fontId="67" fillId="37" borderId="2" xfId="356" applyFont="1" applyFill="1" applyBorder="1" applyAlignment="1" applyProtection="1">
      <alignment horizontal="center" vertical="center"/>
      <protection hidden="1"/>
    </xf>
    <xf numFmtId="0" fontId="67" fillId="37" borderId="48" xfId="356" applyFont="1" applyFill="1" applyBorder="1" applyAlignment="1" applyProtection="1">
      <alignment horizontal="center" vertical="center"/>
      <protection hidden="1"/>
    </xf>
    <xf numFmtId="0" fontId="67" fillId="37" borderId="37" xfId="356" applyFont="1" applyFill="1" applyBorder="1" applyAlignment="1" applyProtection="1">
      <alignment horizontal="center" vertical="center"/>
      <protection hidden="1"/>
    </xf>
    <xf numFmtId="166" fontId="95" fillId="0" borderId="35" xfId="3" applyFont="1" applyFill="1" applyBorder="1" applyAlignment="1" applyProtection="1">
      <alignment horizontal="center" vertical="center" wrapText="1"/>
      <protection hidden="1"/>
    </xf>
    <xf numFmtId="166" fontId="95" fillId="0" borderId="34" xfId="3" applyFont="1" applyFill="1" applyBorder="1" applyAlignment="1" applyProtection="1">
      <alignment horizontal="center" vertical="center" wrapText="1"/>
      <protection hidden="1"/>
    </xf>
    <xf numFmtId="166" fontId="95" fillId="0" borderId="28" xfId="3" applyFont="1" applyFill="1" applyBorder="1" applyAlignment="1" applyProtection="1">
      <alignment horizontal="center" vertical="center" wrapText="1"/>
      <protection hidden="1"/>
    </xf>
    <xf numFmtId="0" fontId="45" fillId="0" borderId="34" xfId="3" applyNumberFormat="1" applyFont="1" applyFill="1" applyBorder="1" applyAlignment="1" applyProtection="1">
      <alignment horizontal="center" vertical="center" wrapText="1"/>
      <protection hidden="1"/>
    </xf>
    <xf numFmtId="0" fontId="82" fillId="31" borderId="22" xfId="2" applyFont="1" applyFill="1" applyBorder="1" applyAlignment="1" applyProtection="1">
      <alignment horizontal="center" vertical="center" wrapText="1"/>
      <protection hidden="1"/>
    </xf>
    <xf numFmtId="0" fontId="18" fillId="37" borderId="22" xfId="3" applyNumberFormat="1" applyFont="1" applyFill="1" applyBorder="1" applyAlignment="1" applyProtection="1">
      <alignment horizontal="center" vertical="center" wrapText="1"/>
      <protection hidden="1"/>
    </xf>
    <xf numFmtId="0" fontId="18" fillId="0" borderId="22" xfId="2" applyFont="1" applyFill="1" applyBorder="1" applyAlignment="1" applyProtection="1">
      <alignment horizontal="center" vertical="center" wrapText="1"/>
      <protection hidden="1"/>
    </xf>
    <xf numFmtId="0" fontId="18" fillId="33" borderId="22" xfId="2" applyNumberFormat="1" applyFont="1" applyFill="1" applyBorder="1" applyAlignment="1" applyProtection="1">
      <alignment horizontal="center" vertical="center" wrapText="1"/>
      <protection hidden="1"/>
    </xf>
    <xf numFmtId="0" fontId="18" fillId="38" borderId="22" xfId="2" applyNumberFormat="1" applyFont="1" applyFill="1" applyBorder="1" applyAlignment="1" applyProtection="1">
      <alignment horizontal="center" vertical="center" wrapText="1"/>
      <protection hidden="1"/>
    </xf>
    <xf numFmtId="0" fontId="80" fillId="33" borderId="2" xfId="2" applyFont="1" applyFill="1" applyBorder="1" applyAlignment="1" applyProtection="1">
      <alignment horizontal="center" vertical="center" wrapText="1"/>
      <protection hidden="1"/>
    </xf>
    <xf numFmtId="0" fontId="80" fillId="33" borderId="37" xfId="2" applyFont="1" applyFill="1" applyBorder="1" applyAlignment="1" applyProtection="1">
      <alignment horizontal="center" vertical="center" wrapText="1"/>
      <protection hidden="1"/>
    </xf>
    <xf numFmtId="0" fontId="80" fillId="38" borderId="2" xfId="2" applyFont="1" applyFill="1" applyBorder="1" applyAlignment="1" applyProtection="1">
      <alignment horizontal="center" vertical="center" wrapText="1"/>
      <protection hidden="1"/>
    </xf>
    <xf numFmtId="0" fontId="80" fillId="38" borderId="37" xfId="2" applyFont="1" applyFill="1" applyBorder="1" applyAlignment="1" applyProtection="1">
      <alignment horizontal="center" vertical="center" wrapText="1"/>
      <protection hidden="1"/>
    </xf>
    <xf numFmtId="10" fontId="45" fillId="0" borderId="96" xfId="343" applyNumberFormat="1" applyFont="1" applyBorder="1" applyAlignment="1" applyProtection="1">
      <alignment horizontal="center" vertical="center"/>
      <protection hidden="1"/>
    </xf>
    <xf numFmtId="10" fontId="45" fillId="0" borderId="104" xfId="343" applyNumberFormat="1" applyFont="1" applyBorder="1" applyAlignment="1" applyProtection="1">
      <alignment horizontal="center" vertical="center"/>
      <protection hidden="1"/>
    </xf>
    <xf numFmtId="10" fontId="45" fillId="0" borderId="54" xfId="343" applyNumberFormat="1" applyFont="1" applyBorder="1" applyAlignment="1" applyProtection="1">
      <alignment horizontal="center" vertical="center"/>
      <protection hidden="1"/>
    </xf>
    <xf numFmtId="0" fontId="45" fillId="28" borderId="74" xfId="0" applyFont="1" applyFill="1" applyBorder="1" applyAlignment="1" applyProtection="1">
      <alignment horizontal="center" vertical="center"/>
      <protection hidden="1"/>
    </xf>
    <xf numFmtId="0" fontId="45" fillId="28" borderId="46" xfId="0" applyFont="1" applyFill="1" applyBorder="1" applyAlignment="1" applyProtection="1">
      <alignment horizontal="center" vertical="center"/>
      <protection hidden="1"/>
    </xf>
    <xf numFmtId="0" fontId="45" fillId="28" borderId="55" xfId="0" applyFont="1" applyFill="1" applyBorder="1" applyAlignment="1" applyProtection="1">
      <alignment horizontal="center" vertical="center"/>
      <protection hidden="1"/>
    </xf>
    <xf numFmtId="0" fontId="89" fillId="0" borderId="64" xfId="356" applyFont="1" applyBorder="1" applyAlignment="1" applyProtection="1">
      <alignment horizontal="center" vertical="center"/>
      <protection hidden="1"/>
    </xf>
    <xf numFmtId="0" fontId="89" fillId="0" borderId="65" xfId="356" applyFont="1" applyBorder="1" applyAlignment="1" applyProtection="1">
      <alignment horizontal="center" vertical="center"/>
      <protection hidden="1"/>
    </xf>
    <xf numFmtId="0" fontId="89" fillId="0" borderId="66" xfId="356" applyFont="1" applyBorder="1" applyAlignment="1" applyProtection="1">
      <alignment horizontal="center" vertical="center"/>
      <protection hidden="1"/>
    </xf>
    <xf numFmtId="10" fontId="45" fillId="0" borderId="54" xfId="343" applyNumberFormat="1" applyFont="1" applyBorder="1" applyAlignment="1" applyProtection="1">
      <alignment horizontal="center" vertical="center" wrapText="1"/>
      <protection hidden="1"/>
    </xf>
    <xf numFmtId="10" fontId="45" fillId="0" borderId="96" xfId="343" applyNumberFormat="1" applyFont="1" applyBorder="1" applyAlignment="1" applyProtection="1">
      <alignment horizontal="center" vertical="center" wrapText="1"/>
      <protection hidden="1"/>
    </xf>
    <xf numFmtId="10" fontId="45" fillId="0" borderId="60" xfId="343" applyNumberFormat="1" applyFont="1" applyBorder="1" applyAlignment="1" applyProtection="1">
      <alignment horizontal="center" vertical="center" wrapText="1"/>
      <protection hidden="1"/>
    </xf>
    <xf numFmtId="0" fontId="45" fillId="31" borderId="72" xfId="0" applyFont="1" applyFill="1" applyBorder="1" applyAlignment="1" applyProtection="1">
      <alignment horizontal="center" vertical="center"/>
      <protection hidden="1"/>
    </xf>
    <xf numFmtId="0" fontId="45" fillId="31" borderId="71" xfId="0" applyFont="1" applyFill="1" applyBorder="1" applyAlignment="1" applyProtection="1">
      <alignment horizontal="center" vertical="center"/>
      <protection hidden="1"/>
    </xf>
    <xf numFmtId="0" fontId="45" fillId="30" borderId="102" xfId="0" applyFont="1" applyFill="1" applyBorder="1" applyAlignment="1" applyProtection="1">
      <alignment horizontal="center" vertical="center"/>
      <protection hidden="1"/>
    </xf>
    <xf numFmtId="0" fontId="45" fillId="30" borderId="79" xfId="0" applyFont="1" applyFill="1" applyBorder="1" applyAlignment="1" applyProtection="1">
      <alignment horizontal="center" vertical="center"/>
      <protection hidden="1"/>
    </xf>
    <xf numFmtId="0" fontId="18" fillId="28" borderId="80" xfId="0" applyFont="1" applyFill="1" applyBorder="1" applyAlignment="1" applyProtection="1">
      <alignment horizontal="center" vertical="center"/>
      <protection hidden="1"/>
    </xf>
    <xf numFmtId="0" fontId="18" fillId="28" borderId="81" xfId="0" applyFont="1" applyFill="1" applyBorder="1" applyAlignment="1" applyProtection="1">
      <alignment horizontal="center" vertical="center"/>
      <protection hidden="1"/>
    </xf>
    <xf numFmtId="0" fontId="18" fillId="28" borderId="82" xfId="0" applyFont="1" applyFill="1" applyBorder="1" applyAlignment="1" applyProtection="1">
      <alignment horizontal="center" vertical="center"/>
      <protection hidden="1"/>
    </xf>
    <xf numFmtId="10" fontId="45" fillId="0" borderId="60" xfId="343" applyNumberFormat="1" applyFont="1" applyBorder="1" applyAlignment="1" applyProtection="1">
      <alignment horizontal="center" vertical="center"/>
      <protection hidden="1"/>
    </xf>
    <xf numFmtId="10" fontId="45" fillId="0" borderId="104" xfId="343" applyNumberFormat="1" applyFont="1" applyBorder="1" applyAlignment="1" applyProtection="1">
      <alignment horizontal="center" vertical="center" wrapText="1"/>
      <protection hidden="1"/>
    </xf>
    <xf numFmtId="0" fontId="45" fillId="31" borderId="97" xfId="0" applyFont="1" applyFill="1" applyBorder="1" applyAlignment="1" applyProtection="1">
      <alignment horizontal="center" vertical="center"/>
      <protection hidden="1"/>
    </xf>
    <xf numFmtId="0" fontId="45" fillId="31" borderId="98" xfId="0" applyFont="1" applyFill="1" applyBorder="1" applyAlignment="1" applyProtection="1">
      <alignment horizontal="center" vertical="center"/>
      <protection hidden="1"/>
    </xf>
    <xf numFmtId="0" fontId="45" fillId="31" borderId="99" xfId="0" applyFont="1" applyFill="1" applyBorder="1" applyAlignment="1" applyProtection="1">
      <alignment horizontal="center" vertical="center"/>
      <protection hidden="1"/>
    </xf>
    <xf numFmtId="10" fontId="45" fillId="0" borderId="54" xfId="343" applyNumberFormat="1" applyFont="1" applyFill="1" applyBorder="1" applyAlignment="1" applyProtection="1">
      <alignment horizontal="center" vertical="center"/>
      <protection hidden="1"/>
    </xf>
    <xf numFmtId="10" fontId="45" fillId="0" borderId="96" xfId="343" applyNumberFormat="1" applyFont="1" applyFill="1" applyBorder="1" applyAlignment="1" applyProtection="1">
      <alignment horizontal="center" vertical="center"/>
      <protection hidden="1"/>
    </xf>
    <xf numFmtId="0" fontId="15" fillId="28" borderId="68" xfId="0" quotePrefix="1" applyFont="1" applyFill="1" applyBorder="1" applyAlignment="1" applyProtection="1">
      <alignment horizontal="center" vertical="center" wrapText="1"/>
      <protection hidden="1"/>
    </xf>
    <xf numFmtId="0" fontId="15" fillId="28" borderId="69" xfId="0" quotePrefix="1" applyFont="1" applyFill="1" applyBorder="1" applyAlignment="1" applyProtection="1">
      <alignment horizontal="center" vertical="center" wrapText="1"/>
      <protection hidden="1"/>
    </xf>
    <xf numFmtId="0" fontId="15" fillId="28" borderId="56" xfId="0" quotePrefix="1" applyFont="1" applyFill="1" applyBorder="1" applyAlignment="1" applyProtection="1">
      <alignment horizontal="center" vertical="center" wrapText="1"/>
      <protection hidden="1"/>
    </xf>
    <xf numFmtId="0" fontId="18" fillId="28" borderId="49" xfId="0" applyFont="1" applyFill="1" applyBorder="1" applyAlignment="1" applyProtection="1">
      <alignment horizontal="center" vertical="center" wrapText="1"/>
      <protection hidden="1"/>
    </xf>
    <xf numFmtId="0" fontId="18" fillId="28" borderId="47" xfId="0" applyFont="1" applyFill="1" applyBorder="1" applyAlignment="1" applyProtection="1">
      <alignment horizontal="center" vertical="center" wrapText="1"/>
      <protection hidden="1"/>
    </xf>
    <xf numFmtId="0" fontId="18" fillId="28" borderId="50" xfId="0" applyFont="1" applyFill="1" applyBorder="1" applyAlignment="1" applyProtection="1">
      <alignment horizontal="center" vertical="center" wrapText="1"/>
      <protection hidden="1"/>
    </xf>
    <xf numFmtId="0" fontId="18" fillId="28" borderId="51" xfId="0" applyFont="1" applyFill="1" applyBorder="1" applyAlignment="1" applyProtection="1">
      <alignment horizontal="center" vertical="center" wrapText="1"/>
      <protection hidden="1"/>
    </xf>
    <xf numFmtId="0" fontId="18" fillId="28" borderId="0" xfId="0" applyFont="1" applyFill="1" applyBorder="1" applyAlignment="1" applyProtection="1">
      <alignment horizontal="center" vertical="center" wrapText="1"/>
      <protection hidden="1"/>
    </xf>
    <xf numFmtId="0" fontId="18" fillId="28" borderId="52" xfId="0" applyFont="1" applyFill="1" applyBorder="1" applyAlignment="1" applyProtection="1">
      <alignment horizontal="center" vertical="center" wrapText="1"/>
      <protection hidden="1"/>
    </xf>
    <xf numFmtId="0" fontId="18" fillId="28" borderId="67" xfId="0" applyFont="1" applyFill="1" applyBorder="1" applyAlignment="1" applyProtection="1">
      <alignment horizontal="center" vertical="center" wrapText="1"/>
      <protection hidden="1"/>
    </xf>
    <xf numFmtId="0" fontId="18" fillId="28" borderId="62" xfId="0" applyFont="1" applyFill="1" applyBorder="1" applyAlignment="1" applyProtection="1">
      <alignment horizontal="center" vertical="center" wrapText="1"/>
      <protection hidden="1"/>
    </xf>
    <xf numFmtId="0" fontId="18" fillId="28" borderId="61" xfId="0" applyFont="1" applyFill="1" applyBorder="1" applyAlignment="1" applyProtection="1">
      <alignment horizontal="center" vertical="center" wrapText="1"/>
      <protection hidden="1"/>
    </xf>
    <xf numFmtId="0" fontId="16" fillId="28" borderId="45" xfId="0" applyFont="1" applyFill="1" applyBorder="1" applyAlignment="1" applyProtection="1">
      <alignment horizontal="center" vertical="center" wrapText="1"/>
      <protection hidden="1"/>
    </xf>
    <xf numFmtId="0" fontId="16" fillId="28" borderId="60" xfId="0" applyFont="1" applyFill="1" applyBorder="1" applyAlignment="1" applyProtection="1">
      <alignment horizontal="center" vertical="center" wrapText="1"/>
      <protection hidden="1"/>
    </xf>
    <xf numFmtId="0" fontId="100" fillId="42" borderId="74" xfId="0" applyFont="1" applyFill="1" applyBorder="1" applyAlignment="1" applyProtection="1">
      <alignment horizontal="center" vertical="center"/>
      <protection hidden="1"/>
    </xf>
    <xf numFmtId="0" fontId="100" fillId="42" borderId="46" xfId="0" applyFont="1" applyFill="1" applyBorder="1" applyAlignment="1" applyProtection="1">
      <alignment horizontal="center" vertical="center"/>
      <protection hidden="1"/>
    </xf>
    <xf numFmtId="0" fontId="100" fillId="42" borderId="58" xfId="0" applyFont="1" applyFill="1" applyBorder="1" applyAlignment="1" applyProtection="1">
      <alignment horizontal="center" vertical="center"/>
      <protection hidden="1"/>
    </xf>
    <xf numFmtId="10" fontId="45" fillId="0" borderId="104" xfId="343" applyNumberFormat="1" applyFont="1" applyFill="1" applyBorder="1" applyAlignment="1" applyProtection="1">
      <alignment horizontal="center" vertical="center"/>
      <protection hidden="1"/>
    </xf>
    <xf numFmtId="0" fontId="16" fillId="37" borderId="49" xfId="0" applyFont="1" applyFill="1" applyBorder="1" applyAlignment="1" applyProtection="1">
      <alignment horizontal="center" vertical="center" wrapText="1"/>
      <protection hidden="1"/>
    </xf>
    <xf numFmtId="0" fontId="14" fillId="37" borderId="50" xfId="0" applyFont="1" applyFill="1" applyBorder="1" applyAlignment="1" applyProtection="1">
      <alignment horizontal="center" vertical="center" wrapText="1"/>
      <protection hidden="1"/>
    </xf>
    <xf numFmtId="0" fontId="14" fillId="37" borderId="51" xfId="0" applyFont="1" applyFill="1" applyBorder="1" applyAlignment="1" applyProtection="1">
      <alignment horizontal="center" vertical="center" wrapText="1"/>
      <protection hidden="1"/>
    </xf>
    <xf numFmtId="0" fontId="14" fillId="37" borderId="52" xfId="0" applyFont="1" applyFill="1" applyBorder="1" applyAlignment="1" applyProtection="1">
      <alignment horizontal="center" vertical="center" wrapText="1"/>
      <protection hidden="1"/>
    </xf>
    <xf numFmtId="0" fontId="14" fillId="37" borderId="67" xfId="0" applyFont="1" applyFill="1" applyBorder="1" applyAlignment="1" applyProtection="1">
      <alignment horizontal="center" vertical="center" wrapText="1"/>
      <protection hidden="1"/>
    </xf>
    <xf numFmtId="0" fontId="14" fillId="37" borderId="61" xfId="0" applyFont="1" applyFill="1" applyBorder="1" applyAlignment="1" applyProtection="1">
      <alignment horizontal="center" vertical="center" wrapText="1"/>
      <protection hidden="1"/>
    </xf>
    <xf numFmtId="10" fontId="45" fillId="0" borderId="60" xfId="343" applyNumberFormat="1" applyFont="1" applyFill="1" applyBorder="1" applyAlignment="1" applyProtection="1">
      <alignment horizontal="center" vertical="center"/>
      <protection hidden="1"/>
    </xf>
    <xf numFmtId="0" fontId="57" fillId="28" borderId="45" xfId="356" applyFont="1" applyFill="1" applyBorder="1" applyAlignment="1" applyProtection="1">
      <alignment horizontal="center" textRotation="90" wrapText="1"/>
      <protection hidden="1"/>
    </xf>
    <xf numFmtId="0" fontId="57" fillId="28" borderId="54" xfId="356" applyFont="1" applyFill="1" applyBorder="1" applyAlignment="1" applyProtection="1">
      <alignment horizontal="center" textRotation="90" wrapText="1"/>
      <protection hidden="1"/>
    </xf>
    <xf numFmtId="0" fontId="57" fillId="28" borderId="60" xfId="356" applyFont="1" applyFill="1" applyBorder="1" applyAlignment="1" applyProtection="1">
      <alignment horizontal="center" textRotation="90" wrapText="1"/>
      <protection hidden="1"/>
    </xf>
    <xf numFmtId="0" fontId="45" fillId="30" borderId="74" xfId="0" applyFont="1" applyFill="1" applyBorder="1" applyAlignment="1" applyProtection="1">
      <alignment horizontal="center" vertical="center"/>
      <protection hidden="1"/>
    </xf>
    <xf numFmtId="0" fontId="45" fillId="30" borderId="46" xfId="0" applyFont="1" applyFill="1" applyBorder="1" applyAlignment="1" applyProtection="1">
      <alignment horizontal="center" vertical="center"/>
      <protection hidden="1"/>
    </xf>
    <xf numFmtId="0" fontId="45" fillId="30" borderId="55" xfId="0" applyFont="1" applyFill="1" applyBorder="1" applyAlignment="1" applyProtection="1">
      <alignment horizontal="center" vertical="center"/>
      <protection hidden="1"/>
    </xf>
    <xf numFmtId="0" fontId="45" fillId="0" borderId="74" xfId="0" applyFont="1" applyFill="1" applyBorder="1" applyAlignment="1" applyProtection="1">
      <alignment horizontal="center" vertical="center"/>
      <protection hidden="1"/>
    </xf>
    <xf numFmtId="0" fontId="45" fillId="0" borderId="46" xfId="0" applyFont="1" applyFill="1" applyBorder="1" applyAlignment="1" applyProtection="1">
      <alignment horizontal="center" vertical="center"/>
      <protection hidden="1"/>
    </xf>
    <xf numFmtId="0" fontId="45" fillId="0" borderId="55" xfId="0" applyFont="1" applyFill="1" applyBorder="1" applyAlignment="1" applyProtection="1">
      <alignment horizontal="center" vertical="center"/>
      <protection hidden="1"/>
    </xf>
    <xf numFmtId="0" fontId="16" fillId="37" borderId="50" xfId="0" applyFont="1" applyFill="1" applyBorder="1" applyAlignment="1" applyProtection="1">
      <alignment horizontal="center" vertical="center" wrapText="1"/>
      <protection hidden="1"/>
    </xf>
    <xf numFmtId="0" fontId="16" fillId="37" borderId="51" xfId="0" applyFont="1" applyFill="1" applyBorder="1" applyAlignment="1" applyProtection="1">
      <alignment horizontal="center" vertical="center" wrapText="1"/>
      <protection hidden="1"/>
    </xf>
    <xf numFmtId="0" fontId="16" fillId="37" borderId="52" xfId="0" applyFont="1" applyFill="1" applyBorder="1" applyAlignment="1" applyProtection="1">
      <alignment horizontal="center" vertical="center" wrapText="1"/>
      <protection hidden="1"/>
    </xf>
    <xf numFmtId="0" fontId="16" fillId="37" borderId="105" xfId="0" applyFont="1" applyFill="1" applyBorder="1" applyAlignment="1" applyProtection="1">
      <alignment horizontal="center" vertical="center" wrapText="1"/>
      <protection hidden="1"/>
    </xf>
    <xf numFmtId="0" fontId="16" fillId="37" borderId="106" xfId="0" applyFont="1" applyFill="1" applyBorder="1" applyAlignment="1" applyProtection="1">
      <alignment horizontal="center" vertical="center" wrapText="1"/>
      <protection hidden="1"/>
    </xf>
    <xf numFmtId="0" fontId="16" fillId="28" borderId="104" xfId="0" applyFont="1" applyFill="1" applyBorder="1" applyAlignment="1" applyProtection="1">
      <alignment horizontal="center" vertical="center" wrapText="1"/>
      <protection hidden="1"/>
    </xf>
    <xf numFmtId="0" fontId="45" fillId="31" borderId="77" xfId="0" applyFont="1" applyFill="1" applyBorder="1" applyAlignment="1" applyProtection="1">
      <alignment horizontal="center" vertical="center"/>
      <protection hidden="1"/>
    </xf>
    <xf numFmtId="0" fontId="45" fillId="31" borderId="73" xfId="0" applyFont="1" applyFill="1" applyBorder="1" applyAlignment="1" applyProtection="1">
      <alignment horizontal="center" vertical="center"/>
      <protection hidden="1"/>
    </xf>
    <xf numFmtId="0" fontId="45" fillId="31" borderId="78" xfId="0" applyFont="1" applyFill="1" applyBorder="1" applyAlignment="1" applyProtection="1">
      <alignment horizontal="center" vertical="center"/>
      <protection hidden="1"/>
    </xf>
    <xf numFmtId="0" fontId="45" fillId="30" borderId="107" xfId="0" applyFont="1" applyFill="1" applyBorder="1" applyAlignment="1" applyProtection="1">
      <alignment horizontal="center" vertical="center"/>
      <protection hidden="1"/>
    </xf>
    <xf numFmtId="0" fontId="45" fillId="30" borderId="108" xfId="0" applyFont="1" applyFill="1" applyBorder="1" applyAlignment="1" applyProtection="1">
      <alignment horizontal="center" vertical="center"/>
      <protection hidden="1"/>
    </xf>
    <xf numFmtId="0" fontId="45" fillId="30" borderId="109" xfId="0" applyFont="1" applyFill="1" applyBorder="1" applyAlignment="1" applyProtection="1">
      <alignment horizontal="center" vertical="center"/>
      <protection hidden="1"/>
    </xf>
    <xf numFmtId="188" fontId="91" fillId="37" borderId="22" xfId="0" applyNumberFormat="1" applyFont="1" applyFill="1" applyBorder="1" applyAlignment="1" applyProtection="1">
      <alignment horizontal="center" vertical="center" wrapText="1"/>
      <protection hidden="1"/>
    </xf>
    <xf numFmtId="10" fontId="90" fillId="37" borderId="35" xfId="357" applyNumberFormat="1" applyFont="1" applyFill="1" applyBorder="1" applyAlignment="1" applyProtection="1">
      <alignment horizontal="center" vertical="center"/>
      <protection hidden="1"/>
    </xf>
    <xf numFmtId="10" fontId="90" fillId="37" borderId="28" xfId="357" applyNumberFormat="1" applyFont="1" applyFill="1" applyBorder="1" applyAlignment="1" applyProtection="1">
      <alignment horizontal="center" vertical="center"/>
      <protection hidden="1"/>
    </xf>
    <xf numFmtId="0" fontId="57" fillId="40" borderId="45" xfId="356" applyFont="1" applyFill="1" applyBorder="1" applyAlignment="1" applyProtection="1">
      <alignment horizontal="center" textRotation="90" wrapText="1"/>
      <protection hidden="1"/>
    </xf>
    <xf numFmtId="0" fontId="57" fillId="40" borderId="54" xfId="356" applyFont="1" applyFill="1" applyBorder="1" applyAlignment="1" applyProtection="1">
      <alignment horizontal="center" textRotation="90" wrapText="1"/>
      <protection hidden="1"/>
    </xf>
    <xf numFmtId="0" fontId="57" fillId="40" borderId="60" xfId="356" applyFont="1" applyFill="1" applyBorder="1" applyAlignment="1" applyProtection="1">
      <alignment horizontal="center" textRotation="90" wrapText="1"/>
      <protection hidden="1"/>
    </xf>
    <xf numFmtId="0" fontId="15" fillId="37" borderId="49" xfId="0" applyFont="1" applyFill="1" applyBorder="1" applyAlignment="1" applyProtection="1">
      <alignment horizontal="center" vertical="center" wrapText="1"/>
      <protection hidden="1"/>
    </xf>
    <xf numFmtId="0" fontId="15" fillId="37" borderId="47" xfId="0" applyFont="1" applyFill="1" applyBorder="1" applyAlignment="1" applyProtection="1">
      <alignment horizontal="center" vertical="center" wrapText="1"/>
      <protection hidden="1"/>
    </xf>
    <xf numFmtId="0" fontId="15" fillId="37" borderId="50" xfId="0" applyFont="1" applyFill="1" applyBorder="1" applyAlignment="1" applyProtection="1">
      <alignment horizontal="center" vertical="center" wrapText="1"/>
      <protection hidden="1"/>
    </xf>
    <xf numFmtId="0" fontId="15" fillId="37" borderId="67" xfId="0" applyFont="1" applyFill="1" applyBorder="1" applyAlignment="1" applyProtection="1">
      <alignment horizontal="center" vertical="center" wrapText="1"/>
      <protection hidden="1"/>
    </xf>
    <xf numFmtId="0" fontId="15" fillId="37" borderId="62" xfId="0" applyFont="1" applyFill="1" applyBorder="1" applyAlignment="1" applyProtection="1">
      <alignment horizontal="center" vertical="center" wrapText="1"/>
      <protection hidden="1"/>
    </xf>
    <xf numFmtId="0" fontId="15" fillId="37" borderId="61" xfId="0" applyFont="1" applyFill="1" applyBorder="1" applyAlignment="1" applyProtection="1">
      <alignment horizontal="center" vertical="center" wrapText="1"/>
      <protection hidden="1"/>
    </xf>
    <xf numFmtId="0" fontId="15" fillId="37" borderId="45" xfId="0" applyFont="1" applyFill="1" applyBorder="1" applyAlignment="1" applyProtection="1">
      <alignment horizontal="center" vertical="center" wrapText="1"/>
      <protection hidden="1"/>
    </xf>
    <xf numFmtId="0" fontId="15" fillId="37" borderId="44" xfId="0" applyFont="1" applyFill="1" applyBorder="1" applyAlignment="1" applyProtection="1">
      <alignment horizontal="center" vertical="center" wrapText="1"/>
      <protection hidden="1"/>
    </xf>
    <xf numFmtId="0" fontId="15" fillId="37" borderId="104" xfId="0" applyFont="1" applyFill="1" applyBorder="1" applyAlignment="1" applyProtection="1">
      <alignment horizontal="center" vertical="center" wrapText="1"/>
      <protection hidden="1"/>
    </xf>
    <xf numFmtId="0" fontId="15" fillId="37" borderId="105" xfId="0" applyFont="1" applyFill="1" applyBorder="1" applyAlignment="1" applyProtection="1">
      <alignment horizontal="center" vertical="center" wrapText="1"/>
      <protection hidden="1"/>
    </xf>
    <xf numFmtId="0" fontId="15" fillId="37" borderId="110" xfId="0" applyFont="1" applyFill="1" applyBorder="1" applyAlignment="1" applyProtection="1">
      <alignment horizontal="center" vertical="center" wrapText="1"/>
      <protection hidden="1"/>
    </xf>
    <xf numFmtId="0" fontId="15" fillId="37" borderId="106" xfId="0" applyFont="1" applyFill="1" applyBorder="1" applyAlignment="1" applyProtection="1">
      <alignment horizontal="center" vertical="center" wrapText="1"/>
      <protection hidden="1"/>
    </xf>
    <xf numFmtId="0" fontId="14" fillId="37" borderId="22" xfId="0" applyFont="1" applyFill="1" applyBorder="1" applyAlignment="1" applyProtection="1">
      <alignment horizontal="center" vertical="center"/>
      <protection hidden="1"/>
    </xf>
    <xf numFmtId="0" fontId="86" fillId="37" borderId="64" xfId="0" applyFont="1" applyFill="1" applyBorder="1" applyAlignment="1" applyProtection="1">
      <alignment horizontal="center"/>
      <protection hidden="1"/>
    </xf>
    <xf numFmtId="0" fontId="86" fillId="37" borderId="65" xfId="0" applyFont="1" applyFill="1" applyBorder="1" applyAlignment="1" applyProtection="1">
      <alignment horizontal="center"/>
      <protection hidden="1"/>
    </xf>
    <xf numFmtId="0" fontId="86" fillId="37" borderId="66" xfId="0" applyFont="1" applyFill="1" applyBorder="1" applyAlignment="1" applyProtection="1">
      <alignment horizontal="center"/>
      <protection hidden="1"/>
    </xf>
    <xf numFmtId="0" fontId="14" fillId="0" borderId="2" xfId="0" applyFont="1" applyBorder="1" applyAlignment="1" applyProtection="1">
      <alignment horizontal="center"/>
      <protection hidden="1"/>
    </xf>
    <xf numFmtId="0" fontId="0" fillId="0" borderId="37" xfId="0" applyBorder="1" applyAlignment="1" applyProtection="1">
      <alignment horizontal="center"/>
      <protection hidden="1"/>
    </xf>
    <xf numFmtId="0" fontId="45" fillId="30" borderId="97" xfId="0" applyFont="1" applyFill="1" applyBorder="1" applyAlignment="1" applyProtection="1">
      <alignment horizontal="center" vertical="center"/>
      <protection hidden="1"/>
    </xf>
    <xf numFmtId="0" fontId="45" fillId="30" borderId="98" xfId="0" applyFont="1" applyFill="1" applyBorder="1" applyAlignment="1" applyProtection="1">
      <alignment horizontal="center" vertical="center"/>
      <protection hidden="1"/>
    </xf>
    <xf numFmtId="0" fontId="45" fillId="30" borderId="99" xfId="0" applyFont="1" applyFill="1" applyBorder="1" applyAlignment="1" applyProtection="1">
      <alignment horizontal="center" vertical="center"/>
      <protection hidden="1"/>
    </xf>
    <xf numFmtId="0" fontId="45" fillId="30" borderId="72" xfId="0" applyFont="1" applyFill="1" applyBorder="1" applyAlignment="1" applyProtection="1">
      <alignment horizontal="center" vertical="center"/>
      <protection hidden="1"/>
    </xf>
    <xf numFmtId="0" fontId="45" fillId="30" borderId="71" xfId="0" applyFont="1" applyFill="1" applyBorder="1" applyAlignment="1" applyProtection="1">
      <alignment horizontal="center" vertical="center"/>
      <protection hidden="1"/>
    </xf>
    <xf numFmtId="0" fontId="18" fillId="30" borderId="80" xfId="0" applyFont="1" applyFill="1" applyBorder="1" applyAlignment="1" applyProtection="1">
      <alignment horizontal="center" vertical="center"/>
      <protection hidden="1"/>
    </xf>
    <xf numFmtId="0" fontId="18" fillId="30" borderId="81" xfId="0" applyFont="1" applyFill="1" applyBorder="1" applyAlignment="1" applyProtection="1">
      <alignment horizontal="center" vertical="center"/>
      <protection hidden="1"/>
    </xf>
    <xf numFmtId="0" fontId="18" fillId="30" borderId="82" xfId="0" applyFont="1" applyFill="1" applyBorder="1" applyAlignment="1" applyProtection="1">
      <alignment horizontal="center" vertical="center"/>
      <protection hidden="1"/>
    </xf>
    <xf numFmtId="0" fontId="45" fillId="0" borderId="97" xfId="0" applyFont="1" applyFill="1" applyBorder="1" applyAlignment="1" applyProtection="1">
      <alignment horizontal="center" vertical="center"/>
      <protection hidden="1"/>
    </xf>
    <xf numFmtId="0" fontId="45" fillId="0" borderId="98" xfId="0" applyFont="1" applyFill="1" applyBorder="1" applyAlignment="1" applyProtection="1">
      <alignment horizontal="center" vertical="center"/>
      <protection hidden="1"/>
    </xf>
    <xf numFmtId="0" fontId="45" fillId="0" borderId="99" xfId="0" applyFont="1" applyFill="1" applyBorder="1" applyAlignment="1" applyProtection="1">
      <alignment horizontal="center" vertical="center"/>
      <protection hidden="1"/>
    </xf>
    <xf numFmtId="0" fontId="45" fillId="0" borderId="72" xfId="0" applyFont="1" applyFill="1" applyBorder="1" applyAlignment="1" applyProtection="1">
      <alignment horizontal="center" vertical="center"/>
      <protection hidden="1"/>
    </xf>
    <xf numFmtId="0" fontId="45" fillId="0" borderId="71" xfId="0" applyFont="1" applyFill="1" applyBorder="1" applyAlignment="1" applyProtection="1">
      <alignment horizontal="center" vertical="center"/>
      <protection hidden="1"/>
    </xf>
    <xf numFmtId="0" fontId="45" fillId="0" borderId="102" xfId="0" applyFont="1" applyFill="1" applyBorder="1" applyAlignment="1" applyProtection="1">
      <alignment horizontal="center" vertical="center"/>
      <protection hidden="1"/>
    </xf>
    <xf numFmtId="0" fontId="45" fillId="0" borderId="79" xfId="0" applyFont="1" applyFill="1" applyBorder="1" applyAlignment="1" applyProtection="1">
      <alignment horizontal="center" vertical="center"/>
      <protection hidden="1"/>
    </xf>
    <xf numFmtId="0" fontId="18" fillId="0" borderId="80" xfId="0" applyFont="1" applyFill="1" applyBorder="1" applyAlignment="1" applyProtection="1">
      <alignment horizontal="center" vertical="center"/>
      <protection hidden="1"/>
    </xf>
    <xf numFmtId="0" fontId="18" fillId="0" borderId="81" xfId="0" applyFont="1" applyFill="1" applyBorder="1" applyAlignment="1" applyProtection="1">
      <alignment horizontal="center" vertical="center"/>
      <protection hidden="1"/>
    </xf>
    <xf numFmtId="0" fontId="18" fillId="0" borderId="82" xfId="0" applyFont="1" applyFill="1" applyBorder="1" applyAlignment="1" applyProtection="1">
      <alignment horizontal="center" vertical="center"/>
      <protection hidden="1"/>
    </xf>
    <xf numFmtId="0" fontId="82" fillId="31" borderId="18" xfId="2" applyFont="1" applyFill="1" applyBorder="1" applyAlignment="1" applyProtection="1">
      <alignment horizontal="center" vertical="center" wrapText="1"/>
      <protection hidden="1"/>
    </xf>
    <xf numFmtId="0" fontId="82" fillId="31" borderId="0" xfId="2"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hidden="1"/>
    </xf>
    <xf numFmtId="0" fontId="18" fillId="29" borderId="2" xfId="0" applyFont="1" applyFill="1" applyBorder="1" applyAlignment="1" applyProtection="1">
      <alignment horizontal="center" vertical="center"/>
      <protection hidden="1"/>
    </xf>
    <xf numFmtId="0" fontId="18" fillId="29" borderId="48" xfId="0" applyFont="1" applyFill="1" applyBorder="1" applyAlignment="1" applyProtection="1">
      <alignment horizontal="center" vertical="center"/>
      <protection hidden="1"/>
    </xf>
    <xf numFmtId="0" fontId="16" fillId="29" borderId="22" xfId="0" applyFont="1" applyFill="1" applyBorder="1" applyAlignment="1" applyProtection="1">
      <alignment horizontal="center" vertical="center"/>
      <protection hidden="1"/>
    </xf>
    <xf numFmtId="191" fontId="16" fillId="33" borderId="22" xfId="0" applyNumberFormat="1" applyFont="1" applyFill="1" applyBorder="1" applyAlignment="1" applyProtection="1">
      <alignment horizontal="center" vertical="center"/>
      <protection hidden="1"/>
    </xf>
    <xf numFmtId="0" fontId="16" fillId="33" borderId="22" xfId="0" applyFont="1" applyFill="1" applyBorder="1" applyAlignment="1" applyProtection="1">
      <alignment horizontal="center" vertical="center"/>
      <protection hidden="1"/>
    </xf>
    <xf numFmtId="1" fontId="45" fillId="29" borderId="22" xfId="0" applyNumberFormat="1" applyFont="1" applyFill="1" applyBorder="1" applyAlignment="1" applyProtection="1">
      <alignment horizontal="center" vertical="center"/>
      <protection hidden="1"/>
    </xf>
    <xf numFmtId="1" fontId="45" fillId="29" borderId="2" xfId="0" applyNumberFormat="1" applyFont="1" applyFill="1" applyBorder="1" applyAlignment="1" applyProtection="1">
      <alignment horizontal="center" vertical="center"/>
      <protection hidden="1"/>
    </xf>
    <xf numFmtId="191" fontId="14" fillId="33" borderId="22" xfId="0" applyNumberFormat="1" applyFont="1" applyFill="1" applyBorder="1" applyAlignment="1" applyProtection="1">
      <alignment horizontal="center" vertical="center"/>
      <protection hidden="1"/>
    </xf>
    <xf numFmtId="0" fontId="14" fillId="33" borderId="22" xfId="0" applyFont="1" applyFill="1" applyBorder="1" applyAlignment="1" applyProtection="1">
      <alignment horizontal="center" vertical="center"/>
      <protection hidden="1"/>
    </xf>
    <xf numFmtId="0" fontId="45" fillId="29" borderId="22" xfId="0" applyFont="1" applyFill="1" applyBorder="1" applyAlignment="1" applyProtection="1">
      <alignment horizontal="center" vertical="center" wrapText="1"/>
      <protection hidden="1"/>
    </xf>
    <xf numFmtId="0" fontId="82" fillId="31" borderId="20" xfId="2" applyFont="1" applyFill="1" applyBorder="1" applyAlignment="1" applyProtection="1">
      <alignment horizontal="left" vertical="center" wrapText="1"/>
      <protection hidden="1"/>
    </xf>
    <xf numFmtId="0" fontId="82" fillId="31" borderId="21" xfId="2" applyFont="1" applyFill="1" applyBorder="1" applyAlignment="1" applyProtection="1">
      <alignment horizontal="left" vertical="center" wrapText="1"/>
      <protection hidden="1"/>
    </xf>
    <xf numFmtId="0" fontId="45" fillId="29" borderId="22" xfId="0" applyFont="1" applyFill="1" applyBorder="1" applyAlignment="1" applyProtection="1">
      <alignment horizontal="center" vertical="center"/>
      <protection hidden="1"/>
    </xf>
    <xf numFmtId="0" fontId="45" fillId="0" borderId="21" xfId="0" applyFont="1" applyBorder="1" applyAlignment="1" applyProtection="1">
      <alignment horizontal="center"/>
      <protection hidden="1"/>
    </xf>
    <xf numFmtId="0" fontId="45" fillId="0" borderId="0" xfId="0" applyFont="1" applyBorder="1" applyAlignment="1" applyProtection="1">
      <alignment horizontal="center"/>
      <protection hidden="1"/>
    </xf>
    <xf numFmtId="0" fontId="50" fillId="29" borderId="36" xfId="0" applyFont="1" applyFill="1" applyBorder="1" applyAlignment="1" applyProtection="1">
      <alignment horizontal="center" vertical="center"/>
      <protection hidden="1"/>
    </xf>
    <xf numFmtId="0" fontId="50" fillId="29" borderId="38" xfId="0" applyFont="1" applyFill="1" applyBorder="1" applyAlignment="1" applyProtection="1">
      <alignment horizontal="center" vertical="center"/>
      <protection hidden="1"/>
    </xf>
    <xf numFmtId="0" fontId="50" fillId="29" borderId="39" xfId="0" applyFont="1" applyFill="1" applyBorder="1" applyAlignment="1" applyProtection="1">
      <alignment horizontal="center" vertical="center"/>
      <protection hidden="1"/>
    </xf>
    <xf numFmtId="0" fontId="50" fillId="29" borderId="20" xfId="0" applyFont="1" applyFill="1" applyBorder="1" applyAlignment="1" applyProtection="1">
      <alignment horizontal="center" vertical="center"/>
      <protection hidden="1"/>
    </xf>
    <xf numFmtId="0" fontId="50" fillId="29" borderId="21" xfId="0" applyFont="1" applyFill="1" applyBorder="1" applyAlignment="1" applyProtection="1">
      <alignment horizontal="center" vertical="center"/>
      <protection hidden="1"/>
    </xf>
    <xf numFmtId="0" fontId="50" fillId="29" borderId="17" xfId="0" applyFont="1" applyFill="1" applyBorder="1" applyAlignment="1" applyProtection="1">
      <alignment horizontal="center" vertical="center"/>
      <protection hidden="1"/>
    </xf>
    <xf numFmtId="0" fontId="70" fillId="30" borderId="2" xfId="349" applyFont="1" applyFill="1" applyBorder="1" applyAlignment="1" applyProtection="1">
      <alignment horizontal="left" vertical="center" wrapText="1"/>
      <protection hidden="1"/>
    </xf>
    <xf numFmtId="0" fontId="70" fillId="30" borderId="26" xfId="349" applyFont="1" applyFill="1" applyBorder="1" applyAlignment="1" applyProtection="1">
      <alignment horizontal="left" vertical="center" wrapText="1"/>
      <protection hidden="1"/>
    </xf>
    <xf numFmtId="0" fontId="70" fillId="30" borderId="29" xfId="349" applyFont="1" applyFill="1" applyBorder="1" applyAlignment="1" applyProtection="1">
      <alignment horizontal="left" vertical="center" wrapText="1"/>
      <protection hidden="1"/>
    </xf>
    <xf numFmtId="0" fontId="58" fillId="29" borderId="2" xfId="349" applyFont="1" applyFill="1" applyBorder="1" applyAlignment="1" applyProtection="1">
      <alignment horizontal="center" vertical="center" wrapText="1"/>
      <protection hidden="1"/>
    </xf>
    <xf numFmtId="0" fontId="58" fillId="29" borderId="26" xfId="349" applyFont="1" applyFill="1" applyBorder="1" applyAlignment="1" applyProtection="1">
      <alignment horizontal="center" vertical="center" wrapText="1"/>
      <protection hidden="1"/>
    </xf>
    <xf numFmtId="0" fontId="58" fillId="29" borderId="29" xfId="349" applyFont="1" applyFill="1" applyBorder="1" applyAlignment="1" applyProtection="1">
      <alignment horizontal="center" vertical="center" wrapText="1"/>
      <protection hidden="1"/>
    </xf>
    <xf numFmtId="0" fontId="57" fillId="29" borderId="103" xfId="349" applyFont="1" applyFill="1" applyBorder="1" applyAlignment="1" applyProtection="1">
      <alignment horizontal="center" vertical="center"/>
      <protection hidden="1"/>
    </xf>
    <xf numFmtId="0" fontId="57" fillId="29" borderId="103" xfId="349" applyFont="1" applyFill="1" applyBorder="1" applyAlignment="1" applyProtection="1">
      <alignment horizontal="center" vertical="center" wrapText="1"/>
      <protection hidden="1"/>
    </xf>
    <xf numFmtId="0" fontId="58" fillId="30" borderId="103" xfId="349" applyFont="1" applyFill="1" applyBorder="1" applyAlignment="1" applyProtection="1">
      <alignment horizontal="left" vertical="center"/>
      <protection hidden="1"/>
    </xf>
    <xf numFmtId="187" fontId="56" fillId="0" borderId="0" xfId="349" applyNumberFormat="1" applyFont="1" applyBorder="1" applyAlignment="1" applyProtection="1">
      <alignment horizontal="center" vertical="center"/>
      <protection hidden="1"/>
    </xf>
    <xf numFmtId="0" fontId="57" fillId="29" borderId="65" xfId="349" applyFont="1" applyFill="1" applyBorder="1" applyAlignment="1" applyProtection="1">
      <alignment horizontal="center"/>
      <protection hidden="1"/>
    </xf>
    <xf numFmtId="0" fontId="57" fillId="29" borderId="66" xfId="349" applyFont="1" applyFill="1" applyBorder="1" applyAlignment="1" applyProtection="1">
      <alignment horizontal="center"/>
      <protection hidden="1"/>
    </xf>
    <xf numFmtId="0" fontId="57" fillId="29" borderId="2" xfId="349" applyFont="1" applyFill="1" applyBorder="1" applyAlignment="1" applyProtection="1">
      <alignment horizontal="center" vertical="center" wrapText="1"/>
      <protection hidden="1"/>
    </xf>
    <xf numFmtId="0" fontId="57" fillId="29" borderId="48" xfId="349" applyFont="1" applyFill="1" applyBorder="1" applyAlignment="1" applyProtection="1">
      <alignment horizontal="center" vertical="center" wrapText="1"/>
      <protection hidden="1"/>
    </xf>
    <xf numFmtId="0" fontId="57" fillId="29" borderId="37" xfId="349" applyFont="1" applyFill="1" applyBorder="1" applyAlignment="1" applyProtection="1">
      <alignment horizontal="center" vertical="center" wrapText="1"/>
      <protection hidden="1"/>
    </xf>
    <xf numFmtId="0" fontId="50" fillId="31" borderId="23" xfId="2" applyFont="1" applyFill="1" applyBorder="1" applyAlignment="1" applyProtection="1">
      <alignment horizontal="center" vertical="center" wrapText="1"/>
      <protection hidden="1"/>
    </xf>
    <xf numFmtId="0" fontId="50" fillId="31" borderId="24" xfId="2" applyFont="1" applyFill="1" applyBorder="1" applyAlignment="1" applyProtection="1">
      <alignment horizontal="center" vertical="center" wrapText="1"/>
      <protection hidden="1"/>
    </xf>
    <xf numFmtId="0" fontId="50" fillId="31" borderId="38" xfId="2" applyFont="1" applyFill="1" applyBorder="1" applyAlignment="1" applyProtection="1">
      <alignment horizontal="center" vertical="center" wrapText="1"/>
      <protection hidden="1"/>
    </xf>
    <xf numFmtId="0" fontId="50" fillId="31" borderId="25" xfId="2" applyFont="1" applyFill="1" applyBorder="1" applyAlignment="1" applyProtection="1">
      <alignment horizontal="center" vertical="center" wrapText="1"/>
      <protection hidden="1"/>
    </xf>
    <xf numFmtId="0" fontId="15" fillId="31" borderId="18" xfId="2" applyFont="1" applyFill="1" applyBorder="1" applyAlignment="1" applyProtection="1">
      <alignment horizontal="center" vertical="center" wrapText="1"/>
      <protection hidden="1"/>
    </xf>
    <xf numFmtId="0" fontId="15" fillId="31" borderId="0" xfId="2" applyFont="1" applyFill="1" applyBorder="1" applyAlignment="1" applyProtection="1">
      <alignment horizontal="center" vertical="center" wrapText="1"/>
      <protection hidden="1"/>
    </xf>
    <xf numFmtId="0" fontId="15" fillId="31" borderId="19" xfId="2" applyFont="1" applyFill="1" applyBorder="1" applyAlignment="1" applyProtection="1">
      <alignment horizontal="center" vertical="center" wrapText="1"/>
      <protection hidden="1"/>
    </xf>
    <xf numFmtId="0" fontId="45" fillId="31" borderId="18" xfId="2" applyFont="1" applyFill="1" applyBorder="1" applyAlignment="1" applyProtection="1">
      <alignment horizontal="center" vertical="center" wrapText="1"/>
      <protection hidden="1"/>
    </xf>
    <xf numFmtId="0" fontId="45" fillId="31" borderId="0" xfId="2" applyFont="1" applyFill="1" applyBorder="1" applyAlignment="1" applyProtection="1">
      <alignment horizontal="center" vertical="center" wrapText="1"/>
      <protection hidden="1"/>
    </xf>
    <xf numFmtId="0" fontId="45" fillId="31" borderId="19" xfId="2" applyFont="1" applyFill="1" applyBorder="1" applyAlignment="1" applyProtection="1">
      <alignment horizontal="center" vertical="center" wrapText="1"/>
      <protection hidden="1"/>
    </xf>
    <xf numFmtId="0" fontId="18" fillId="31" borderId="20" xfId="2" applyFont="1" applyFill="1" applyBorder="1" applyAlignment="1" applyProtection="1">
      <alignment horizontal="center" vertical="center" wrapText="1"/>
      <protection hidden="1"/>
    </xf>
    <xf numFmtId="0" fontId="18" fillId="31" borderId="21" xfId="2" applyFont="1" applyFill="1" applyBorder="1" applyAlignment="1" applyProtection="1">
      <alignment horizontal="center" vertical="center" wrapText="1"/>
      <protection hidden="1"/>
    </xf>
    <xf numFmtId="0" fontId="18" fillId="31" borderId="17" xfId="2" applyFont="1" applyFill="1" applyBorder="1" applyAlignment="1" applyProtection="1">
      <alignment horizontal="center" vertical="center" wrapText="1"/>
      <protection hidden="1"/>
    </xf>
    <xf numFmtId="0" fontId="58" fillId="33" borderId="85" xfId="349" applyFont="1" applyFill="1" applyBorder="1" applyAlignment="1" applyProtection="1">
      <alignment horizontal="center" vertical="center" wrapText="1"/>
      <protection hidden="1"/>
    </xf>
    <xf numFmtId="0" fontId="58" fillId="33" borderId="86" xfId="349" applyFont="1" applyFill="1" applyBorder="1" applyAlignment="1" applyProtection="1">
      <alignment horizontal="center" vertical="center" wrapText="1"/>
      <protection hidden="1"/>
    </xf>
    <xf numFmtId="0" fontId="58" fillId="29" borderId="37" xfId="349" applyFont="1" applyFill="1" applyBorder="1" applyAlignment="1" applyProtection="1">
      <alignment horizontal="center" vertical="center" wrapText="1"/>
      <protection hidden="1"/>
    </xf>
    <xf numFmtId="0" fontId="59" fillId="37" borderId="2" xfId="349" applyFont="1" applyFill="1" applyBorder="1" applyAlignment="1" applyProtection="1">
      <alignment horizontal="justify" vertical="center" wrapText="1"/>
      <protection hidden="1"/>
    </xf>
    <xf numFmtId="0" fontId="59" fillId="37" borderId="37" xfId="349" applyFont="1" applyFill="1" applyBorder="1" applyAlignment="1" applyProtection="1">
      <alignment horizontal="justify" vertical="center" wrapText="1"/>
      <protection hidden="1"/>
    </xf>
    <xf numFmtId="0" fontId="59" fillId="37" borderId="2" xfId="349" applyFont="1" applyFill="1" applyBorder="1" applyAlignment="1" applyProtection="1">
      <alignment horizontal="justify" vertical="center" wrapText="1"/>
      <protection locked="0"/>
    </xf>
    <xf numFmtId="0" fontId="59" fillId="37" borderId="37" xfId="349" applyFont="1" applyFill="1" applyBorder="1" applyAlignment="1" applyProtection="1">
      <alignment horizontal="justify" vertical="center" wrapText="1"/>
      <protection locked="0"/>
    </xf>
    <xf numFmtId="0" fontId="16" fillId="0" borderId="49" xfId="0" applyFont="1" applyFill="1" applyBorder="1" applyAlignment="1" applyProtection="1">
      <alignment horizontal="center" vertical="center" wrapText="1"/>
      <protection hidden="1"/>
    </xf>
    <xf numFmtId="0" fontId="14" fillId="0" borderId="50" xfId="0" applyFont="1" applyFill="1" applyBorder="1" applyAlignment="1" applyProtection="1">
      <alignment horizontal="center" vertical="center" wrapText="1"/>
      <protection hidden="1"/>
    </xf>
    <xf numFmtId="0" fontId="14" fillId="0" borderId="51" xfId="0" applyFont="1" applyFill="1" applyBorder="1" applyAlignment="1" applyProtection="1">
      <alignment horizontal="center" vertical="center" wrapText="1"/>
      <protection hidden="1"/>
    </xf>
    <xf numFmtId="0" fontId="14" fillId="0" borderId="52" xfId="0" applyFont="1" applyFill="1" applyBorder="1" applyAlignment="1" applyProtection="1">
      <alignment horizontal="center" vertical="center" wrapText="1"/>
      <protection hidden="1"/>
    </xf>
    <xf numFmtId="0" fontId="14" fillId="0" borderId="67" xfId="0" applyFont="1" applyFill="1" applyBorder="1" applyAlignment="1" applyProtection="1">
      <alignment horizontal="center" vertical="center" wrapText="1"/>
      <protection hidden="1"/>
    </xf>
    <xf numFmtId="0" fontId="14" fillId="0" borderId="61" xfId="0" applyFont="1" applyFill="1" applyBorder="1" applyAlignment="1" applyProtection="1">
      <alignment horizontal="center" vertical="center" wrapText="1"/>
      <protection hidden="1"/>
    </xf>
    <xf numFmtId="0" fontId="82" fillId="0" borderId="49" xfId="0" applyFont="1" applyFill="1" applyBorder="1" applyAlignment="1" applyProtection="1">
      <alignment horizontal="center" vertical="center" wrapText="1"/>
      <protection hidden="1"/>
    </xf>
  </cellXfs>
  <cellStyles count="435">
    <cellStyle name="%" xfId="146"/>
    <cellStyle name="%_ANEXO #7.ITEMS INSTALS. ELECTRICAS GECOLSA 2a.ETAPA." xfId="147"/>
    <cellStyle name="%_Plaza Mayor N 006 2077 DOC95_ANEXO 456" xfId="148"/>
    <cellStyle name="_Book2" xfId="149"/>
    <cellStyle name="20% - Accent1" xfId="150"/>
    <cellStyle name="20% - Accent2" xfId="151"/>
    <cellStyle name="20% - Accent3" xfId="152"/>
    <cellStyle name="20% - Accent4" xfId="153"/>
    <cellStyle name="20% - Accent5" xfId="154"/>
    <cellStyle name="20% - Accent6" xfId="155"/>
    <cellStyle name="20% - Énfasis1 2" xfId="156"/>
    <cellStyle name="20% - Énfasis1 3" xfId="157"/>
    <cellStyle name="20% - Énfasis1 4" xfId="158"/>
    <cellStyle name="20% - Énfasis2 2" xfId="159"/>
    <cellStyle name="20% - Énfasis2 3" xfId="160"/>
    <cellStyle name="20% - Énfasis2 4" xfId="161"/>
    <cellStyle name="20% - Énfasis3 2" xfId="162"/>
    <cellStyle name="20% - Énfasis3 3" xfId="163"/>
    <cellStyle name="20% - Énfasis3 4" xfId="164"/>
    <cellStyle name="20% - Énfasis4 2" xfId="165"/>
    <cellStyle name="20% - Énfasis4 3" xfId="166"/>
    <cellStyle name="20% - Énfasis4 4" xfId="167"/>
    <cellStyle name="20% - Énfasis5 2" xfId="168"/>
    <cellStyle name="20% - Énfasis5 3" xfId="169"/>
    <cellStyle name="20% - Énfasis6 2" xfId="170"/>
    <cellStyle name="20% - Énfasis6 3" xfId="171"/>
    <cellStyle name="20% - Énfasis6 4" xfId="172"/>
    <cellStyle name="40% - Accent1" xfId="173"/>
    <cellStyle name="40% - Accent2" xfId="174"/>
    <cellStyle name="40% - Accent3" xfId="175"/>
    <cellStyle name="40% - Accent4" xfId="176"/>
    <cellStyle name="40% - Accent5" xfId="177"/>
    <cellStyle name="40% - Accent6" xfId="178"/>
    <cellStyle name="40% - Énfasis1 2" xfId="179"/>
    <cellStyle name="40% - Énfasis1 3" xfId="180"/>
    <cellStyle name="40% - Énfasis1 4" xfId="181"/>
    <cellStyle name="40% - Énfasis2 2" xfId="182"/>
    <cellStyle name="40% - Énfasis2 3" xfId="183"/>
    <cellStyle name="40% - Énfasis3 2" xfId="184"/>
    <cellStyle name="40% - Énfasis3 3" xfId="185"/>
    <cellStyle name="40% - Énfasis3 4" xfId="186"/>
    <cellStyle name="40% - Énfasis4 2" xfId="187"/>
    <cellStyle name="40% - Énfasis4 3" xfId="188"/>
    <cellStyle name="40% - Énfasis4 4" xfId="189"/>
    <cellStyle name="40% - Énfasis5 2" xfId="190"/>
    <cellStyle name="40% - Énfasis5 3" xfId="191"/>
    <cellStyle name="40% - Énfasis5 4" xfId="192"/>
    <cellStyle name="40% - Énfasis6 2" xfId="193"/>
    <cellStyle name="40% - Énfasis6 3" xfId="194"/>
    <cellStyle name="40% - Énfasis6 4" xfId="195"/>
    <cellStyle name="60% - Accent1" xfId="196"/>
    <cellStyle name="60% - Accent2" xfId="197"/>
    <cellStyle name="60% - Accent3" xfId="198"/>
    <cellStyle name="60% - Accent4" xfId="199"/>
    <cellStyle name="60% - Accent5" xfId="200"/>
    <cellStyle name="60% - Accent6" xfId="201"/>
    <cellStyle name="60% - Énfasis1 2" xfId="202"/>
    <cellStyle name="60% - Énfasis1 3" xfId="203"/>
    <cellStyle name="60% - Énfasis1 4" xfId="204"/>
    <cellStyle name="60% - Énfasis2 2" xfId="205"/>
    <cellStyle name="60% - Énfasis2 3" xfId="206"/>
    <cellStyle name="60% - Énfasis2 4" xfId="207"/>
    <cellStyle name="60% - Énfasis3 2" xfId="208"/>
    <cellStyle name="60% - Énfasis3 3" xfId="209"/>
    <cellStyle name="60% - Énfasis3 4" xfId="210"/>
    <cellStyle name="60% - Énfasis4 2" xfId="211"/>
    <cellStyle name="60% - Énfasis4 3" xfId="212"/>
    <cellStyle name="60% - Énfasis4 4" xfId="213"/>
    <cellStyle name="60% - Énfasis5 2" xfId="214"/>
    <cellStyle name="60% - Énfasis5 3" xfId="215"/>
    <cellStyle name="60% - Énfasis5 4" xfId="216"/>
    <cellStyle name="60% - Énfasis6 2" xfId="217"/>
    <cellStyle name="60% - Énfasis6 3" xfId="218"/>
    <cellStyle name="60% - Énfasis6 4" xfId="219"/>
    <cellStyle name="Accent1" xfId="220"/>
    <cellStyle name="Accent2" xfId="221"/>
    <cellStyle name="Accent3" xfId="222"/>
    <cellStyle name="Accent4" xfId="223"/>
    <cellStyle name="Accent5" xfId="224"/>
    <cellStyle name="Accent6" xfId="225"/>
    <cellStyle name="ACTAS" xfId="226"/>
    <cellStyle name="Bad" xfId="227"/>
    <cellStyle name="Buena 2" xfId="228"/>
    <cellStyle name="Buena 3" xfId="229"/>
    <cellStyle name="Buena 4" xfId="230"/>
    <cellStyle name="Calculation" xfId="231"/>
    <cellStyle name="Calculation 2" xfId="396"/>
    <cellStyle name="Cálculo 2" xfId="232"/>
    <cellStyle name="Cálculo 2 2" xfId="397"/>
    <cellStyle name="Cálculo 3" xfId="233"/>
    <cellStyle name="Cálculo 3 2" xfId="398"/>
    <cellStyle name="Cálculo 4" xfId="234"/>
    <cellStyle name="Cálculo 4 2" xfId="399"/>
    <cellStyle name="Celda de comprobación 2" xfId="235"/>
    <cellStyle name="Celda de comprobación 3" xfId="236"/>
    <cellStyle name="Celda vinculada 2" xfId="237"/>
    <cellStyle name="Celda vinculada 3" xfId="238"/>
    <cellStyle name="Celda vinculada 4" xfId="239"/>
    <cellStyle name="Check Cell" xfId="240"/>
    <cellStyle name="Ecuación" xfId="241"/>
    <cellStyle name="Encabezado 4 2" xfId="242"/>
    <cellStyle name="Encabezado 4 3" xfId="243"/>
    <cellStyle name="Encabezado 4 4" xfId="244"/>
    <cellStyle name="Énfasis1 2" xfId="245"/>
    <cellStyle name="Énfasis1 3" xfId="246"/>
    <cellStyle name="Énfasis1 4" xfId="247"/>
    <cellStyle name="Énfasis2 2" xfId="248"/>
    <cellStyle name="Énfasis2 3" xfId="249"/>
    <cellStyle name="Énfasis2 4" xfId="250"/>
    <cellStyle name="Énfasis3 2" xfId="251"/>
    <cellStyle name="Énfasis3 3" xfId="252"/>
    <cellStyle name="Énfasis3 4" xfId="253"/>
    <cellStyle name="Énfasis4 2" xfId="254"/>
    <cellStyle name="Énfasis4 3" xfId="255"/>
    <cellStyle name="Énfasis4 4" xfId="256"/>
    <cellStyle name="Énfasis5 2" xfId="257"/>
    <cellStyle name="Énfasis5 3" xfId="258"/>
    <cellStyle name="Énfasis6 2" xfId="259"/>
    <cellStyle name="Énfasis6 3" xfId="260"/>
    <cellStyle name="Énfasis6 4" xfId="261"/>
    <cellStyle name="Entrada 2" xfId="262"/>
    <cellStyle name="Entrada 2 2" xfId="400"/>
    <cellStyle name="Entrada 3" xfId="263"/>
    <cellStyle name="Entrada 3 2" xfId="401"/>
    <cellStyle name="Entrada 4" xfId="264"/>
    <cellStyle name="Entrada 4 2" xfId="402"/>
    <cellStyle name="Estilo 1" xfId="265"/>
    <cellStyle name="Estilo 1 2" xfId="403"/>
    <cellStyle name="Euro" xfId="4"/>
    <cellStyle name="Explanatory Text" xfId="266"/>
    <cellStyle name="FIGURA" xfId="267"/>
    <cellStyle name="Good" xfId="268"/>
    <cellStyle name="Heading 1" xfId="269"/>
    <cellStyle name="Heading 2" xfId="270"/>
    <cellStyle name="Heading 3" xfId="271"/>
    <cellStyle name="Heading 4" xfId="272"/>
    <cellStyle name="Hipervínculo 2" xfId="5"/>
    <cellStyle name="Hipervínculo 3" xfId="6"/>
    <cellStyle name="Hipervínculo 4" xfId="360"/>
    <cellStyle name="Incorrecto 2" xfId="273"/>
    <cellStyle name="Incorrecto 3" xfId="274"/>
    <cellStyle name="Incorrecto 4" xfId="275"/>
    <cellStyle name="Input" xfId="276"/>
    <cellStyle name="Input 2" xfId="404"/>
    <cellStyle name="Linked Cell" xfId="277"/>
    <cellStyle name="Millares" xfId="1" builtinId="3"/>
    <cellStyle name="Millares [0]" xfId="427" builtinId="6"/>
    <cellStyle name="Millares 10" xfId="7"/>
    <cellStyle name="Millares 10 2" xfId="8"/>
    <cellStyle name="Millares 10 2 2" xfId="363"/>
    <cellStyle name="Millares 10 3" xfId="9"/>
    <cellStyle name="Millares 10 3 2" xfId="364"/>
    <cellStyle name="Millares 10 4" xfId="362"/>
    <cellStyle name="Millares 11" xfId="10"/>
    <cellStyle name="Millares 11 2" xfId="11"/>
    <cellStyle name="Millares 11 2 2" xfId="366"/>
    <cellStyle name="Millares 11 3" xfId="12"/>
    <cellStyle name="Millares 11 3 2" xfId="367"/>
    <cellStyle name="Millares 11 4" xfId="365"/>
    <cellStyle name="Millares 12" xfId="13"/>
    <cellStyle name="Millares 12 2" xfId="14"/>
    <cellStyle name="Millares 13" xfId="354"/>
    <cellStyle name="Millares 13 2" xfId="424"/>
    <cellStyle name="Millares 2" xfId="15"/>
    <cellStyle name="Millares 2 10" xfId="16"/>
    <cellStyle name="Millares 2 10 2" xfId="17"/>
    <cellStyle name="Millares 2 10 3" xfId="18"/>
    <cellStyle name="Millares 2 11" xfId="19"/>
    <cellStyle name="Millares 2 11 2" xfId="20"/>
    <cellStyle name="Millares 2 11 2 2" xfId="370"/>
    <cellStyle name="Millares 2 11 3" xfId="369"/>
    <cellStyle name="Millares 2 12" xfId="21"/>
    <cellStyle name="Millares 2 12 2" xfId="22"/>
    <cellStyle name="Millares 2 12 2 2" xfId="372"/>
    <cellStyle name="Millares 2 12 3" xfId="371"/>
    <cellStyle name="Millares 2 13" xfId="23"/>
    <cellStyle name="Millares 2 13 2" xfId="24"/>
    <cellStyle name="Millares 2 13 2 2" xfId="374"/>
    <cellStyle name="Millares 2 13 3" xfId="373"/>
    <cellStyle name="Millares 2 14" xfId="25"/>
    <cellStyle name="Millares 2 14 2" xfId="26"/>
    <cellStyle name="Millares 2 14 2 2" xfId="376"/>
    <cellStyle name="Millares 2 14 3" xfId="375"/>
    <cellStyle name="Millares 2 15" xfId="27"/>
    <cellStyle name="Millares 2 15 2" xfId="28"/>
    <cellStyle name="Millares 2 15 2 2" xfId="378"/>
    <cellStyle name="Millares 2 15 3" xfId="377"/>
    <cellStyle name="Millares 2 16" xfId="368"/>
    <cellStyle name="Millares 2 2" xfId="29"/>
    <cellStyle name="Millares 2 2 2" xfId="30"/>
    <cellStyle name="Millares 2 2 2 2" xfId="31"/>
    <cellStyle name="Millares 2 2 2 3" xfId="32"/>
    <cellStyle name="Millares 2 2 2 4" xfId="379"/>
    <cellStyle name="Millares 2 2 3" xfId="33"/>
    <cellStyle name="Millares 2 2 3 2" xfId="380"/>
    <cellStyle name="Millares 2 2 4" xfId="278"/>
    <cellStyle name="Millares 2 2 5" xfId="279"/>
    <cellStyle name="Millares 2 3" xfId="34"/>
    <cellStyle name="Millares 2 3 2" xfId="35"/>
    <cellStyle name="Millares 2 3 2 2" xfId="36"/>
    <cellStyle name="Millares 2 3 2 3" xfId="37"/>
    <cellStyle name="Millares 2 3 3" xfId="38"/>
    <cellStyle name="Millares 2 3 4" xfId="39"/>
    <cellStyle name="Millares 2 4" xfId="40"/>
    <cellStyle name="Millares 2 4 2" xfId="41"/>
    <cellStyle name="Millares 2 4 3" xfId="42"/>
    <cellStyle name="Millares 2 5" xfId="43"/>
    <cellStyle name="Millares 2 5 2" xfId="44"/>
    <cellStyle name="Millares 2 5 3" xfId="45"/>
    <cellStyle name="Millares 2 6" xfId="46"/>
    <cellStyle name="Millares 2 6 2" xfId="47"/>
    <cellStyle name="Millares 2 6 2 2" xfId="382"/>
    <cellStyle name="Millares 2 6 3" xfId="48"/>
    <cellStyle name="Millares 2 6 3 2" xfId="383"/>
    <cellStyle name="Millares 2 6 4" xfId="381"/>
    <cellStyle name="Millares 2 7" xfId="49"/>
    <cellStyle name="Millares 2 8" xfId="50"/>
    <cellStyle name="Millares 2 9" xfId="51"/>
    <cellStyle name="Millares 2 9 2" xfId="52"/>
    <cellStyle name="Millares 2 9 3" xfId="53"/>
    <cellStyle name="Millares 2 9 3 2" xfId="385"/>
    <cellStyle name="Millares 2 9 4" xfId="384"/>
    <cellStyle name="Millares 3" xfId="54"/>
    <cellStyle name="Millares 3 2" xfId="55"/>
    <cellStyle name="Millares 3 2 2" xfId="56"/>
    <cellStyle name="Millares 3 2 2 2" xfId="57"/>
    <cellStyle name="Millares 3 2 2 3" xfId="58"/>
    <cellStyle name="Millares 3 2 3" xfId="59"/>
    <cellStyle name="Millares 3 2 4" xfId="60"/>
    <cellStyle name="Millares 3 3" xfId="61"/>
    <cellStyle name="Millares 3 3 2" xfId="62"/>
    <cellStyle name="Millares 3 3 2 2" xfId="63"/>
    <cellStyle name="Millares 3 3 2 3" xfId="64"/>
    <cellStyle name="Millares 3 3 3" xfId="65"/>
    <cellStyle name="Millares 3 3 4" xfId="66"/>
    <cellStyle name="Millares 3 4" xfId="67"/>
    <cellStyle name="Millares 3 5" xfId="68"/>
    <cellStyle name="Millares 4" xfId="69"/>
    <cellStyle name="Millares 4 2" xfId="70"/>
    <cellStyle name="Millares 4 2 2" xfId="387"/>
    <cellStyle name="Millares 4 3" xfId="71"/>
    <cellStyle name="Millares 4 3 2" xfId="388"/>
    <cellStyle name="Millares 4 4" xfId="386"/>
    <cellStyle name="Millares 5" xfId="72"/>
    <cellStyle name="Millares 5 2" xfId="73"/>
    <cellStyle name="Millares 5 3" xfId="74"/>
    <cellStyle name="Millares 6" xfId="75"/>
    <cellStyle name="Millares 6 2" xfId="76"/>
    <cellStyle name="Millares 6 2 2" xfId="390"/>
    <cellStyle name="Millares 6 3" xfId="77"/>
    <cellStyle name="Millares 6 3 2" xfId="391"/>
    <cellStyle name="Millares 6 4" xfId="389"/>
    <cellStyle name="Millares 7" xfId="78"/>
    <cellStyle name="Millares 7 2" xfId="79"/>
    <cellStyle name="Millares 7 3" xfId="80"/>
    <cellStyle name="Millares 8" xfId="81"/>
    <cellStyle name="Millares 8 2" xfId="82"/>
    <cellStyle name="Millares 8 2 2" xfId="83"/>
    <cellStyle name="Millares 8 3" xfId="84"/>
    <cellStyle name="Millares 8 4" xfId="85"/>
    <cellStyle name="Millares 9" xfId="86"/>
    <cellStyle name="Millares 9 2" xfId="87"/>
    <cellStyle name="Millares 9 2 2" xfId="393"/>
    <cellStyle name="Millares 9 3" xfId="88"/>
    <cellStyle name="Millares 9 3 2" xfId="394"/>
    <cellStyle name="Millares 9 4" xfId="392"/>
    <cellStyle name="Millares_Formato Evaluacion LP No. 41 Biblioteca Belen" xfId="3"/>
    <cellStyle name="Moneda [0]" xfId="433" builtinId="7"/>
    <cellStyle name="Moneda [0] 10" xfId="280"/>
    <cellStyle name="Moneda [0] 11" xfId="281"/>
    <cellStyle name="Moneda [0] 14" xfId="282"/>
    <cellStyle name="Moneda [0] 2" xfId="283"/>
    <cellStyle name="Moneda [0] 3" xfId="284"/>
    <cellStyle name="Moneda [0] 6" xfId="432"/>
    <cellStyle name="Moneda 11" xfId="429"/>
    <cellStyle name="Moneda 2" xfId="89"/>
    <cellStyle name="Moneda 2 2" xfId="90"/>
    <cellStyle name="Moneda 2 2 2" xfId="285"/>
    <cellStyle name="Moneda 2 3" xfId="91"/>
    <cellStyle name="Moneda 2 4" xfId="92"/>
    <cellStyle name="Moneda 2_Tableros" xfId="286"/>
    <cellStyle name="Moneda 3" xfId="93"/>
    <cellStyle name="Moneda 3 2" xfId="94"/>
    <cellStyle name="Moneda 3 3" xfId="95"/>
    <cellStyle name="Moneda 3 4" xfId="340"/>
    <cellStyle name="Moneda 4" xfId="96"/>
    <cellStyle name="Moneda 4 2" xfId="97"/>
    <cellStyle name="Moneda 4 3" xfId="98"/>
    <cellStyle name="Moneda 5" xfId="99"/>
    <cellStyle name="Moneda 5 2" xfId="395"/>
    <cellStyle name="Moneda 6" xfId="100"/>
    <cellStyle name="Moneda 6 2" xfId="101"/>
    <cellStyle name="Moneda 6 3" xfId="102"/>
    <cellStyle name="Moneda 7" xfId="103"/>
    <cellStyle name="Moneda 9" xfId="434"/>
    <cellStyle name="Moneda 9 2" xfId="431"/>
    <cellStyle name="Moneda0" xfId="287"/>
    <cellStyle name="Neutral 2" xfId="288"/>
    <cellStyle name="Neutral 3" xfId="289"/>
    <cellStyle name="Neutral 4" xfId="290"/>
    <cellStyle name="Normal" xfId="0" builtinId="0"/>
    <cellStyle name="Normal 10" xfId="104"/>
    <cellStyle name="Normal 10 10 2" xfId="356"/>
    <cellStyle name="Normal 11" xfId="291"/>
    <cellStyle name="Normal 12" xfId="344"/>
    <cellStyle name="Normal 12 2" xfId="350"/>
    <cellStyle name="Normal 12 2 2" xfId="353"/>
    <cellStyle name="Normal 12 2 2 2" xfId="423"/>
    <cellStyle name="Normal 12 2 3" xfId="420"/>
    <cellStyle name="Normal 12 3" xfId="352"/>
    <cellStyle name="Normal 12 3 2" xfId="422"/>
    <cellStyle name="Normal 12 4" xfId="416"/>
    <cellStyle name="Normal 13" xfId="345"/>
    <cellStyle name="Normal 14" xfId="346"/>
    <cellStyle name="Normal 14 2" xfId="349"/>
    <cellStyle name="Normal 14 2 2" xfId="419"/>
    <cellStyle name="Normal 14 2 3" xfId="426"/>
    <cellStyle name="Normal 14 3" xfId="417"/>
    <cellStyle name="Normal 15" xfId="351"/>
    <cellStyle name="Normal 15 2" xfId="358"/>
    <cellStyle name="Normal 15 2 2" xfId="425"/>
    <cellStyle name="Normal 15 3" xfId="421"/>
    <cellStyle name="Normal 18" xfId="428"/>
    <cellStyle name="Normal 2" xfId="105"/>
    <cellStyle name="Normal 2 2" xfId="106"/>
    <cellStyle name="Normal 2 2 2" xfId="107"/>
    <cellStyle name="Normal 2 2 2 2" xfId="108"/>
    <cellStyle name="Normal 2 2 2 2 2" xfId="109"/>
    <cellStyle name="Normal 2 2 2 2 3" xfId="110"/>
    <cellStyle name="Normal 2 2 2 2 4" xfId="111"/>
    <cellStyle name="Normal 2 2 2 3" xfId="112"/>
    <cellStyle name="Normal 2 2 2 4" xfId="113"/>
    <cellStyle name="Normal 2 2 3" xfId="114"/>
    <cellStyle name="Normal 2 2 3 2" xfId="115"/>
    <cellStyle name="Normal 2 2 3 3" xfId="116"/>
    <cellStyle name="Normal 2 2 4" xfId="117"/>
    <cellStyle name="Normal 2 2 5" xfId="118"/>
    <cellStyle name="Normal 2 3" xfId="119"/>
    <cellStyle name="Normal 2 3 2" xfId="120"/>
    <cellStyle name="Normal 2 3 2 2" xfId="348"/>
    <cellStyle name="Normal 2 3 3" xfId="121"/>
    <cellStyle name="Normal 2 4" xfId="122"/>
    <cellStyle name="Normal 2 4 2" xfId="123"/>
    <cellStyle name="Normal 2 4 3" xfId="124"/>
    <cellStyle name="Normal 2 5" xfId="125"/>
    <cellStyle name="Normal 2 6" xfId="126"/>
    <cellStyle name="Normal 2 7" xfId="127"/>
    <cellStyle name="Normal 2_PTO-02060-PARQUE BIBLIOTECA SAN CRISTOBAL" xfId="292"/>
    <cellStyle name="Normal 21" xfId="341"/>
    <cellStyle name="Normal 3" xfId="128"/>
    <cellStyle name="Normal 3 2" xfId="129"/>
    <cellStyle name="Normal 3 2 2" xfId="130"/>
    <cellStyle name="Normal 3 2 2 14" xfId="131"/>
    <cellStyle name="Normal 3 2 3" xfId="132"/>
    <cellStyle name="Normal 3 3" xfId="133"/>
    <cellStyle name="Normal 3 4" xfId="134"/>
    <cellStyle name="Normal 4" xfId="135"/>
    <cellStyle name="Normal 4 2" xfId="136"/>
    <cellStyle name="Normal 4 3" xfId="137"/>
    <cellStyle name="Normal 5" xfId="138"/>
    <cellStyle name="Normal 5 2" xfId="293"/>
    <cellStyle name="Normal 5 3" xfId="294"/>
    <cellStyle name="Normal 5 4" xfId="295"/>
    <cellStyle name="Normal 6" xfId="139"/>
    <cellStyle name="Normal 68" xfId="347"/>
    <cellStyle name="Normal 68 2" xfId="418"/>
    <cellStyle name="Normal 7" xfId="296"/>
    <cellStyle name="Normal 78" xfId="342"/>
    <cellStyle name="Normal 8" xfId="297"/>
    <cellStyle name="Normal 9" xfId="298"/>
    <cellStyle name="Normal_CONSOLIDADO  EVALUACIÓN LP 53 OBRA ADECUACIÓN Y MANTENIMIENTO DEL TEATRO LIDO" xfId="2"/>
    <cellStyle name="Normal_FORM20_1 2" xfId="359"/>
    <cellStyle name="Notas 2" xfId="299"/>
    <cellStyle name="Notas 2 2" xfId="405"/>
    <cellStyle name="Notas 3" xfId="300"/>
    <cellStyle name="Notas 3 2" xfId="406"/>
    <cellStyle name="Notas 4" xfId="301"/>
    <cellStyle name="Notas 4 2" xfId="407"/>
    <cellStyle name="Note" xfId="302"/>
    <cellStyle name="Note 2" xfId="408"/>
    <cellStyle name="Output" xfId="303"/>
    <cellStyle name="Output 2" xfId="409"/>
    <cellStyle name="Porcentaje" xfId="357" builtinId="5"/>
    <cellStyle name="Porcentaje 2" xfId="343"/>
    <cellStyle name="Porcentaje 6" xfId="430"/>
    <cellStyle name="Porcentual 2" xfId="140"/>
    <cellStyle name="Porcentual 2 2" xfId="141"/>
    <cellStyle name="Porcentual 2 2 2" xfId="142"/>
    <cellStyle name="Porcentual 2 2 2 2" xfId="143"/>
    <cellStyle name="Porcentual 2 2 2 3" xfId="361"/>
    <cellStyle name="Porcentual 2 2 3" xfId="144"/>
    <cellStyle name="Porcentual 2 2 4" xfId="355"/>
    <cellStyle name="Porcentual 2 3" xfId="304"/>
    <cellStyle name="Porcentual 2 4" xfId="305"/>
    <cellStyle name="Porcentual 2 5" xfId="306"/>
    <cellStyle name="Porcentual 3" xfId="145"/>
    <cellStyle name="Porcentual 4" xfId="307"/>
    <cellStyle name="Porcentual 5" xfId="308"/>
    <cellStyle name="Porcentual 6" xfId="309"/>
    <cellStyle name="Punto0" xfId="310"/>
    <cellStyle name="Salida 2" xfId="311"/>
    <cellStyle name="Salida 2 2" xfId="410"/>
    <cellStyle name="Salida 3" xfId="312"/>
    <cellStyle name="Salida 3 2" xfId="411"/>
    <cellStyle name="Salida 4" xfId="313"/>
    <cellStyle name="Salida 4 2" xfId="412"/>
    <cellStyle name="Texto de advertencia 2" xfId="314"/>
    <cellStyle name="Texto de advertencia 3" xfId="315"/>
    <cellStyle name="Texto explicativo 2" xfId="316"/>
    <cellStyle name="Texto explicativo 3" xfId="317"/>
    <cellStyle name="Tit. tabla" xfId="318"/>
    <cellStyle name="Title" xfId="319"/>
    <cellStyle name="TITULO 1" xfId="320"/>
    <cellStyle name="Título 1 2" xfId="321"/>
    <cellStyle name="Título 1 3" xfId="322"/>
    <cellStyle name="Título 1 4" xfId="323"/>
    <cellStyle name="TITULO 2" xfId="324"/>
    <cellStyle name="Título 2 2" xfId="325"/>
    <cellStyle name="Título 2 3" xfId="326"/>
    <cellStyle name="Título 2 4" xfId="327"/>
    <cellStyle name="TITULO 3" xfId="328"/>
    <cellStyle name="Título 3 2" xfId="329"/>
    <cellStyle name="Título 3 3" xfId="330"/>
    <cellStyle name="Título 3 4" xfId="331"/>
    <cellStyle name="Título 4" xfId="332"/>
    <cellStyle name="Título 5" xfId="333"/>
    <cellStyle name="Título 6" xfId="334"/>
    <cellStyle name="Total 2" xfId="335"/>
    <cellStyle name="Total 2 2" xfId="413"/>
    <cellStyle name="Total 3" xfId="336"/>
    <cellStyle name="Total 3 2" xfId="414"/>
    <cellStyle name="Total 4" xfId="337"/>
    <cellStyle name="Total 4 2" xfId="415"/>
    <cellStyle name="Viñeta" xfId="338"/>
    <cellStyle name="Warning Text" xfId="339"/>
  </cellStyles>
  <dxfs count="4720">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colors>
    <mruColors>
      <color rgb="FF9BCBA0"/>
      <color rgb="FF66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820154</xdr:colOff>
      <xdr:row>2</xdr:row>
      <xdr:rowOff>19050</xdr:rowOff>
    </xdr:to>
    <xdr:pic>
      <xdr:nvPicPr>
        <xdr:cNvPr id="2" name="3 Imagen" descr="log-udea2.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28600"/>
          <a:ext cx="7344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52916</xdr:colOff>
      <xdr:row>0</xdr:row>
      <xdr:rowOff>57150</xdr:rowOff>
    </xdr:from>
    <xdr:to>
      <xdr:col>0</xdr:col>
      <xdr:colOff>770079</xdr:colOff>
      <xdr:row>2</xdr:row>
      <xdr:rowOff>57150</xdr:rowOff>
    </xdr:to>
    <xdr:pic>
      <xdr:nvPicPr>
        <xdr:cNvPr id="2" name="3 Imagen" descr="log-udea2.G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6" y="57150"/>
          <a:ext cx="717163"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45</xdr:col>
      <xdr:colOff>1857375</xdr:colOff>
      <xdr:row>3</xdr:row>
      <xdr:rowOff>485775</xdr:rowOff>
    </xdr:from>
    <xdr:to>
      <xdr:col>45</xdr:col>
      <xdr:colOff>4491075</xdr:colOff>
      <xdr:row>6</xdr:row>
      <xdr:rowOff>150958</xdr:rowOff>
    </xdr:to>
    <xdr:pic>
      <xdr:nvPicPr>
        <xdr:cNvPr id="2" name="Imagen 1"/>
        <xdr:cNvPicPr>
          <a:picLocks noChangeAspect="1"/>
        </xdr:cNvPicPr>
      </xdr:nvPicPr>
      <xdr:blipFill>
        <a:blip xmlns:r="http://schemas.openxmlformats.org/officeDocument/2006/relationships" r:embed="rId1"/>
        <a:stretch>
          <a:fillRect/>
        </a:stretch>
      </xdr:blipFill>
      <xdr:spPr>
        <a:xfrm>
          <a:off x="63255525" y="1000125"/>
          <a:ext cx="2633700" cy="951058"/>
        </a:xfrm>
        <a:prstGeom prst="rect">
          <a:avLst/>
        </a:prstGeom>
      </xdr:spPr>
    </xdr:pic>
    <xdr:clientData/>
  </xdr:twoCellAnchor>
  <xdr:twoCellAnchor editAs="oneCell">
    <xdr:from>
      <xdr:col>62</xdr:col>
      <xdr:colOff>885825</xdr:colOff>
      <xdr:row>3</xdr:row>
      <xdr:rowOff>257175</xdr:rowOff>
    </xdr:from>
    <xdr:to>
      <xdr:col>62</xdr:col>
      <xdr:colOff>2013683</xdr:colOff>
      <xdr:row>6</xdr:row>
      <xdr:rowOff>68675</xdr:rowOff>
    </xdr:to>
    <xdr:pic>
      <xdr:nvPicPr>
        <xdr:cNvPr id="9" name="Imagen 8"/>
        <xdr:cNvPicPr>
          <a:picLocks noChangeAspect="1"/>
        </xdr:cNvPicPr>
      </xdr:nvPicPr>
      <xdr:blipFill>
        <a:blip xmlns:r="http://schemas.openxmlformats.org/officeDocument/2006/relationships" r:embed="rId2"/>
        <a:stretch>
          <a:fillRect/>
        </a:stretch>
      </xdr:blipFill>
      <xdr:spPr>
        <a:xfrm>
          <a:off x="84429600" y="771525"/>
          <a:ext cx="1127858" cy="1097375"/>
        </a:xfrm>
        <a:prstGeom prst="rect">
          <a:avLst/>
        </a:prstGeom>
      </xdr:spPr>
    </xdr:pic>
    <xdr:clientData/>
  </xdr:twoCellAnchor>
  <xdr:twoCellAnchor editAs="oneCell">
    <xdr:from>
      <xdr:col>62</xdr:col>
      <xdr:colOff>2724150</xdr:colOff>
      <xdr:row>3</xdr:row>
      <xdr:rowOff>295275</xdr:rowOff>
    </xdr:from>
    <xdr:to>
      <xdr:col>62</xdr:col>
      <xdr:colOff>6375971</xdr:colOff>
      <xdr:row>6</xdr:row>
      <xdr:rowOff>167740</xdr:rowOff>
    </xdr:to>
    <xdr:pic>
      <xdr:nvPicPr>
        <xdr:cNvPr id="11" name="Imagen 10"/>
        <xdr:cNvPicPr>
          <a:picLocks noChangeAspect="1"/>
        </xdr:cNvPicPr>
      </xdr:nvPicPr>
      <xdr:blipFill>
        <a:blip xmlns:r="http://schemas.openxmlformats.org/officeDocument/2006/relationships" r:embed="rId3"/>
        <a:stretch>
          <a:fillRect/>
        </a:stretch>
      </xdr:blipFill>
      <xdr:spPr>
        <a:xfrm>
          <a:off x="86267925" y="809625"/>
          <a:ext cx="3651821" cy="1158340"/>
        </a:xfrm>
        <a:prstGeom prst="rect">
          <a:avLst/>
        </a:prstGeom>
      </xdr:spPr>
    </xdr:pic>
    <xdr:clientData/>
  </xdr:twoCellAnchor>
  <xdr:twoCellAnchor editAs="oneCell">
    <xdr:from>
      <xdr:col>78</xdr:col>
      <xdr:colOff>152400</xdr:colOff>
      <xdr:row>3</xdr:row>
      <xdr:rowOff>276225</xdr:rowOff>
    </xdr:from>
    <xdr:to>
      <xdr:col>79</xdr:col>
      <xdr:colOff>1219345</xdr:colOff>
      <xdr:row>7</xdr:row>
      <xdr:rowOff>208908</xdr:rowOff>
    </xdr:to>
    <xdr:pic>
      <xdr:nvPicPr>
        <xdr:cNvPr id="13" name="Imagen 12"/>
        <xdr:cNvPicPr>
          <a:picLocks noChangeAspect="1"/>
        </xdr:cNvPicPr>
      </xdr:nvPicPr>
      <xdr:blipFill>
        <a:blip xmlns:r="http://schemas.openxmlformats.org/officeDocument/2006/relationships" r:embed="rId4"/>
        <a:stretch>
          <a:fillRect/>
        </a:stretch>
      </xdr:blipFill>
      <xdr:spPr>
        <a:xfrm>
          <a:off x="105232200" y="790575"/>
          <a:ext cx="1676545" cy="1390008"/>
        </a:xfrm>
        <a:prstGeom prst="rect">
          <a:avLst/>
        </a:prstGeom>
      </xdr:spPr>
    </xdr:pic>
    <xdr:clientData/>
  </xdr:twoCellAnchor>
  <xdr:twoCellAnchor editAs="oneCell">
    <xdr:from>
      <xdr:col>96</xdr:col>
      <xdr:colOff>2124075</xdr:colOff>
      <xdr:row>3</xdr:row>
      <xdr:rowOff>419100</xdr:rowOff>
    </xdr:from>
    <xdr:to>
      <xdr:col>96</xdr:col>
      <xdr:colOff>4757775</xdr:colOff>
      <xdr:row>7</xdr:row>
      <xdr:rowOff>144502</xdr:rowOff>
    </xdr:to>
    <xdr:pic>
      <xdr:nvPicPr>
        <xdr:cNvPr id="14" name="Imagen 13"/>
        <xdr:cNvPicPr>
          <a:picLocks noChangeAspect="1"/>
        </xdr:cNvPicPr>
      </xdr:nvPicPr>
      <xdr:blipFill>
        <a:blip xmlns:r="http://schemas.openxmlformats.org/officeDocument/2006/relationships" r:embed="rId5"/>
        <a:stretch>
          <a:fillRect/>
        </a:stretch>
      </xdr:blipFill>
      <xdr:spPr>
        <a:xfrm>
          <a:off x="129959100" y="933450"/>
          <a:ext cx="2633700" cy="11827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29</xdr:col>
      <xdr:colOff>2178844</xdr:colOff>
      <xdr:row>3</xdr:row>
      <xdr:rowOff>440531</xdr:rowOff>
    </xdr:from>
    <xdr:to>
      <xdr:col>29</xdr:col>
      <xdr:colOff>4812544</xdr:colOff>
      <xdr:row>6</xdr:row>
      <xdr:rowOff>105714</xdr:rowOff>
    </xdr:to>
    <xdr:pic>
      <xdr:nvPicPr>
        <xdr:cNvPr id="2" name="Imagen 1"/>
        <xdr:cNvPicPr>
          <a:picLocks noChangeAspect="1"/>
        </xdr:cNvPicPr>
      </xdr:nvPicPr>
      <xdr:blipFill>
        <a:blip xmlns:r="http://schemas.openxmlformats.org/officeDocument/2006/relationships" r:embed="rId1"/>
        <a:stretch>
          <a:fillRect/>
        </a:stretch>
      </xdr:blipFill>
      <xdr:spPr>
        <a:xfrm>
          <a:off x="49768125" y="940594"/>
          <a:ext cx="2633700" cy="951058"/>
        </a:xfrm>
        <a:prstGeom prst="rect">
          <a:avLst/>
        </a:prstGeom>
      </xdr:spPr>
    </xdr:pic>
    <xdr:clientData/>
  </xdr:twoCellAnchor>
  <xdr:twoCellAnchor editAs="oneCell">
    <xdr:from>
      <xdr:col>38</xdr:col>
      <xdr:colOff>785814</xdr:colOff>
      <xdr:row>3</xdr:row>
      <xdr:rowOff>511969</xdr:rowOff>
    </xdr:from>
    <xdr:to>
      <xdr:col>38</xdr:col>
      <xdr:colOff>1913672</xdr:colOff>
      <xdr:row>7</xdr:row>
      <xdr:rowOff>156782</xdr:rowOff>
    </xdr:to>
    <xdr:pic>
      <xdr:nvPicPr>
        <xdr:cNvPr id="3" name="Imagen 2"/>
        <xdr:cNvPicPr>
          <a:picLocks noChangeAspect="1"/>
        </xdr:cNvPicPr>
      </xdr:nvPicPr>
      <xdr:blipFill>
        <a:blip xmlns:r="http://schemas.openxmlformats.org/officeDocument/2006/relationships" r:embed="rId2"/>
        <a:stretch>
          <a:fillRect/>
        </a:stretch>
      </xdr:blipFill>
      <xdr:spPr>
        <a:xfrm>
          <a:off x="63615095" y="1012032"/>
          <a:ext cx="1127858" cy="1097375"/>
        </a:xfrm>
        <a:prstGeom prst="rect">
          <a:avLst/>
        </a:prstGeom>
      </xdr:spPr>
    </xdr:pic>
    <xdr:clientData/>
  </xdr:twoCellAnchor>
  <xdr:twoCellAnchor editAs="oneCell">
    <xdr:from>
      <xdr:col>38</xdr:col>
      <xdr:colOff>2774157</xdr:colOff>
      <xdr:row>3</xdr:row>
      <xdr:rowOff>428625</xdr:rowOff>
    </xdr:from>
    <xdr:to>
      <xdr:col>38</xdr:col>
      <xdr:colOff>6425978</xdr:colOff>
      <xdr:row>7</xdr:row>
      <xdr:rowOff>134403</xdr:rowOff>
    </xdr:to>
    <xdr:pic>
      <xdr:nvPicPr>
        <xdr:cNvPr id="5" name="Imagen 4"/>
        <xdr:cNvPicPr>
          <a:picLocks noChangeAspect="1"/>
        </xdr:cNvPicPr>
      </xdr:nvPicPr>
      <xdr:blipFill>
        <a:blip xmlns:r="http://schemas.openxmlformats.org/officeDocument/2006/relationships" r:embed="rId3"/>
        <a:stretch>
          <a:fillRect/>
        </a:stretch>
      </xdr:blipFill>
      <xdr:spPr>
        <a:xfrm>
          <a:off x="65603438" y="928688"/>
          <a:ext cx="3651821" cy="1158340"/>
        </a:xfrm>
        <a:prstGeom prst="rect">
          <a:avLst/>
        </a:prstGeom>
      </xdr:spPr>
    </xdr:pic>
    <xdr:clientData/>
  </xdr:twoCellAnchor>
  <xdr:twoCellAnchor editAs="oneCell">
    <xdr:from>
      <xdr:col>46</xdr:col>
      <xdr:colOff>226219</xdr:colOff>
      <xdr:row>3</xdr:row>
      <xdr:rowOff>321469</xdr:rowOff>
    </xdr:from>
    <xdr:to>
      <xdr:col>47</xdr:col>
      <xdr:colOff>1295546</xdr:colOff>
      <xdr:row>8</xdr:row>
      <xdr:rowOff>8884</xdr:rowOff>
    </xdr:to>
    <xdr:pic>
      <xdr:nvPicPr>
        <xdr:cNvPr id="6" name="Imagen 5"/>
        <xdr:cNvPicPr>
          <a:picLocks noChangeAspect="1"/>
        </xdr:cNvPicPr>
      </xdr:nvPicPr>
      <xdr:blipFill>
        <a:blip xmlns:r="http://schemas.openxmlformats.org/officeDocument/2006/relationships" r:embed="rId4"/>
        <a:stretch>
          <a:fillRect/>
        </a:stretch>
      </xdr:blipFill>
      <xdr:spPr>
        <a:xfrm>
          <a:off x="77688282" y="821532"/>
          <a:ext cx="1676545" cy="1390008"/>
        </a:xfrm>
        <a:prstGeom prst="rect">
          <a:avLst/>
        </a:prstGeom>
      </xdr:spPr>
    </xdr:pic>
    <xdr:clientData/>
  </xdr:twoCellAnchor>
  <xdr:twoCellAnchor editAs="oneCell">
    <xdr:from>
      <xdr:col>56</xdr:col>
      <xdr:colOff>1809751</xdr:colOff>
      <xdr:row>3</xdr:row>
      <xdr:rowOff>523875</xdr:rowOff>
    </xdr:from>
    <xdr:to>
      <xdr:col>56</xdr:col>
      <xdr:colOff>4443451</xdr:colOff>
      <xdr:row>8</xdr:row>
      <xdr:rowOff>4009</xdr:rowOff>
    </xdr:to>
    <xdr:pic>
      <xdr:nvPicPr>
        <xdr:cNvPr id="7" name="Imagen 6"/>
        <xdr:cNvPicPr>
          <a:picLocks noChangeAspect="1"/>
        </xdr:cNvPicPr>
      </xdr:nvPicPr>
      <xdr:blipFill>
        <a:blip xmlns:r="http://schemas.openxmlformats.org/officeDocument/2006/relationships" r:embed="rId5"/>
        <a:stretch>
          <a:fillRect/>
        </a:stretch>
      </xdr:blipFill>
      <xdr:spPr>
        <a:xfrm>
          <a:off x="95119032" y="1023938"/>
          <a:ext cx="2633700" cy="11827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107749</xdr:colOff>
      <xdr:row>0</xdr:row>
      <xdr:rowOff>31654</xdr:rowOff>
    </xdr:from>
    <xdr:ext cx="811133" cy="1000615"/>
    <xdr:pic>
      <xdr:nvPicPr>
        <xdr:cNvPr id="2" name="3 Imagen" descr="log-udea2.GIF">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749" y="31654"/>
          <a:ext cx="811133" cy="1000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ly\buzon\Users\Usuario\Desktop\Documents%20and%20Settings\Juan%20Arrubla\APU%20Secundaria%20Corvi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7_PROYECTOS%20DE%20INTERVENTORIA\PROCESO_VA-070-2019\Evaluaci&#243;n%20VA-07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3I2"/>
      <sheetName val="MPC3I3"/>
      <sheetName val="MPC3I4"/>
      <sheetName val="MPC3I5"/>
      <sheetName val="MPC3I1"/>
      <sheetName val="Hoja1"/>
      <sheetName val="Hoja2"/>
      <sheetName val="Hoja3"/>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ENTREGA"/>
      <sheetName val="2_APERTURA DE SOBRES"/>
      <sheetName val="5,1. REQUISITOS JURÍDICOS"/>
      <sheetName val="5.2.1 EXPERIENCIA GRAL"/>
      <sheetName val="5.3 CAP FINANCIERA"/>
      <sheetName val="5.4 REQUISITOS COMERCIALES"/>
      <sheetName val="COSTOS TOTALES"/>
      <sheetName val="VALORES UNITARIOS"/>
      <sheetName val="RESUMEN"/>
      <sheetName val="Cálculo Pt2"/>
      <sheetName val="10. EVALUACIÓN"/>
    </sheetNames>
    <sheetDataSet>
      <sheetData sheetId="0">
        <row r="7">
          <cell r="A7">
            <v>1</v>
          </cell>
        </row>
      </sheetData>
      <sheetData sheetId="1">
        <row r="7">
          <cell r="A7">
            <v>1</v>
          </cell>
          <cell r="B7">
            <v>0</v>
          </cell>
          <cell r="C7">
            <v>0</v>
          </cell>
          <cell r="D7" t="str">
            <v>OFERENTE 1</v>
          </cell>
          <cell r="E7">
            <v>0</v>
          </cell>
          <cell r="F7">
            <v>0</v>
          </cell>
          <cell r="G7">
            <v>0</v>
          </cell>
          <cell r="H7">
            <v>0</v>
          </cell>
          <cell r="I7">
            <v>0</v>
          </cell>
        </row>
        <row r="8">
          <cell r="A8">
            <v>2</v>
          </cell>
          <cell r="B8">
            <v>0</v>
          </cell>
          <cell r="C8">
            <v>0</v>
          </cell>
          <cell r="D8" t="str">
            <v>OFERENTE 2</v>
          </cell>
          <cell r="E8">
            <v>0</v>
          </cell>
          <cell r="F8">
            <v>0</v>
          </cell>
          <cell r="G8">
            <v>0</v>
          </cell>
          <cell r="H8">
            <v>0</v>
          </cell>
          <cell r="I8">
            <v>0</v>
          </cell>
        </row>
        <row r="9">
          <cell r="A9">
            <v>3</v>
          </cell>
          <cell r="B9">
            <v>0</v>
          </cell>
          <cell r="C9">
            <v>0</v>
          </cell>
          <cell r="D9" t="str">
            <v>OFERENTE 3</v>
          </cell>
          <cell r="E9">
            <v>0</v>
          </cell>
          <cell r="F9">
            <v>0</v>
          </cell>
          <cell r="G9">
            <v>0</v>
          </cell>
          <cell r="H9">
            <v>0</v>
          </cell>
          <cell r="I9">
            <v>0</v>
          </cell>
        </row>
        <row r="10">
          <cell r="A10">
            <v>4</v>
          </cell>
          <cell r="B10">
            <v>0</v>
          </cell>
          <cell r="C10">
            <v>0</v>
          </cell>
          <cell r="D10" t="str">
            <v>OFERENTE 4</v>
          </cell>
          <cell r="E10">
            <v>0</v>
          </cell>
          <cell r="F10">
            <v>0</v>
          </cell>
          <cell r="G10">
            <v>0</v>
          </cell>
          <cell r="H10">
            <v>0</v>
          </cell>
          <cell r="I10">
            <v>0</v>
          </cell>
        </row>
        <row r="11">
          <cell r="A11">
            <v>5</v>
          </cell>
          <cell r="B11">
            <v>0</v>
          </cell>
          <cell r="C11">
            <v>0</v>
          </cell>
          <cell r="D11" t="str">
            <v>OFERENTE 5</v>
          </cell>
          <cell r="E11">
            <v>0</v>
          </cell>
          <cell r="F11">
            <v>0</v>
          </cell>
          <cell r="G11">
            <v>0</v>
          </cell>
          <cell r="H11">
            <v>0</v>
          </cell>
          <cell r="I11">
            <v>0</v>
          </cell>
        </row>
        <row r="12">
          <cell r="A12">
            <v>6</v>
          </cell>
          <cell r="B12">
            <v>0</v>
          </cell>
          <cell r="C12">
            <v>0</v>
          </cell>
          <cell r="D12" t="str">
            <v>OFERENTE 6</v>
          </cell>
          <cell r="E12">
            <v>0</v>
          </cell>
          <cell r="F12">
            <v>0</v>
          </cell>
          <cell r="G12">
            <v>0</v>
          </cell>
          <cell r="H12">
            <v>0</v>
          </cell>
          <cell r="I12">
            <v>0</v>
          </cell>
        </row>
        <row r="13">
          <cell r="A13">
            <v>7</v>
          </cell>
          <cell r="B13">
            <v>0</v>
          </cell>
          <cell r="C13">
            <v>0</v>
          </cell>
          <cell r="D13" t="str">
            <v>OFERENTE 7</v>
          </cell>
          <cell r="E13">
            <v>0</v>
          </cell>
          <cell r="F13">
            <v>0</v>
          </cell>
          <cell r="G13">
            <v>0</v>
          </cell>
          <cell r="H13">
            <v>0</v>
          </cell>
          <cell r="I13">
            <v>0</v>
          </cell>
        </row>
        <row r="14">
          <cell r="A14">
            <v>8</v>
          </cell>
          <cell r="B14">
            <v>0</v>
          </cell>
          <cell r="C14">
            <v>0</v>
          </cell>
          <cell r="D14" t="str">
            <v>OFERENTE 8</v>
          </cell>
          <cell r="E14">
            <v>0</v>
          </cell>
          <cell r="F14">
            <v>0</v>
          </cell>
          <cell r="G14">
            <v>0</v>
          </cell>
          <cell r="H14">
            <v>0</v>
          </cell>
          <cell r="I14">
            <v>0</v>
          </cell>
        </row>
        <row r="15">
          <cell r="A15">
            <v>9</v>
          </cell>
          <cell r="B15">
            <v>0</v>
          </cell>
          <cell r="C15">
            <v>0</v>
          </cell>
          <cell r="D15" t="str">
            <v>OFERENTE 9</v>
          </cell>
          <cell r="E15">
            <v>0</v>
          </cell>
          <cell r="F15">
            <v>0</v>
          </cell>
          <cell r="G15">
            <v>0</v>
          </cell>
          <cell r="H15">
            <v>0</v>
          </cell>
          <cell r="I15">
            <v>0</v>
          </cell>
        </row>
        <row r="16">
          <cell r="A16">
            <v>10</v>
          </cell>
          <cell r="B16">
            <v>0</v>
          </cell>
          <cell r="C16">
            <v>0</v>
          </cell>
          <cell r="D16" t="str">
            <v>OFERENTE 10</v>
          </cell>
          <cell r="E16">
            <v>0</v>
          </cell>
          <cell r="F16">
            <v>0</v>
          </cell>
          <cell r="G16">
            <v>0</v>
          </cell>
          <cell r="H16">
            <v>0</v>
          </cell>
          <cell r="I16">
            <v>0</v>
          </cell>
        </row>
        <row r="17">
          <cell r="A17">
            <v>11</v>
          </cell>
          <cell r="B17">
            <v>0</v>
          </cell>
          <cell r="C17">
            <v>0</v>
          </cell>
          <cell r="D17" t="str">
            <v>OFERENTE 11</v>
          </cell>
          <cell r="E17">
            <v>0</v>
          </cell>
          <cell r="F17">
            <v>0</v>
          </cell>
          <cell r="G17">
            <v>0</v>
          </cell>
          <cell r="H17">
            <v>0</v>
          </cell>
          <cell r="I17">
            <v>0</v>
          </cell>
        </row>
        <row r="18">
          <cell r="A18">
            <v>12</v>
          </cell>
          <cell r="B18">
            <v>0</v>
          </cell>
          <cell r="C18">
            <v>0</v>
          </cell>
          <cell r="D18" t="str">
            <v>OFERENTE 12</v>
          </cell>
          <cell r="E18">
            <v>0</v>
          </cell>
          <cell r="F18">
            <v>0</v>
          </cell>
          <cell r="G18">
            <v>0</v>
          </cell>
          <cell r="H18">
            <v>0</v>
          </cell>
          <cell r="I18">
            <v>0</v>
          </cell>
        </row>
        <row r="19">
          <cell r="A19">
            <v>13</v>
          </cell>
          <cell r="B19">
            <v>0</v>
          </cell>
          <cell r="C19">
            <v>0</v>
          </cell>
          <cell r="D19" t="str">
            <v>OFERENTE 13</v>
          </cell>
          <cell r="E19">
            <v>0</v>
          </cell>
          <cell r="F19">
            <v>0</v>
          </cell>
          <cell r="G19">
            <v>0</v>
          </cell>
          <cell r="H19">
            <v>0</v>
          </cell>
          <cell r="I19">
            <v>0</v>
          </cell>
        </row>
        <row r="20">
          <cell r="A20">
            <v>14</v>
          </cell>
          <cell r="B20">
            <v>0</v>
          </cell>
          <cell r="C20">
            <v>0</v>
          </cell>
          <cell r="D20" t="str">
            <v>OFERENTE 14</v>
          </cell>
          <cell r="E20">
            <v>0</v>
          </cell>
          <cell r="F20">
            <v>0</v>
          </cell>
          <cell r="G20">
            <v>0</v>
          </cell>
          <cell r="H20">
            <v>0</v>
          </cell>
          <cell r="I20">
            <v>0</v>
          </cell>
        </row>
        <row r="21">
          <cell r="A21">
            <v>15</v>
          </cell>
          <cell r="B21">
            <v>0</v>
          </cell>
          <cell r="C21">
            <v>0</v>
          </cell>
          <cell r="D21" t="str">
            <v>OFERENTE 15</v>
          </cell>
          <cell r="E21">
            <v>0</v>
          </cell>
          <cell r="F21">
            <v>0</v>
          </cell>
          <cell r="G21">
            <v>0</v>
          </cell>
          <cell r="H21">
            <v>0</v>
          </cell>
          <cell r="I21">
            <v>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25"/>
  <sheetViews>
    <sheetView showGridLines="0" tabSelected="1" zoomScaleNormal="100" zoomScaleSheetLayoutView="90" zoomScalePageLayoutView="90" workbookViewId="0">
      <selection activeCell="B23" sqref="B23"/>
    </sheetView>
  </sheetViews>
  <sheetFormatPr baseColWidth="10" defaultColWidth="11.42578125" defaultRowHeight="12.75"/>
  <cols>
    <col min="1" max="1" width="13" style="52" customWidth="1"/>
    <col min="2" max="2" width="80" style="52" bestFit="1" customWidth="1"/>
    <col min="3" max="16384" width="11.42578125" style="52"/>
  </cols>
  <sheetData>
    <row r="1" spans="1:2" ht="37.5" customHeight="1">
      <c r="A1" s="410" t="s">
        <v>4</v>
      </c>
      <c r="B1" s="411"/>
    </row>
    <row r="2" spans="1:2" ht="37.5" customHeight="1">
      <c r="A2" s="418" t="s">
        <v>154</v>
      </c>
      <c r="B2" s="419"/>
    </row>
    <row r="3" spans="1:2" ht="99.95" customHeight="1">
      <c r="A3" s="416" t="s">
        <v>155</v>
      </c>
      <c r="B3" s="417"/>
    </row>
    <row r="4" spans="1:2" ht="27" customHeight="1">
      <c r="A4" s="414" t="s">
        <v>23</v>
      </c>
      <c r="B4" s="415"/>
    </row>
    <row r="5" spans="1:2" ht="15.75">
      <c r="A5" s="53"/>
      <c r="B5" s="53"/>
    </row>
    <row r="6" spans="1:2" ht="29.25" customHeight="1">
      <c r="A6" s="54" t="s">
        <v>25</v>
      </c>
      <c r="B6" s="55" t="s">
        <v>3</v>
      </c>
    </row>
    <row r="7" spans="1:2" ht="22.5" customHeight="1">
      <c r="A7" s="56">
        <v>1</v>
      </c>
      <c r="B7" s="51" t="s">
        <v>588</v>
      </c>
    </row>
    <row r="8" spans="1:2" ht="22.5" customHeight="1">
      <c r="A8" s="56">
        <v>2</v>
      </c>
      <c r="B8" s="51" t="s">
        <v>589</v>
      </c>
    </row>
    <row r="9" spans="1:2" ht="22.5" customHeight="1">
      <c r="A9" s="56">
        <v>3</v>
      </c>
      <c r="B9" s="51" t="s">
        <v>590</v>
      </c>
    </row>
    <row r="10" spans="1:2" ht="22.5" customHeight="1">
      <c r="A10" s="56">
        <v>4</v>
      </c>
      <c r="B10" s="51" t="s">
        <v>524</v>
      </c>
    </row>
    <row r="11" spans="1:2" ht="22.5" customHeight="1">
      <c r="A11" s="56">
        <v>5</v>
      </c>
      <c r="B11" s="51" t="s">
        <v>591</v>
      </c>
    </row>
    <row r="12" spans="1:2" ht="22.5" customHeight="1">
      <c r="A12" s="56">
        <v>6</v>
      </c>
      <c r="B12" s="51" t="s">
        <v>592</v>
      </c>
    </row>
    <row r="13" spans="1:2" ht="22.5" hidden="1" customHeight="1">
      <c r="A13" s="56">
        <v>7</v>
      </c>
      <c r="B13" s="227"/>
    </row>
    <row r="14" spans="1:2" ht="22.5" hidden="1" customHeight="1">
      <c r="A14" s="56">
        <v>8</v>
      </c>
      <c r="B14" s="227"/>
    </row>
    <row r="15" spans="1:2" ht="22.5" hidden="1" customHeight="1">
      <c r="A15" s="56">
        <v>9</v>
      </c>
      <c r="B15" s="227"/>
    </row>
    <row r="16" spans="1:2" ht="22.5" hidden="1" customHeight="1">
      <c r="A16" s="56">
        <v>10</v>
      </c>
      <c r="B16" s="227"/>
    </row>
    <row r="17" spans="1:2" ht="22.5" hidden="1" customHeight="1">
      <c r="A17" s="56">
        <v>11</v>
      </c>
      <c r="B17" s="227"/>
    </row>
    <row r="18" spans="1:2" ht="22.5" hidden="1" customHeight="1">
      <c r="A18" s="56">
        <v>12</v>
      </c>
      <c r="B18" s="227"/>
    </row>
    <row r="19" spans="1:2" ht="22.5" hidden="1" customHeight="1">
      <c r="A19" s="56">
        <v>13</v>
      </c>
      <c r="B19" s="227"/>
    </row>
    <row r="20" spans="1:2" ht="22.5" hidden="1" customHeight="1">
      <c r="A20" s="56">
        <v>14</v>
      </c>
      <c r="B20" s="227"/>
    </row>
    <row r="21" spans="1:2" ht="22.5" hidden="1" customHeight="1">
      <c r="A21" s="56">
        <v>15</v>
      </c>
      <c r="B21" s="227"/>
    </row>
    <row r="22" spans="1:2" ht="22.5" customHeight="1">
      <c r="A22" s="57"/>
      <c r="B22" s="58"/>
    </row>
    <row r="23" spans="1:2" ht="20.45" customHeight="1">
      <c r="A23" s="59"/>
      <c r="B23" s="58"/>
    </row>
    <row r="24" spans="1:2" ht="12.75" customHeight="1">
      <c r="A24" s="412" t="s">
        <v>57</v>
      </c>
      <c r="B24" s="412"/>
    </row>
    <row r="25" spans="1:2" ht="70.5" customHeight="1">
      <c r="A25" s="413"/>
      <c r="B25" s="413"/>
    </row>
  </sheetData>
  <sheetProtection password="F30D" sheet="1" objects="1" scenarios="1" selectLockedCells="1" selectUnlockedCells="1"/>
  <mergeCells count="6">
    <mergeCell ref="A1:B1"/>
    <mergeCell ref="A24:B24"/>
    <mergeCell ref="A25:B25"/>
    <mergeCell ref="A4:B4"/>
    <mergeCell ref="A3:B3"/>
    <mergeCell ref="A2:B2"/>
  </mergeCells>
  <printOptions horizontalCentered="1"/>
  <pageMargins left="0.39370078740157483" right="0.39370078740157483" top="0.59055118110236227" bottom="0.39370078740157483" header="0.31496062992125984" footer="0.31496062992125984"/>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J148"/>
  <sheetViews>
    <sheetView zoomScale="70" zoomScaleNormal="70" workbookViewId="0">
      <selection activeCell="J14" sqref="J14"/>
    </sheetView>
  </sheetViews>
  <sheetFormatPr baseColWidth="10" defaultColWidth="11.42578125" defaultRowHeight="12.75"/>
  <cols>
    <col min="1" max="1" width="6.140625" style="119" customWidth="1"/>
    <col min="2" max="2" width="21.42578125" style="119" customWidth="1"/>
    <col min="3" max="3" width="17.28515625" style="119" customWidth="1"/>
    <col min="4" max="4" width="13.85546875" style="119" customWidth="1"/>
    <col min="5" max="5" width="17.140625" style="119" customWidth="1"/>
    <col min="6" max="6" width="6.7109375" style="119" customWidth="1"/>
    <col min="7" max="7" width="17" style="119" customWidth="1"/>
    <col min="8" max="8" width="6.7109375" style="119" customWidth="1"/>
    <col min="9" max="9" width="14.85546875" style="119" customWidth="1"/>
    <col min="10" max="10" width="6.7109375" style="119" customWidth="1"/>
    <col min="11" max="11" width="13.85546875" style="119" customWidth="1"/>
    <col min="12" max="12" width="6.7109375" style="119" customWidth="1"/>
    <col min="13" max="13" width="15.28515625" style="119" customWidth="1"/>
    <col min="14" max="14" width="6.7109375" style="119" customWidth="1"/>
    <col min="15" max="15" width="12.5703125" style="119" hidden="1" customWidth="1"/>
    <col min="16" max="16" width="6.7109375" style="119" hidden="1" customWidth="1"/>
    <col min="17" max="17" width="16.85546875" style="119" hidden="1" customWidth="1"/>
    <col min="18" max="18" width="6.7109375" style="119" hidden="1" customWidth="1"/>
    <col min="19" max="19" width="12.5703125" style="119" hidden="1" customWidth="1"/>
    <col min="20" max="20" width="6.7109375" style="119" hidden="1" customWidth="1"/>
    <col min="21" max="21" width="12.5703125" style="119" hidden="1" customWidth="1"/>
    <col min="22" max="22" width="6.7109375" style="119" hidden="1" customWidth="1"/>
    <col min="23" max="23" width="12.5703125" style="119" hidden="1" customWidth="1"/>
    <col min="24" max="24" width="6.7109375" style="119" hidden="1" customWidth="1"/>
    <col min="25" max="25" width="12.5703125" style="119" hidden="1" customWidth="1"/>
    <col min="26" max="26" width="6.7109375" style="119" hidden="1" customWidth="1"/>
    <col min="27" max="27" width="12.5703125" style="119" hidden="1" customWidth="1"/>
    <col min="28" max="28" width="6.7109375" style="119" hidden="1" customWidth="1"/>
    <col min="29" max="29" width="12.5703125" style="119" hidden="1" customWidth="1"/>
    <col min="30" max="30" width="6.7109375" style="119" hidden="1" customWidth="1"/>
    <col min="31" max="31" width="12.5703125" style="119" hidden="1" customWidth="1"/>
    <col min="32" max="32" width="6.7109375" style="119" hidden="1" customWidth="1"/>
    <col min="33" max="33" width="2" style="119" hidden="1" customWidth="1"/>
    <col min="34" max="16384" width="11.42578125" style="119"/>
  </cols>
  <sheetData>
    <row r="1" spans="1:36" s="127" customFormat="1" ht="24.75" customHeight="1">
      <c r="A1" s="712" t="s">
        <v>86</v>
      </c>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row>
    <row r="3" spans="1:36" ht="15">
      <c r="A3" s="711" t="s">
        <v>53</v>
      </c>
      <c r="B3" s="711"/>
      <c r="E3" s="715" t="s">
        <v>62</v>
      </c>
      <c r="F3" s="715"/>
      <c r="G3" s="715"/>
      <c r="H3" s="715"/>
      <c r="K3" s="716" t="s">
        <v>85</v>
      </c>
      <c r="L3" s="716"/>
      <c r="M3" s="716"/>
    </row>
    <row r="4" spans="1:36" s="128" customFormat="1" ht="30.75" customHeight="1">
      <c r="A4" s="217" t="s">
        <v>63</v>
      </c>
      <c r="B4" s="163">
        <v>57</v>
      </c>
      <c r="E4" s="711" t="s">
        <v>64</v>
      </c>
      <c r="F4" s="711"/>
      <c r="G4" s="711" t="s">
        <v>65</v>
      </c>
      <c r="H4" s="711"/>
      <c r="K4" s="717" t="str">
        <f>+'10. EVALUACIÓN'!H7</f>
        <v>Desviación estándar</v>
      </c>
      <c r="L4" s="718"/>
      <c r="M4" s="719"/>
    </row>
    <row r="5" spans="1:36" ht="30.75" customHeight="1">
      <c r="A5" s="216" t="s">
        <v>66</v>
      </c>
      <c r="B5" s="163">
        <v>76</v>
      </c>
      <c r="E5" s="714">
        <f>+'10. EVALUACIÓN'!I11</f>
        <v>120</v>
      </c>
      <c r="F5" s="714"/>
      <c r="G5" s="714">
        <f>+'10. EVALUACIÓN'!J11</f>
        <v>80</v>
      </c>
      <c r="H5" s="714"/>
      <c r="K5" s="720"/>
      <c r="L5" s="721"/>
      <c r="M5" s="722"/>
    </row>
    <row r="6" spans="1:36">
      <c r="A6" s="111"/>
      <c r="B6" s="111"/>
      <c r="D6" s="129"/>
    </row>
    <row r="7" spans="1:36" s="130" customFormat="1" ht="21" customHeight="1">
      <c r="A7" s="704" t="s">
        <v>14</v>
      </c>
      <c r="B7" s="217" t="s">
        <v>54</v>
      </c>
      <c r="C7" s="707">
        <f>IF('1_ENTREGA'!A7="","",'1_ENTREGA'!A7)</f>
        <v>1</v>
      </c>
      <c r="D7" s="707"/>
      <c r="E7" s="707">
        <f>IF('1_ENTREGA'!A8="","",'1_ENTREGA'!A8)</f>
        <v>2</v>
      </c>
      <c r="F7" s="708"/>
      <c r="G7" s="707">
        <v>3</v>
      </c>
      <c r="H7" s="707"/>
      <c r="I7" s="707">
        <v>4</v>
      </c>
      <c r="J7" s="708"/>
      <c r="K7" s="707">
        <v>5</v>
      </c>
      <c r="L7" s="707"/>
      <c r="M7" s="707">
        <v>6</v>
      </c>
      <c r="N7" s="708"/>
      <c r="O7" s="707">
        <v>7</v>
      </c>
      <c r="P7" s="708"/>
      <c r="Q7" s="707">
        <v>8</v>
      </c>
      <c r="R7" s="708"/>
      <c r="S7" s="707">
        <v>9</v>
      </c>
      <c r="T7" s="708"/>
      <c r="U7" s="707">
        <v>10</v>
      </c>
      <c r="V7" s="708"/>
      <c r="W7" s="707">
        <v>11</v>
      </c>
      <c r="X7" s="708"/>
      <c r="Y7" s="707">
        <v>12</v>
      </c>
      <c r="Z7" s="708"/>
      <c r="AA7" s="707">
        <v>13</v>
      </c>
      <c r="AB7" s="708"/>
      <c r="AC7" s="707">
        <v>14</v>
      </c>
      <c r="AD7" s="708"/>
      <c r="AE7" s="707">
        <v>15</v>
      </c>
      <c r="AF7" s="708"/>
    </row>
    <row r="8" spans="1:36" s="128" customFormat="1" ht="35.25" customHeight="1">
      <c r="A8" s="704"/>
      <c r="B8" s="131" t="s">
        <v>69</v>
      </c>
      <c r="C8" s="709" t="str">
        <f ca="1">IF(C7="","",IF('10. EVALUACIÓN'!E13="H","Habilitado","No habilitado"))</f>
        <v>Habilitado</v>
      </c>
      <c r="D8" s="710"/>
      <c r="E8" s="709" t="str">
        <f ca="1">IF(E7="","",IF('10. EVALUACIÓN'!E14="H","Habilitado","No habilitado"))</f>
        <v>No habilitado</v>
      </c>
      <c r="F8" s="710"/>
      <c r="G8" s="709" t="str">
        <f ca="1">IF(G7="","",IF('10. EVALUACIÓN'!E15="H","Habilitado","No habilitado"))</f>
        <v>No habilitado</v>
      </c>
      <c r="H8" s="710"/>
      <c r="I8" s="709" t="str">
        <f ca="1">IF(I7="","",IF('10. EVALUACIÓN'!$E16="H","Habilitado","No habilitado"))</f>
        <v>Habilitado</v>
      </c>
      <c r="J8" s="710"/>
      <c r="K8" s="709" t="str">
        <f ca="1">IF(K7="","",IF('10. EVALUACIÓN'!$E17="H","Habilitado","No habilitado"))</f>
        <v>Habilitado</v>
      </c>
      <c r="L8" s="710"/>
      <c r="M8" s="709" t="str">
        <f ca="1">IF(M7="","",IF('10. EVALUACIÓN'!$E18="H","Habilitado","No habilitado"))</f>
        <v>Habilitado</v>
      </c>
      <c r="N8" s="710"/>
      <c r="O8" s="709" t="str">
        <f ca="1">IF(O7="","",IF('10. EVALUACIÓN'!$E19="H","Habilitado","No habilitado"))</f>
        <v>No habilitado</v>
      </c>
      <c r="P8" s="710"/>
      <c r="Q8" s="709" t="str">
        <f ca="1">IF(Q7="","",IF('10. EVALUACIÓN'!$E20="H","Habilitado","No habilitado"))</f>
        <v>No habilitado</v>
      </c>
      <c r="R8" s="710"/>
      <c r="S8" s="709" t="str">
        <f ca="1">IF(S7="","",IF('10. EVALUACIÓN'!$E21="H","Habilitado","No habilitado"))</f>
        <v>No habilitado</v>
      </c>
      <c r="T8" s="710"/>
      <c r="U8" s="709" t="str">
        <f ca="1">IF(U7="","",IF('10. EVALUACIÓN'!$E22="H","Habilitado","No habilitado"))</f>
        <v>No habilitado</v>
      </c>
      <c r="V8" s="710"/>
      <c r="W8" s="709" t="str">
        <f ca="1">IF(W7="","",IF('10. EVALUACIÓN'!$E23="H","Habilitado","No habilitado"))</f>
        <v>No habilitado</v>
      </c>
      <c r="X8" s="710"/>
      <c r="Y8" s="709" t="str">
        <f ca="1">IF(Y7="","",IF('10. EVALUACIÓN'!$E24="H","Habilitado","No habilitado"))</f>
        <v>No habilitado</v>
      </c>
      <c r="Z8" s="710"/>
      <c r="AA8" s="709" t="str">
        <f ca="1">IF(AA7="","",IF('10. EVALUACIÓN'!$E25="H","Habilitado","No habilitado"))</f>
        <v>No habilitado</v>
      </c>
      <c r="AB8" s="710"/>
      <c r="AC8" s="709" t="str">
        <f ca="1">IF(AC7="","",IF('10. EVALUACIÓN'!$E26="H","Habilitado","No habilitado"))</f>
        <v>No habilitado</v>
      </c>
      <c r="AD8" s="710"/>
      <c r="AE8" s="709" t="str">
        <f ca="1">IF(AE7="","",IF('10. EVALUACIÓN'!$E27="H","Habilitado","No habilitado"))</f>
        <v>No habilitado</v>
      </c>
      <c r="AF8" s="710"/>
    </row>
    <row r="9" spans="1:36" s="128" customFormat="1" ht="23.25" customHeight="1">
      <c r="A9" s="704" t="s">
        <v>81</v>
      </c>
      <c r="B9" s="704"/>
      <c r="C9" s="705">
        <f ca="1">IF(C14="","",SUM(D14:D70))</f>
        <v>31.578947368421048</v>
      </c>
      <c r="D9" s="706"/>
      <c r="E9" s="705" t="str">
        <f ca="1">IF(E14="","",SUM(F14:F70))</f>
        <v/>
      </c>
      <c r="F9" s="706"/>
      <c r="G9" s="705" t="str">
        <f ca="1">IF(G14="","",SUM(H14:H70))</f>
        <v/>
      </c>
      <c r="H9" s="706"/>
      <c r="I9" s="705">
        <f ca="1">IF(I14="","",SUM(J14:J70))</f>
        <v>46.315789473684227</v>
      </c>
      <c r="J9" s="706"/>
      <c r="K9" s="705">
        <f ca="1">IF(K14="","",SUM(L14:L70))</f>
        <v>42.105263157894747</v>
      </c>
      <c r="L9" s="706"/>
      <c r="M9" s="705">
        <f ca="1">IF(M14="","",SUM(N14:N70))</f>
        <v>31.578947368421048</v>
      </c>
      <c r="N9" s="706"/>
      <c r="O9" s="705" t="str">
        <f ca="1">IF(O14="","",SUM(P14:P70))</f>
        <v/>
      </c>
      <c r="P9" s="706"/>
      <c r="Q9" s="705" t="str">
        <f ca="1">IF(Q14="","",SUM(R14:R70))</f>
        <v/>
      </c>
      <c r="R9" s="706"/>
      <c r="S9" s="705" t="str">
        <f ca="1">IF(S14="","",SUM(T14:T70))</f>
        <v/>
      </c>
      <c r="T9" s="706"/>
      <c r="U9" s="705" t="str">
        <f ca="1">IF(U14="","",SUM(V14:V70))</f>
        <v/>
      </c>
      <c r="V9" s="706"/>
      <c r="W9" s="705" t="str">
        <f ca="1">IF(W14="","",SUM(X14:X70))</f>
        <v/>
      </c>
      <c r="X9" s="706"/>
      <c r="Y9" s="705" t="str">
        <f ca="1">IF(Y14="","",SUM(Z14:Z70))</f>
        <v/>
      </c>
      <c r="Z9" s="706"/>
      <c r="AA9" s="705" t="str">
        <f ca="1">IF(AA14="","",SUM(AB14:AB70))</f>
        <v/>
      </c>
      <c r="AB9" s="706"/>
      <c r="AC9" s="705" t="str">
        <f ca="1">IF(AC14="","",SUM(AD14:AD70))</f>
        <v/>
      </c>
      <c r="AD9" s="706"/>
      <c r="AE9" s="705" t="str">
        <f ca="1">IF(AE14="","",SUM(AF14:AF70))</f>
        <v/>
      </c>
      <c r="AF9" s="706"/>
    </row>
    <row r="10" spans="1:36" s="128" customFormat="1" ht="23.25" customHeight="1">
      <c r="A10" s="704" t="s">
        <v>83</v>
      </c>
      <c r="B10" s="704"/>
      <c r="C10" s="705">
        <f ca="1">IF(C73="","",SUM(D73:D148))</f>
        <v>30.526315789473703</v>
      </c>
      <c r="D10" s="706"/>
      <c r="E10" s="705" t="str">
        <f ca="1">IF(E73="","",SUM(F73:F148))</f>
        <v/>
      </c>
      <c r="F10" s="706"/>
      <c r="G10" s="705" t="str">
        <f ca="1">IF(G73="","",SUM(H73:H148))</f>
        <v/>
      </c>
      <c r="H10" s="706"/>
      <c r="I10" s="705">
        <f ca="1">IF(I73="","",SUM(J73:J148))</f>
        <v>29.473684210526333</v>
      </c>
      <c r="J10" s="706"/>
      <c r="K10" s="705">
        <f ca="1">IF(K73="","",SUM(L73:L148))</f>
        <v>17.894736842105264</v>
      </c>
      <c r="L10" s="706"/>
      <c r="M10" s="705">
        <f ca="1">IF(M73="","",SUM(N73:N148))</f>
        <v>13.684210526315788</v>
      </c>
      <c r="N10" s="706"/>
      <c r="O10" s="705" t="str">
        <f ca="1">IF(O73="","",SUM(P73:P148))</f>
        <v/>
      </c>
      <c r="P10" s="706"/>
      <c r="Q10" s="705" t="str">
        <f ca="1">IF(Q73="","",SUM(R73:R148))</f>
        <v/>
      </c>
      <c r="R10" s="706"/>
      <c r="S10" s="705" t="str">
        <f ca="1">IF(S73="","",SUM(T73:T148))</f>
        <v/>
      </c>
      <c r="T10" s="706"/>
      <c r="U10" s="705" t="str">
        <f ca="1">IF(U73="","",SUM(V73:V148))</f>
        <v/>
      </c>
      <c r="V10" s="706"/>
      <c r="W10" s="705" t="str">
        <f ca="1">IF(W73="","",SUM(X73:X148))</f>
        <v/>
      </c>
      <c r="X10" s="706"/>
      <c r="Y10" s="705" t="str">
        <f ca="1">IF(Y73="","",SUM(Z73:Z148))</f>
        <v/>
      </c>
      <c r="Z10" s="706"/>
      <c r="AA10" s="705" t="str">
        <f ca="1">IF(AA73="","",SUM(AB73:AB148))</f>
        <v/>
      </c>
      <c r="AB10" s="706"/>
      <c r="AC10" s="705" t="str">
        <f ca="1">IF(AC73="","",SUM(AD73:AD148))</f>
        <v/>
      </c>
      <c r="AD10" s="706"/>
      <c r="AE10" s="705" t="str">
        <f ca="1">IF(AE73="","",SUM(AF73:AF148))</f>
        <v/>
      </c>
      <c r="AF10" s="706"/>
    </row>
    <row r="11" spans="1:36" s="128" customFormat="1" ht="23.25" customHeight="1">
      <c r="A11" s="704" t="s">
        <v>82</v>
      </c>
      <c r="B11" s="704"/>
      <c r="C11" s="705">
        <f ca="1">IF(C7="","",IF(C8="No habilitado","",C9+C10))</f>
        <v>62.105263157894754</v>
      </c>
      <c r="D11" s="706"/>
      <c r="E11" s="705" t="str">
        <f ca="1">IF(E7="","",IF(E8="No habilitado","",E9+E10))</f>
        <v/>
      </c>
      <c r="F11" s="706"/>
      <c r="G11" s="705" t="str">
        <f t="shared" ref="G11" ca="1" si="0">IF(G7="","",IF(G8="No habilitado","",G9+G10))</f>
        <v/>
      </c>
      <c r="H11" s="706"/>
      <c r="I11" s="705">
        <f t="shared" ref="I11" ca="1" si="1">IF(I7="","",IF(I8="No habilitado","",I9+I10))</f>
        <v>75.789473684210563</v>
      </c>
      <c r="J11" s="706"/>
      <c r="K11" s="705">
        <f t="shared" ref="K11" ca="1" si="2">IF(K7="","",IF(K8="No habilitado","",K9+K10))</f>
        <v>60.000000000000014</v>
      </c>
      <c r="L11" s="706"/>
      <c r="M11" s="705">
        <f t="shared" ref="M11" ca="1" si="3">IF(M7="","",IF(M8="No habilitado","",M9+M10))</f>
        <v>45.263157894736835</v>
      </c>
      <c r="N11" s="706"/>
      <c r="O11" s="705" t="str">
        <f t="shared" ref="O11" ca="1" si="4">IF(O7="","",IF(O8="No habilitado","",O9+O10))</f>
        <v/>
      </c>
      <c r="P11" s="706"/>
      <c r="Q11" s="705" t="str">
        <f t="shared" ref="Q11" ca="1" si="5">IF(Q7="","",IF(Q8="No habilitado","",Q9+Q10))</f>
        <v/>
      </c>
      <c r="R11" s="706"/>
      <c r="S11" s="705" t="str">
        <f t="shared" ref="S11" ca="1" si="6">IF(S7="","",IF(S8="No habilitado","",S9+S10))</f>
        <v/>
      </c>
      <c r="T11" s="706"/>
      <c r="U11" s="705" t="str">
        <f t="shared" ref="U11" ca="1" si="7">IF(U7="","",IF(U8="No habilitado","",U9+U10))</f>
        <v/>
      </c>
      <c r="V11" s="706"/>
      <c r="W11" s="705" t="str">
        <f t="shared" ref="W11" ca="1" si="8">IF(W7="","",IF(W8="No habilitado","",W9+W10))</f>
        <v/>
      </c>
      <c r="X11" s="706"/>
      <c r="Y11" s="705" t="str">
        <f t="shared" ref="Y11" ca="1" si="9">IF(Y7="","",IF(Y8="No habilitado","",Y9+Y10))</f>
        <v/>
      </c>
      <c r="Z11" s="706"/>
      <c r="AA11" s="705" t="str">
        <f t="shared" ref="AA11" ca="1" si="10">IF(AA7="","",IF(AA8="No habilitado","",AA9+AA10))</f>
        <v/>
      </c>
      <c r="AB11" s="706"/>
      <c r="AC11" s="705" t="str">
        <f t="shared" ref="AC11" ca="1" si="11">IF(AC7="","",IF(AC8="No habilitado","",AC9+AC10))</f>
        <v/>
      </c>
      <c r="AD11" s="706"/>
      <c r="AE11" s="705" t="str">
        <f t="shared" ref="AE11" ca="1" si="12">IF(AE7="","",IF(AE8="No habilitado","",AE9+AE10))</f>
        <v/>
      </c>
      <c r="AF11" s="706"/>
    </row>
    <row r="12" spans="1:36" ht="21" customHeight="1"/>
    <row r="13" spans="1:36" ht="21.75" customHeight="1">
      <c r="A13" s="702" t="s">
        <v>67</v>
      </c>
      <c r="B13" s="703"/>
      <c r="C13" s="703"/>
      <c r="D13" s="703"/>
      <c r="E13" s="703"/>
      <c r="F13" s="703"/>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row>
    <row r="14" spans="1:36" s="128" customFormat="1" ht="21" customHeight="1">
      <c r="A14" s="132" t="s">
        <v>178</v>
      </c>
      <c r="B14" s="159">
        <f ca="1">IF(A14="","",IF($K$4="Media aritmética",ROUND(AVERAGE(C14,E14,G14,I14,K14,M14,O14,Q14,S14,U14,W14,Y14,AA14,AC14,AE14),2),ROUND(_xlfn.STDEV.P(C14,E14,G14,I14,K14,M14,O14,Q14,S14,U14,W14,Y14,AA14,AC14,AE14),2)))</f>
        <v>4631.21</v>
      </c>
      <c r="C14" s="174">
        <f t="shared" ref="C14:C45" ca="1" si="13">IF($C$8="Habilitado",IF($A14="","",ROUND(VLOOKUP($A14,UNITARIO_1,6,FALSE),2)),"")</f>
        <v>25150</v>
      </c>
      <c r="D14" s="166">
        <f ca="1">IF($A14="","",IF(C14="","",IF($K$4="Media aritmética",(C14&lt;=$B14)*($E$5/$B$4)+(C14&gt;$B14)*0,IF(AND(ROUND(AVERAGE($C14,$E14,$G14,$I14,$K14,$M14,$O14,$Q14,$S14,$U14,$W14,$Y14,$AA14,$AC14,$AE14),2)-$B14/2&lt;=C14,(ROUND(AVERAGE($C14,$E14,$G14,$I14,$K14,$M14,$O14,$Q14,$S14,$U14,$W14,$Y14,$AA14,$AC14,$AE14),2)+$B14/2&gt;C14)),($E$5/$B$4),0))))</f>
        <v>2.1052631578947367</v>
      </c>
      <c r="E14" s="160" t="str">
        <f t="shared" ref="E14:E45" ca="1" si="14">IF($E$8="Habilitado",IF($A14="","",ROUND(VLOOKUP($A14,UNITARIO_2,6,FALSE),2)),"")</f>
        <v/>
      </c>
      <c r="F14" s="166" t="str">
        <f ca="1">IF($A14="","",IF(E14="","",IF($K$4="Media aritmética",(E14&lt;=$B14)*($E$5/$B$4)+(E14&gt;$B14)*0,IF(AND(ROUND(AVERAGE($C14,$E14,$G14,$I14,$K14,$M14,$O14,$Q14,$S14,$U14,$W14,$Y14,$AA14,$AC14,$AE14),2)-$B14/2&lt;=E14,(ROUND(AVERAGE($C14,$E14,$G14,$I14,$K14,$M14,$O14,$Q14,$S14,$U14,$W14,$Y14,$AA14,$AC14,$AE14),2)+$B14/2&gt;E14)),($E$5/$B$4),0))))</f>
        <v/>
      </c>
      <c r="G14" s="160" t="str">
        <f t="shared" ref="G14:G70" ca="1" si="15">IF($G$8="Habilitado",IF($A14="","",ROUND(VLOOKUP($A14,UNITARIO_3,6,FALSE),2)),"")</f>
        <v/>
      </c>
      <c r="H14" s="166" t="str">
        <f ca="1">IF($A14="","",IF(G14="","",IF($K$4="Media aritmética",(G14&lt;=$B14)*($E$5/$B$4)+(G14&gt;$B14)*0,IF(AND(ROUND(AVERAGE($C14,$E14,$G14,$I14,$K14,$M14,$O14,$Q14,$S14,$U14,$W14,$Y14,$AA14,$AC14,$AE14),2)-$B14/2&lt;=G14,(ROUND(AVERAGE($C14,$E14,$G14,$I14,$K14,$M14,$O14,$Q14,$S14,$U14,$W14,$Y14,$AA14,$AC14,$AE14),2)+$B14/2&gt;G14)),($E$5/$B$4),0))))</f>
        <v/>
      </c>
      <c r="I14" s="160">
        <f t="shared" ref="I14:I45" ca="1" si="16">IF($I$8="Habilitado",IF($A14="","",ROUND(VLOOKUP($A14,UNITARIO_4,6,FALSE),2)),"")</f>
        <v>35000</v>
      </c>
      <c r="J14" s="166">
        <f ca="1">IF($A14="","",IF(I14="","",IF($K$4="Media aritmética",(I14&lt;=$B14)*($E$5/$B$4)+(I14&gt;$B14)*0,IF(AND(ROUND(AVERAGE($C14,$E14,$G14,$I14,$K14,$M14,$O14,$Q14,$S14,$U14,$W14,$Y14,$AA14,$AC14,$AE14),2)-$B14/2&lt;=I14,(ROUND(AVERAGE($C14,$E14,$G14,$I14,$K14,$M14,$O14,$Q14,$S14,$U14,$W14,$Y14,$AA14,$AC14,$AE14),2)+$B14/2&gt;I14)),($E$5/$B$4),0))))</f>
        <v>0</v>
      </c>
      <c r="K14" s="160">
        <f t="shared" ref="K14:K45" ca="1" si="17">IF($K$8="Habilitado",IF($A14="","",ROUND(VLOOKUP($A14,UNITARIO_5,6,FALSE),2)),"")</f>
        <v>26000</v>
      </c>
      <c r="L14" s="166">
        <f ca="1">IF($A14="","",IF(K14="","",IF($K$4="Media aritmética",(K14&lt;=$B14)*($E$5/$B$4)+(K14&gt;$B14)*0,IF(AND(ROUND(AVERAGE($C14,$E14,$G14,$I14,$K14,$M14,$O14,$Q14,$S14,$U14,$W14,$Y14,$AA14,$AC14,$AE14),2)-$B14/2&lt;=K14,(ROUND(AVERAGE($C14,$E14,$G14,$I14,$K14,$M14,$O14,$Q14,$S14,$U14,$W14,$Y14,$AA14,$AC14,$AE14),2)+$B14/2&gt;K14)),($E$5/$B$4),0))))</f>
        <v>2.1052631578947367</v>
      </c>
      <c r="M14" s="160">
        <f t="shared" ref="M14:M45" ca="1" si="18">IF($M$8="Habilitado",IF($A14="","",ROUND(VLOOKUP($A14,UNITARIO_6,6,FALSE),2)),"")</f>
        <v>22805</v>
      </c>
      <c r="N14" s="166">
        <f ca="1">IF($A14="","",IF(M14="","",IF($K$4="Media aritmética",(M14&lt;=$B14)*($E$5/$B$4)+(M14&gt;$B14)*0,IF(AND(ROUND(AVERAGE($C14,$E14,$G14,$I14,$K14,$M14,$O14,$Q14,$S14,$U14,$W14,$Y14,$AA14,$AC14,$AE14),2)-$B14/2&lt;=M14,(ROUND(AVERAGE($C14,$E14,$G14,$I14,$K14,$M14,$O14,$Q14,$S14,$U14,$W14,$Y14,$AA14,$AC14,$AE14),2)+$B14/2&gt;M14)),($E$5/$B$4),0))))</f>
        <v>0</v>
      </c>
      <c r="O14" s="160" t="str">
        <f t="shared" ref="O14:O45" ca="1" si="19">IF($O$8="Habilitado",IF($A14="","",ROUND(VLOOKUP($A14,UNITARIO_7,6,FALSE),2)),"")</f>
        <v/>
      </c>
      <c r="P14" s="166" t="str">
        <f ca="1">IF($A14="","",IF(O14="","",IF($K$4="Media aritmética",(O14&lt;=$B14)*($E$5/$B$4)+(O14&gt;$B14)*0,IF(AND(ROUND(AVERAGE($C14,$E14,$G14,$I14,$K14,$M14,$O14,$Q14,$S14,$U14,$W14,$Y14,$AA14,$AC14,$AE14),2)-$B14/2&lt;=O14,(ROUND(AVERAGE($C14,$E14,$G14,$I14,$K14,$M14,$O14,$Q14,$S14,$U14,$W14,$Y14,$AA14,$AC14,$AE14),2)+$B14/2&gt;O14)),($E$5/$B$4),0))))</f>
        <v/>
      </c>
      <c r="Q14" s="160" t="str">
        <f t="shared" ref="Q14:Q45" ca="1" si="20">IF($Q$8="Habilitado",IF($A14="","",ROUND(VLOOKUP($A14,UNITARIO_8,6,FALSE),2)),"")</f>
        <v/>
      </c>
      <c r="R14" s="166" t="str">
        <f ca="1">IF($A14="","",IF(Q14="","",IF($K$4="Media aritmética",(Q14&lt;=$B14)*($E$5/$B$4)+(Q14&gt;$B14)*0,IF(AND(ROUND(AVERAGE($C14,$E14,$G14,$I14,$K14,$M14,$O14,$Q14,$S14,$U14,$W14,$Y14,$AA14,$AC14,$AE14),2)-$B14/2&lt;=Q14,(ROUND(AVERAGE($C14,$E14,$G14,$I14,$K14,$M14,$O14,$Q14,$S14,$U14,$W14,$Y14,$AA14,$AC14,$AE14),2)+$B14/2&gt;Q14)),($E$5/$B$4),0))))</f>
        <v/>
      </c>
      <c r="S14" s="160" t="str">
        <f t="shared" ref="S14:S45" ca="1" si="21">IF($S$8="Habilitado",IF($A14="","",ROUND(VLOOKUP($A14,UNITARIO_9,6,FALSE),2)),"")</f>
        <v/>
      </c>
      <c r="T14" s="166" t="str">
        <f ca="1">IF($A14="","",IF(S14="","",IF($K$4="Media aritmética",(S14&lt;=$B14)*($E$5/$B$4)+(S14&gt;$B14)*0,IF(AND(ROUND(AVERAGE($C14,$E14,$G14,$I14,$K14,$M14,$O14,$Q14,$S14,$U14,$W14,$Y14,$AA14,$AC14,$AE14),2)-$B14/2&lt;=S14,(ROUND(AVERAGE($C14,$E14,$G14,$I14,$K14,$M14,$O14,$Q14,$S14,$U14,$W14,$Y14,$AA14,$AC14,$AE14),2)+$B14/2&gt;S14)),($E$5/$B$4),0))))</f>
        <v/>
      </c>
      <c r="U14" s="160" t="str">
        <f t="shared" ref="U14:U45" ca="1" si="22">IF($U$8="Habilitado",IF($A14="","",ROUND(VLOOKUP($A14,UNITARIO_10,6,FALSE),2)),"")</f>
        <v/>
      </c>
      <c r="V14" s="166" t="str">
        <f ca="1">IF($A14="","",IF(U14="","",IF($K$4="Media aritmética",(U14&lt;=$B14)*($E$5/$B$4)+(U14&gt;$B14)*0,IF(AND(ROUND(AVERAGE($C14,$E14,$G14,$I14,$K14,$M14,$O14,$Q14,$S14,$U14,$W14,$Y14,$AA14,$AC14,$AE14),2)-$B14/2&lt;=U14,(ROUND(AVERAGE($C14,$E14,$G14,$I14,$K14,$M14,$O14,$Q14,$S14,$U14,$W14,$Y14,$AA14,$AC14,$AE14),2)+$B14/2&gt;U14)),($E$5/$B$4),0))))</f>
        <v/>
      </c>
      <c r="W14" s="160" t="str">
        <f t="shared" ref="W14:W45" ca="1" si="23">IF($W$8="Habilitado",IF($A14="","",ROUND(VLOOKUP($A14,UNITARIO_11,6,FALSE),2)),"")</f>
        <v/>
      </c>
      <c r="X14" s="166" t="str">
        <f ca="1">IF($A14="","",IF(W14="","",IF($K$4="Media aritmética",(W14&lt;=$B14)*($E$5/$B$4)+(W14&gt;$B14)*0,IF(AND(ROUND(AVERAGE($C14,$E14,$G14,$I14,$K14,$M14,$O14,$Q14,$S14,$U14,$W14,$Y14,$AA14,$AC14,$AE14),2)-$B14/2&lt;=W14,(ROUND(AVERAGE($C14,$E14,$G14,$I14,$K14,$M14,$O14,$Q14,$S14,$U14,$W14,$Y14,$AA14,$AC14,$AE14),2)+$B14/2&gt;W14)),($E$5/$B$4),0))))</f>
        <v/>
      </c>
      <c r="Y14" s="160" t="str">
        <f t="shared" ref="Y14:Y45" ca="1" si="24">IF($Y$8="Habilitado",IF($A14="","",ROUND(VLOOKUP($A14,UNITARIO_12,6,FALSE),2)),"")</f>
        <v/>
      </c>
      <c r="Z14" s="166" t="str">
        <f ca="1">IF($A14="","",IF(Y14="","",IF($K$4="Media aritmética",(Y14&lt;=$B14)*($E$5/$B$4)+(Y14&gt;$B14)*0,IF(AND(ROUND(AVERAGE($C14,$E14,$G14,$I14,$K14,$M14,$O14,$Q14,$S14,$U14,$W14,$Y14,$AA14,$AC14,$AE14),2)-$B14/2&lt;=Y14,(ROUND(AVERAGE($C14,$E14,$G14,$I14,$K14,$M14,$O14,$Q14,$S14,$U14,$W14,$Y14,$AA14,$AC14,$AE14),2)+$B14/2&gt;Y14)),($E$5/$B$4),0))))</f>
        <v/>
      </c>
      <c r="AA14" s="160" t="str">
        <f t="shared" ref="AA14:AA45" ca="1" si="25">IF($AA$8="Habilitado",IF($A14="","",ROUND(VLOOKUP($A14,UNITARIO_13,6,FALSE),2)),"")</f>
        <v/>
      </c>
      <c r="AB14" s="166" t="str">
        <f ca="1">IF($A14="","",IF(AA14="","",IF($K$4="Media aritmética",(AA14&lt;=$B14)*($E$5/$B$4)+(AA14&gt;$B14)*0,IF(AND(ROUND(AVERAGE($C14,$E14,$G14,$I14,$K14,$M14,$O14,$Q14,$S14,$U14,$W14,$Y14,$AA14,$AC14,$AE14),2)-$B14/2&lt;=AA14,(ROUND(AVERAGE($C14,$E14,$G14,$I14,$K14,$M14,$O14,$Q14,$S14,$U14,$W14,$Y14,$AA14,$AC14,$AE14),2)+$B14/2&gt;AA14)),($E$5/$B$4),0))))</f>
        <v/>
      </c>
      <c r="AC14" s="160" t="str">
        <f t="shared" ref="AC14:AC45" ca="1" si="26">IF($AC$8="Habilitado",IF($A14="","",ROUND(VLOOKUP($A14,UNITARIO_14,6,FALSE),2)),"")</f>
        <v/>
      </c>
      <c r="AD14" s="166" t="str">
        <f ca="1">IF($A14="","",IF(AC14="","",IF($K$4="Media aritmética",(AC14&lt;=$B14)*($E$5/$B$4)+(AC14&gt;$B14)*0,IF(AND(ROUND(AVERAGE($C14,$E14,$G14,$I14,$K14,$M14,$O14,$Q14,$S14,$U14,$W14,$Y14,$AA14,$AC14,$AE14),2)-$B14/2&lt;=AC14,(ROUND(AVERAGE($C14,$E14,$G14,$I14,$K14,$M14,$O14,$Q14,$S14,$U14,$W14,$Y14,$AA14,$AC14,$AE14),2)+$B14/2&gt;AC14)),($E$5/$B$4),0))))</f>
        <v/>
      </c>
      <c r="AE14" s="160" t="str">
        <f t="shared" ref="AE14:AE45" ca="1" si="27">IF($AE$8="Habilitado",IF($A14="","",ROUND(VLOOKUP($A14,UNITARIO_15,6,FALSE),2)),"")</f>
        <v/>
      </c>
      <c r="AF14" s="166" t="str">
        <f ca="1">IF($A14="","",IF(AE14="","",IF($K$4="Media aritmética",(AE14&lt;=$B14)*($E$5/$B$4)+(AE14&gt;$B14)*0,IF(AND(ROUND(AVERAGE($C14,$E14,$G14,$I14,$K14,$M14,$O14,$Q14,$S14,$U14,$W14,$Y14,$AA14,$AC14,$AE14),2)-$B14/2&lt;=AE14,(ROUND(AVERAGE($C14,$E14,$G14,$I14,$K14,$M14,$O14,$Q14,$S14,$U14,$W14,$Y14,$AA14,$AC14,$AE14),2)+$B14/2&gt;AE14)),($E$5/$B$4),0))))</f>
        <v/>
      </c>
      <c r="AH14" s="133"/>
      <c r="AI14" s="134"/>
      <c r="AJ14" s="134"/>
    </row>
    <row r="15" spans="1:36" s="128" customFormat="1" ht="21" customHeight="1">
      <c r="A15" s="132" t="s">
        <v>182</v>
      </c>
      <c r="B15" s="159">
        <f t="shared" ref="B15:B70" ca="1" si="28">IF(A15="","",IF($K$4="Media aritmética",ROUND(AVERAGE(C15,E15,G15,I15,K15,M15,O15,Q15,S15,U15,W15,Y15,AA15,AC15,AE15),2),ROUND(_xlfn.STDEV.P(C15,E15,G15,I15,K15,M15,O15,Q15,S15,U15,W15,Y15,AA15,AC15,AE15),2)))</f>
        <v>5627.48</v>
      </c>
      <c r="C15" s="174">
        <f t="shared" ca="1" si="13"/>
        <v>14384</v>
      </c>
      <c r="D15" s="166">
        <f t="shared" ref="D15:D70" ca="1" si="29">IF($A15="","",IF(C15="","",IF($K$4="Media aritmética",(C15&lt;=$B15)*($E$5/$B$4)+(C15&gt;$B15)*0,IF(AND(ROUND(AVERAGE($C15,$E15,$G15,$I15,$K15,$M15,$O15,$Q15,$S15,$U15,$W15,$Y15,$AA15,$AC15,$AE15),2)-$B15/2&lt;=C15,(ROUND(AVERAGE($C15,$E15,$G15,$I15,$K15,$M15,$O15,$Q15,$S15,$U15,$W15,$Y15,$AA15,$AC15,$AE15),2)+$B15/2&gt;C15)),($E$5/$B$4),0))))</f>
        <v>0</v>
      </c>
      <c r="E15" s="160" t="str">
        <f t="shared" ca="1" si="14"/>
        <v/>
      </c>
      <c r="F15" s="166" t="str">
        <f t="shared" ref="F15:F70" ca="1" si="30">IF($A15="","",IF(E15="","",IF($K$4="Media aritmética",(E15&lt;=$B15)*($E$5/$B$4)+(E15&gt;$B15)*0,IF(AND(ROUND(AVERAGE($C15,$E15,$G15,$I15,$K15,$M15,$O15,$Q15,$S15,$U15,$W15,$Y15,$AA15,$AC15,$AE15),2)-$B15/2&lt;=E15,(ROUND(AVERAGE($C15,$E15,$G15,$I15,$K15,$M15,$O15,$Q15,$S15,$U15,$W15,$Y15,$AA15,$AC15,$AE15),2)+$B15/2&gt;E15)),($E$5/$B$4),0))))</f>
        <v/>
      </c>
      <c r="G15" s="160" t="str">
        <f t="shared" ca="1" si="15"/>
        <v/>
      </c>
      <c r="H15" s="166" t="str">
        <f t="shared" ref="H15:H70" ca="1" si="31">IF($A15="","",IF(G15="","",IF($K$4="Media aritmética",(G15&lt;=$B15)*($E$5/$B$4)+(G15&gt;$B15)*0,IF(AND(ROUND(AVERAGE($C15,$E15,$G15,$I15,$K15,$M15,$O15,$Q15,$S15,$U15,$W15,$Y15,$AA15,$AC15,$AE15),2)-$B15/2&lt;=G15,(ROUND(AVERAGE($C15,$E15,$G15,$I15,$K15,$M15,$O15,$Q15,$S15,$U15,$W15,$Y15,$AA15,$AC15,$AE15),2)+$B15/2&gt;G15)),($E$5/$B$4),0))))</f>
        <v/>
      </c>
      <c r="I15" s="160">
        <f t="shared" ca="1" si="16"/>
        <v>30000</v>
      </c>
      <c r="J15" s="166">
        <f ca="1">IF($A15="","",IF(I15="","",IF($K$4="Media aritmética",(I15&lt;=$B15)*($E$5/$B$4)+(I15&gt;$B15)*0,IF(AND(ROUND(AVERAGE($C15,$E15,$G15,$I15,$K15,$M15,$O15,$Q15,$S15,$U15,$W15,$Y15,$AA15,$AC15,$AE15),2)-$B15/2&lt;=I15,(ROUND(AVERAGE($C15,$E15,$G15,$I15,$K15,$M15,$O15,$Q15,$S15,$U15,$W15,$Y15,$AA15,$AC15,$AE15),2)+$B15/2&gt;I15)),($E$5/$B$4),0))))</f>
        <v>0</v>
      </c>
      <c r="K15" s="160">
        <f t="shared" ca="1" si="17"/>
        <v>23500</v>
      </c>
      <c r="L15" s="166">
        <f t="shared" ref="L15:L59" ca="1" si="32">IF($A15="","",IF(K15="","",IF($K$4="Media aritmética",(K15&lt;=$B15)*($E$5/$B$4)+(K15&gt;$B15)*0,IF(AND(ROUND(AVERAGE($C15,$E15,$G15,$I15,$K15,$M15,$O15,$Q15,$S15,$U15,$W15,$Y15,$AA15,$AC15,$AE15),2)-$B15/2&lt;=K15,(ROUND(AVERAGE($C15,$E15,$G15,$I15,$K15,$M15,$O15,$Q15,$S15,$U15,$W15,$Y15,$AA15,$AC15,$AE15),2)+$B15/2&gt;K15)),($E$5/$B$4),0))))</f>
        <v>2.1052631578947367</v>
      </c>
      <c r="M15" s="160">
        <f t="shared" ca="1" si="18"/>
        <v>20436</v>
      </c>
      <c r="N15" s="166">
        <f t="shared" ref="N15:N70" ca="1" si="33">IF($A15="","",IF(M15="","",IF($K$4="Media aritmética",(M15&lt;=$B15)*($E$5/$B$4)+(M15&gt;$B15)*0,IF(AND(ROUND(AVERAGE($C15,$E15,$G15,$I15,$K15,$M15,$O15,$Q15,$S15,$U15,$W15,$Y15,$AA15,$AC15,$AE15),2)-$B15/2&lt;=M15,(ROUND(AVERAGE($C15,$E15,$G15,$I15,$K15,$M15,$O15,$Q15,$S15,$U15,$W15,$Y15,$AA15,$AC15,$AE15),2)+$B15/2&gt;M15)),($E$5/$B$4),0))))</f>
        <v>2.1052631578947367</v>
      </c>
      <c r="O15" s="160" t="str">
        <f t="shared" ca="1" si="19"/>
        <v/>
      </c>
      <c r="P15" s="166" t="str">
        <f t="shared" ref="P15:P70" ca="1" si="34">IF($A15="","",IF(O15="","",IF($K$4="Media aritmética",(O15&lt;=$B15)*($E$5/$B$4)+(O15&gt;$B15)*0,IF(AND(ROUND(AVERAGE($C15,$E15,$G15,$I15,$K15,$M15,$O15,$Q15,$S15,$U15,$W15,$Y15,$AA15,$AC15,$AE15),2)-$B15/2&lt;=O15,(ROUND(AVERAGE($C15,$E15,$G15,$I15,$K15,$M15,$O15,$Q15,$S15,$U15,$W15,$Y15,$AA15,$AC15,$AE15),2)+$B15/2&gt;O15)),($E$5/$B$4),0))))</f>
        <v/>
      </c>
      <c r="Q15" s="160" t="str">
        <f t="shared" ca="1" si="20"/>
        <v/>
      </c>
      <c r="R15" s="166" t="str">
        <f t="shared" ref="R15:R59" ca="1" si="35">IF($A15="","",IF(Q15="","",IF($K$4="Media aritmética",(Q15&lt;=$B15)*($E$5/$B$4)+(Q15&gt;$B15)*0,IF(AND(ROUND(AVERAGE($C15,$E15,$G15,$I15,$K15,$M15,$O15,$Q15,$S15,$U15,$W15,$Y15,$AA15,$AC15,$AE15),2)-$B15/2&lt;=Q15,(ROUND(AVERAGE($C15,$E15,$G15,$I15,$K15,$M15,$O15,$Q15,$S15,$U15,$W15,$Y15,$AA15,$AC15,$AE15),2)+$B15/2&gt;Q15)),($E$5/$B$4),0))))</f>
        <v/>
      </c>
      <c r="S15" s="160" t="str">
        <f t="shared" ca="1" si="21"/>
        <v/>
      </c>
      <c r="T15" s="166" t="str">
        <f t="shared" ref="T15:T59" ca="1" si="36">IF($A15="","",IF(S15="","",IF($K$4="Media aritmética",(S15&lt;=$B15)*($E$5/$B$4)+(S15&gt;$B15)*0,IF(AND(ROUND(AVERAGE($C15,$E15,$G15,$I15,$K15,$M15,$O15,$Q15,$S15,$U15,$W15,$Y15,$AA15,$AC15,$AE15),2)-$B15/2&lt;=S15,(ROUND(AVERAGE($C15,$E15,$G15,$I15,$K15,$M15,$O15,$Q15,$S15,$U15,$W15,$Y15,$AA15,$AC15,$AE15),2)+$B15/2&gt;S15)),($E$5/$B$4),0))))</f>
        <v/>
      </c>
      <c r="U15" s="160" t="str">
        <f t="shared" ca="1" si="22"/>
        <v/>
      </c>
      <c r="V15" s="166" t="str">
        <f t="shared" ref="V15:V59" ca="1" si="37">IF($A15="","",IF(U15="","",IF($K$4="Media aritmética",(U15&lt;=$B15)*($E$5/$B$4)+(U15&gt;$B15)*0,IF(AND(ROUND(AVERAGE($C15,$E15,$G15,$I15,$K15,$M15,$O15,$Q15,$S15,$U15,$W15,$Y15,$AA15,$AC15,$AE15),2)-$B15/2&lt;=U15,(ROUND(AVERAGE($C15,$E15,$G15,$I15,$K15,$M15,$O15,$Q15,$S15,$U15,$W15,$Y15,$AA15,$AC15,$AE15),2)+$B15/2&gt;U15)),($E$5/$B$4),0))))</f>
        <v/>
      </c>
      <c r="W15" s="160" t="str">
        <f t="shared" ca="1" si="23"/>
        <v/>
      </c>
      <c r="X15" s="166" t="str">
        <f t="shared" ref="X15:X59" ca="1" si="38">IF($A15="","",IF(W15="","",IF($K$4="Media aritmética",(W15&lt;=$B15)*($E$5/$B$4)+(W15&gt;$B15)*0,IF(AND(ROUND(AVERAGE($C15,$E15,$G15,$I15,$K15,$M15,$O15,$Q15,$S15,$U15,$W15,$Y15,$AA15,$AC15,$AE15),2)-$B15/2&lt;=W15,(ROUND(AVERAGE($C15,$E15,$G15,$I15,$K15,$M15,$O15,$Q15,$S15,$U15,$W15,$Y15,$AA15,$AC15,$AE15),2)+$B15/2&gt;W15)),($E$5/$B$4),0))))</f>
        <v/>
      </c>
      <c r="Y15" s="160" t="str">
        <f t="shared" ca="1" si="24"/>
        <v/>
      </c>
      <c r="Z15" s="166" t="str">
        <f t="shared" ref="Z15:Z59" ca="1" si="39">IF($A15="","",IF(Y15="","",IF($K$4="Media aritmética",(Y15&lt;=$B15)*($E$5/$B$4)+(Y15&gt;$B15)*0,IF(AND(ROUND(AVERAGE($C15,$E15,$G15,$I15,$K15,$M15,$O15,$Q15,$S15,$U15,$W15,$Y15,$AA15,$AC15,$AE15),2)-$B15/2&lt;=Y15,(ROUND(AVERAGE($C15,$E15,$G15,$I15,$K15,$M15,$O15,$Q15,$S15,$U15,$W15,$Y15,$AA15,$AC15,$AE15),2)+$B15/2&gt;Y15)),($E$5/$B$4),0))))</f>
        <v/>
      </c>
      <c r="AA15" s="160" t="str">
        <f t="shared" ca="1" si="25"/>
        <v/>
      </c>
      <c r="AB15" s="166" t="str">
        <f t="shared" ref="AB15:AB59" ca="1" si="40">IF($A15="","",IF(AA15="","",IF($K$4="Media aritmética",(AA15&lt;=$B15)*($E$5/$B$4)+(AA15&gt;$B15)*0,IF(AND(ROUND(AVERAGE($C15,$E15,$G15,$I15,$K15,$M15,$O15,$Q15,$S15,$U15,$W15,$Y15,$AA15,$AC15,$AE15),2)-$B15/2&lt;=AA15,(ROUND(AVERAGE($C15,$E15,$G15,$I15,$K15,$M15,$O15,$Q15,$S15,$U15,$W15,$Y15,$AA15,$AC15,$AE15),2)+$B15/2&gt;AA15)),($E$5/$B$4),0))))</f>
        <v/>
      </c>
      <c r="AC15" s="160" t="str">
        <f t="shared" ca="1" si="26"/>
        <v/>
      </c>
      <c r="AD15" s="166" t="str">
        <f t="shared" ref="AD15:AD59" ca="1" si="41">IF($A15="","",IF(AC15="","",IF($K$4="Media aritmética",(AC15&lt;=$B15)*($E$5/$B$4)+(AC15&gt;$B15)*0,IF(AND(ROUND(AVERAGE($C15,$E15,$G15,$I15,$K15,$M15,$O15,$Q15,$S15,$U15,$W15,$Y15,$AA15,$AC15,$AE15),2)-$B15/2&lt;=AC15,(ROUND(AVERAGE($C15,$E15,$G15,$I15,$K15,$M15,$O15,$Q15,$S15,$U15,$W15,$Y15,$AA15,$AC15,$AE15),2)+$B15/2&gt;AC15)),($E$5/$B$4),0))))</f>
        <v/>
      </c>
      <c r="AE15" s="160" t="str">
        <f t="shared" ca="1" si="27"/>
        <v/>
      </c>
      <c r="AF15" s="166" t="str">
        <f t="shared" ref="AF15:AF59" ca="1" si="42">IF($A15="","",IF(AE15="","",IF($K$4="Media aritmética",(AE15&lt;=$B15)*($E$5/$B$4)+(AE15&gt;$B15)*0,IF(AND(ROUND(AVERAGE($C15,$E15,$G15,$I15,$K15,$M15,$O15,$Q15,$S15,$U15,$W15,$Y15,$AA15,$AC15,$AE15),2)-$B15/2&lt;=AE15,(ROUND(AVERAGE($C15,$E15,$G15,$I15,$K15,$M15,$O15,$Q15,$S15,$U15,$W15,$Y15,$AA15,$AC15,$AE15),2)+$B15/2&gt;AE15)),($E$5/$B$4),0))))</f>
        <v/>
      </c>
      <c r="AH15" s="133"/>
      <c r="AI15" s="134"/>
      <c r="AJ15" s="134"/>
    </row>
    <row r="16" spans="1:36" s="128" customFormat="1" ht="21" customHeight="1">
      <c r="A16" s="132" t="s">
        <v>188</v>
      </c>
      <c r="B16" s="159">
        <f t="shared" ca="1" si="28"/>
        <v>16206.87</v>
      </c>
      <c r="C16" s="174">
        <f t="shared" ca="1" si="13"/>
        <v>24872</v>
      </c>
      <c r="D16" s="166">
        <f t="shared" ca="1" si="29"/>
        <v>0</v>
      </c>
      <c r="E16" s="160" t="str">
        <f t="shared" ca="1" si="14"/>
        <v/>
      </c>
      <c r="F16" s="166" t="str">
        <f t="shared" ca="1" si="30"/>
        <v/>
      </c>
      <c r="G16" s="160" t="str">
        <f t="shared" ca="1" si="15"/>
        <v/>
      </c>
      <c r="H16" s="166" t="str">
        <f t="shared" ca="1" si="31"/>
        <v/>
      </c>
      <c r="I16" s="160">
        <f t="shared" ca="1" si="16"/>
        <v>26000</v>
      </c>
      <c r="J16" s="166">
        <f t="shared" ref="J16:J70" ca="1" si="43">IF($A16="","",IF(I16="","",IF($K$4="Media aritmética",(I16&lt;=$B16)*($E$5/$B$4)+(I16&gt;$B16)*0,IF(AND(ROUND(AVERAGE($C16,$E16,$G16,$I16,$K16,$M16,$O16,$Q16,$S16,$U16,$W16,$Y16,$AA16,$AC16,$AE16),2)-$B16/2&lt;=I16,(ROUND(AVERAGE($C16,$E16,$G16,$I16,$K16,$M16,$O16,$Q16,$S16,$U16,$W16,$Y16,$AA16,$AC16,$AE16),2)+$B16/2&gt;I16)),($E$5/$B$4),0))))</f>
        <v>0</v>
      </c>
      <c r="K16" s="160">
        <f t="shared" ca="1" si="17"/>
        <v>65000</v>
      </c>
      <c r="L16" s="166">
        <f t="shared" ca="1" si="32"/>
        <v>0</v>
      </c>
      <c r="M16" s="160">
        <f t="shared" ca="1" si="18"/>
        <v>35686</v>
      </c>
      <c r="N16" s="166">
        <f t="shared" ca="1" si="33"/>
        <v>2.1052631578947367</v>
      </c>
      <c r="O16" s="160" t="str">
        <f t="shared" ca="1" si="19"/>
        <v/>
      </c>
      <c r="P16" s="166" t="str">
        <f t="shared" ca="1" si="34"/>
        <v/>
      </c>
      <c r="Q16" s="160" t="str">
        <f t="shared" ca="1" si="20"/>
        <v/>
      </c>
      <c r="R16" s="166" t="str">
        <f t="shared" ca="1" si="35"/>
        <v/>
      </c>
      <c r="S16" s="160" t="str">
        <f t="shared" ca="1" si="21"/>
        <v/>
      </c>
      <c r="T16" s="166" t="str">
        <f t="shared" ca="1" si="36"/>
        <v/>
      </c>
      <c r="U16" s="160" t="str">
        <f t="shared" ca="1" si="22"/>
        <v/>
      </c>
      <c r="V16" s="166" t="str">
        <f t="shared" ca="1" si="37"/>
        <v/>
      </c>
      <c r="W16" s="160" t="str">
        <f t="shared" ca="1" si="23"/>
        <v/>
      </c>
      <c r="X16" s="166" t="str">
        <f t="shared" ca="1" si="38"/>
        <v/>
      </c>
      <c r="Y16" s="160" t="str">
        <f t="shared" ca="1" si="24"/>
        <v/>
      </c>
      <c r="Z16" s="166" t="str">
        <f t="shared" ca="1" si="39"/>
        <v/>
      </c>
      <c r="AA16" s="160" t="str">
        <f t="shared" ca="1" si="25"/>
        <v/>
      </c>
      <c r="AB16" s="166" t="str">
        <f t="shared" ca="1" si="40"/>
        <v/>
      </c>
      <c r="AC16" s="160" t="str">
        <f t="shared" ca="1" si="26"/>
        <v/>
      </c>
      <c r="AD16" s="166" t="str">
        <f t="shared" ca="1" si="41"/>
        <v/>
      </c>
      <c r="AE16" s="160" t="str">
        <f t="shared" ca="1" si="27"/>
        <v/>
      </c>
      <c r="AF16" s="166" t="str">
        <f t="shared" ca="1" si="42"/>
        <v/>
      </c>
      <c r="AH16" s="133"/>
      <c r="AI16" s="134"/>
      <c r="AJ16" s="134"/>
    </row>
    <row r="17" spans="1:36" s="128" customFormat="1" ht="21" customHeight="1">
      <c r="A17" s="132" t="s">
        <v>197</v>
      </c>
      <c r="B17" s="159">
        <f t="shared" ca="1" si="28"/>
        <v>1702.78</v>
      </c>
      <c r="C17" s="174">
        <f t="shared" ca="1" si="13"/>
        <v>8550</v>
      </c>
      <c r="D17" s="166">
        <f t="shared" ca="1" si="29"/>
        <v>0</v>
      </c>
      <c r="E17" s="160" t="str">
        <f t="shared" ca="1" si="14"/>
        <v/>
      </c>
      <c r="F17" s="166" t="str">
        <f t="shared" ca="1" si="30"/>
        <v/>
      </c>
      <c r="G17" s="160" t="str">
        <f t="shared" ca="1" si="15"/>
        <v/>
      </c>
      <c r="H17" s="166" t="str">
        <f t="shared" ca="1" si="31"/>
        <v/>
      </c>
      <c r="I17" s="160">
        <f t="shared" ca="1" si="16"/>
        <v>12000</v>
      </c>
      <c r="J17" s="166">
        <f t="shared" ca="1" si="43"/>
        <v>0</v>
      </c>
      <c r="K17" s="160">
        <f t="shared" ca="1" si="17"/>
        <v>12500</v>
      </c>
      <c r="L17" s="166">
        <f t="shared" ca="1" si="32"/>
        <v>0</v>
      </c>
      <c r="M17" s="160">
        <f t="shared" ca="1" si="18"/>
        <v>9248</v>
      </c>
      <c r="N17" s="166">
        <f t="shared" ca="1" si="33"/>
        <v>0</v>
      </c>
      <c r="O17" s="160" t="str">
        <f t="shared" ca="1" si="19"/>
        <v/>
      </c>
      <c r="P17" s="166" t="str">
        <f t="shared" ca="1" si="34"/>
        <v/>
      </c>
      <c r="Q17" s="160" t="str">
        <f t="shared" ca="1" si="20"/>
        <v/>
      </c>
      <c r="R17" s="166" t="str">
        <f t="shared" ca="1" si="35"/>
        <v/>
      </c>
      <c r="S17" s="160" t="str">
        <f t="shared" ca="1" si="21"/>
        <v/>
      </c>
      <c r="T17" s="166" t="str">
        <f t="shared" ca="1" si="36"/>
        <v/>
      </c>
      <c r="U17" s="160" t="str">
        <f t="shared" ca="1" si="22"/>
        <v/>
      </c>
      <c r="V17" s="166" t="str">
        <f t="shared" ca="1" si="37"/>
        <v/>
      </c>
      <c r="W17" s="160" t="str">
        <f t="shared" ca="1" si="23"/>
        <v/>
      </c>
      <c r="X17" s="166" t="str">
        <f t="shared" ca="1" si="38"/>
        <v/>
      </c>
      <c r="Y17" s="160" t="str">
        <f t="shared" ca="1" si="24"/>
        <v/>
      </c>
      <c r="Z17" s="166" t="str">
        <f t="shared" ca="1" si="39"/>
        <v/>
      </c>
      <c r="AA17" s="160" t="str">
        <f t="shared" ca="1" si="25"/>
        <v/>
      </c>
      <c r="AB17" s="166" t="str">
        <f t="shared" ca="1" si="40"/>
        <v/>
      </c>
      <c r="AC17" s="160" t="str">
        <f t="shared" ca="1" si="26"/>
        <v/>
      </c>
      <c r="AD17" s="166" t="str">
        <f t="shared" ca="1" si="41"/>
        <v/>
      </c>
      <c r="AE17" s="160" t="str">
        <f t="shared" ca="1" si="27"/>
        <v/>
      </c>
      <c r="AF17" s="166" t="str">
        <f t="shared" ca="1" si="42"/>
        <v/>
      </c>
      <c r="AH17" s="133"/>
      <c r="AI17" s="134"/>
      <c r="AJ17" s="134"/>
    </row>
    <row r="18" spans="1:36" s="128" customFormat="1" ht="21" customHeight="1">
      <c r="A18" s="132" t="s">
        <v>199</v>
      </c>
      <c r="B18" s="159">
        <f t="shared" ca="1" si="28"/>
        <v>691.83</v>
      </c>
      <c r="C18" s="174">
        <f t="shared" ca="1" si="13"/>
        <v>3401</v>
      </c>
      <c r="D18" s="166">
        <f t="shared" ca="1" si="29"/>
        <v>0</v>
      </c>
      <c r="E18" s="160" t="str">
        <f t="shared" ca="1" si="14"/>
        <v/>
      </c>
      <c r="F18" s="166" t="str">
        <f t="shared" ca="1" si="30"/>
        <v/>
      </c>
      <c r="G18" s="160" t="str">
        <f t="shared" ca="1" si="15"/>
        <v/>
      </c>
      <c r="H18" s="166" t="str">
        <f t="shared" ca="1" si="31"/>
        <v/>
      </c>
      <c r="I18" s="160">
        <f t="shared" ca="1" si="16"/>
        <v>5000</v>
      </c>
      <c r="J18" s="166">
        <f t="shared" ca="1" si="43"/>
        <v>0</v>
      </c>
      <c r="K18" s="160">
        <f t="shared" ca="1" si="17"/>
        <v>3350</v>
      </c>
      <c r="L18" s="166">
        <f t="shared" ca="1" si="32"/>
        <v>0</v>
      </c>
      <c r="M18" s="160">
        <f t="shared" ca="1" si="18"/>
        <v>4370</v>
      </c>
      <c r="N18" s="166">
        <f t="shared" ca="1" si="33"/>
        <v>2.1052631578947367</v>
      </c>
      <c r="O18" s="160" t="str">
        <f t="shared" ca="1" si="19"/>
        <v/>
      </c>
      <c r="P18" s="166" t="str">
        <f t="shared" ca="1" si="34"/>
        <v/>
      </c>
      <c r="Q18" s="160" t="str">
        <f t="shared" ca="1" si="20"/>
        <v/>
      </c>
      <c r="R18" s="166" t="str">
        <f t="shared" ca="1" si="35"/>
        <v/>
      </c>
      <c r="S18" s="160" t="str">
        <f t="shared" ca="1" si="21"/>
        <v/>
      </c>
      <c r="T18" s="166" t="str">
        <f t="shared" ca="1" si="36"/>
        <v/>
      </c>
      <c r="U18" s="160" t="str">
        <f t="shared" ca="1" si="22"/>
        <v/>
      </c>
      <c r="V18" s="166" t="str">
        <f t="shared" ca="1" si="37"/>
        <v/>
      </c>
      <c r="W18" s="160" t="str">
        <f t="shared" ca="1" si="23"/>
        <v/>
      </c>
      <c r="X18" s="166" t="str">
        <f t="shared" ca="1" si="38"/>
        <v/>
      </c>
      <c r="Y18" s="160" t="str">
        <f t="shared" ca="1" si="24"/>
        <v/>
      </c>
      <c r="Z18" s="166" t="str">
        <f t="shared" ca="1" si="39"/>
        <v/>
      </c>
      <c r="AA18" s="160" t="str">
        <f t="shared" ca="1" si="25"/>
        <v/>
      </c>
      <c r="AB18" s="166" t="str">
        <f t="shared" ca="1" si="40"/>
        <v/>
      </c>
      <c r="AC18" s="160" t="str">
        <f t="shared" ca="1" si="26"/>
        <v/>
      </c>
      <c r="AD18" s="166" t="str">
        <f t="shared" ca="1" si="41"/>
        <v/>
      </c>
      <c r="AE18" s="160" t="str">
        <f t="shared" ca="1" si="27"/>
        <v/>
      </c>
      <c r="AF18" s="166" t="str">
        <f t="shared" ca="1" si="42"/>
        <v/>
      </c>
      <c r="AH18" s="133"/>
      <c r="AI18" s="134"/>
      <c r="AJ18" s="134"/>
    </row>
    <row r="19" spans="1:36" s="128" customFormat="1" ht="21" customHeight="1">
      <c r="A19" s="132" t="s">
        <v>205</v>
      </c>
      <c r="B19" s="159">
        <f t="shared" ca="1" si="28"/>
        <v>11643.43</v>
      </c>
      <c r="C19" s="174">
        <f t="shared" ca="1" si="13"/>
        <v>98684</v>
      </c>
      <c r="D19" s="166">
        <f t="shared" ca="1" si="29"/>
        <v>2.1052631578947367</v>
      </c>
      <c r="E19" s="160" t="str">
        <f t="shared" ca="1" si="14"/>
        <v/>
      </c>
      <c r="F19" s="166" t="str">
        <f t="shared" ca="1" si="30"/>
        <v/>
      </c>
      <c r="G19" s="160" t="str">
        <f t="shared" ca="1" si="15"/>
        <v/>
      </c>
      <c r="H19" s="166" t="str">
        <f t="shared" ca="1" si="31"/>
        <v/>
      </c>
      <c r="I19" s="160">
        <f t="shared" ca="1" si="16"/>
        <v>120000</v>
      </c>
      <c r="J19" s="166">
        <f t="shared" ca="1" si="43"/>
        <v>0</v>
      </c>
      <c r="K19" s="160">
        <f t="shared" ca="1" si="17"/>
        <v>100000</v>
      </c>
      <c r="L19" s="166">
        <f t="shared" ca="1" si="32"/>
        <v>2.1052631578947367</v>
      </c>
      <c r="M19" s="160">
        <f t="shared" ca="1" si="18"/>
        <v>87720</v>
      </c>
      <c r="N19" s="166">
        <f t="shared" ca="1" si="33"/>
        <v>0</v>
      </c>
      <c r="O19" s="160" t="str">
        <f t="shared" ca="1" si="19"/>
        <v/>
      </c>
      <c r="P19" s="166" t="str">
        <f t="shared" ca="1" si="34"/>
        <v/>
      </c>
      <c r="Q19" s="160" t="str">
        <f t="shared" ca="1" si="20"/>
        <v/>
      </c>
      <c r="R19" s="166" t="str">
        <f t="shared" ca="1" si="35"/>
        <v/>
      </c>
      <c r="S19" s="160" t="str">
        <f t="shared" ca="1" si="21"/>
        <v/>
      </c>
      <c r="T19" s="166" t="str">
        <f t="shared" ca="1" si="36"/>
        <v/>
      </c>
      <c r="U19" s="160" t="str">
        <f t="shared" ca="1" si="22"/>
        <v/>
      </c>
      <c r="V19" s="166" t="str">
        <f t="shared" ca="1" si="37"/>
        <v/>
      </c>
      <c r="W19" s="160" t="str">
        <f t="shared" ca="1" si="23"/>
        <v/>
      </c>
      <c r="X19" s="166" t="str">
        <f t="shared" ca="1" si="38"/>
        <v/>
      </c>
      <c r="Y19" s="160" t="str">
        <f t="shared" ca="1" si="24"/>
        <v/>
      </c>
      <c r="Z19" s="166" t="str">
        <f t="shared" ca="1" si="39"/>
        <v/>
      </c>
      <c r="AA19" s="160" t="str">
        <f t="shared" ca="1" si="25"/>
        <v/>
      </c>
      <c r="AB19" s="166" t="str">
        <f t="shared" ca="1" si="40"/>
        <v/>
      </c>
      <c r="AC19" s="160" t="str">
        <f t="shared" ca="1" si="26"/>
        <v/>
      </c>
      <c r="AD19" s="166" t="str">
        <f t="shared" ca="1" si="41"/>
        <v/>
      </c>
      <c r="AE19" s="160" t="str">
        <f t="shared" ca="1" si="27"/>
        <v/>
      </c>
      <c r="AF19" s="166" t="str">
        <f t="shared" ca="1" si="42"/>
        <v/>
      </c>
      <c r="AH19" s="133"/>
      <c r="AI19" s="134"/>
      <c r="AJ19" s="134"/>
    </row>
    <row r="20" spans="1:36" s="128" customFormat="1" ht="21" customHeight="1">
      <c r="A20" s="132" t="s">
        <v>209</v>
      </c>
      <c r="B20" s="159">
        <f t="shared" ca="1" si="28"/>
        <v>17699.349999999999</v>
      </c>
      <c r="C20" s="174">
        <f t="shared" ca="1" si="13"/>
        <v>27500</v>
      </c>
      <c r="D20" s="166">
        <f t="shared" ca="1" si="29"/>
        <v>0</v>
      </c>
      <c r="E20" s="160" t="str">
        <f t="shared" ca="1" si="14"/>
        <v/>
      </c>
      <c r="F20" s="166" t="str">
        <f t="shared" ca="1" si="30"/>
        <v/>
      </c>
      <c r="G20" s="160" t="str">
        <f t="shared" ca="1" si="15"/>
        <v/>
      </c>
      <c r="H20" s="166" t="str">
        <f t="shared" ca="1" si="31"/>
        <v/>
      </c>
      <c r="I20" s="160">
        <f t="shared" ca="1" si="16"/>
        <v>68000</v>
      </c>
      <c r="J20" s="166">
        <f t="shared" ca="1" si="43"/>
        <v>0</v>
      </c>
      <c r="K20" s="160">
        <f t="shared" ca="1" si="17"/>
        <v>32000</v>
      </c>
      <c r="L20" s="166">
        <f t="shared" ca="1" si="32"/>
        <v>2.1052631578947367</v>
      </c>
      <c r="M20" s="160">
        <f t="shared" ca="1" si="18"/>
        <v>23612</v>
      </c>
      <c r="N20" s="166">
        <f t="shared" ca="1" si="33"/>
        <v>0</v>
      </c>
      <c r="O20" s="160" t="str">
        <f t="shared" ca="1" si="19"/>
        <v/>
      </c>
      <c r="P20" s="166" t="str">
        <f t="shared" ca="1" si="34"/>
        <v/>
      </c>
      <c r="Q20" s="160" t="str">
        <f t="shared" ca="1" si="20"/>
        <v/>
      </c>
      <c r="R20" s="166" t="str">
        <f t="shared" ca="1" si="35"/>
        <v/>
      </c>
      <c r="S20" s="160" t="str">
        <f t="shared" ca="1" si="21"/>
        <v/>
      </c>
      <c r="T20" s="166" t="str">
        <f t="shared" ca="1" si="36"/>
        <v/>
      </c>
      <c r="U20" s="160" t="str">
        <f t="shared" ca="1" si="22"/>
        <v/>
      </c>
      <c r="V20" s="166" t="str">
        <f t="shared" ca="1" si="37"/>
        <v/>
      </c>
      <c r="W20" s="160" t="str">
        <f t="shared" ca="1" si="23"/>
        <v/>
      </c>
      <c r="X20" s="166" t="str">
        <f t="shared" ca="1" si="38"/>
        <v/>
      </c>
      <c r="Y20" s="160" t="str">
        <f t="shared" ca="1" si="24"/>
        <v/>
      </c>
      <c r="Z20" s="166" t="str">
        <f t="shared" ca="1" si="39"/>
        <v/>
      </c>
      <c r="AA20" s="160" t="str">
        <f t="shared" ca="1" si="25"/>
        <v/>
      </c>
      <c r="AB20" s="166" t="str">
        <f t="shared" ca="1" si="40"/>
        <v/>
      </c>
      <c r="AC20" s="160" t="str">
        <f t="shared" ca="1" si="26"/>
        <v/>
      </c>
      <c r="AD20" s="166" t="str">
        <f t="shared" ca="1" si="41"/>
        <v/>
      </c>
      <c r="AE20" s="160" t="str">
        <f t="shared" ca="1" si="27"/>
        <v/>
      </c>
      <c r="AF20" s="166" t="str">
        <f t="shared" ca="1" si="42"/>
        <v/>
      </c>
      <c r="AH20" s="133"/>
      <c r="AI20" s="134"/>
      <c r="AJ20" s="134"/>
    </row>
    <row r="21" spans="1:36" s="128" customFormat="1" ht="21" customHeight="1">
      <c r="A21" s="132" t="s">
        <v>211</v>
      </c>
      <c r="B21" s="159">
        <f t="shared" ca="1" si="28"/>
        <v>43618.86</v>
      </c>
      <c r="C21" s="174">
        <f t="shared" ca="1" si="13"/>
        <v>87688</v>
      </c>
      <c r="D21" s="166">
        <f t="shared" ca="1" si="29"/>
        <v>0</v>
      </c>
      <c r="E21" s="160" t="str">
        <f t="shared" ca="1" si="14"/>
        <v/>
      </c>
      <c r="F21" s="166" t="str">
        <f t="shared" ca="1" si="30"/>
        <v/>
      </c>
      <c r="G21" s="160" t="str">
        <f t="shared" ca="1" si="15"/>
        <v/>
      </c>
      <c r="H21" s="166" t="str">
        <f t="shared" ca="1" si="31"/>
        <v/>
      </c>
      <c r="I21" s="160">
        <f t="shared" ca="1" si="16"/>
        <v>90000</v>
      </c>
      <c r="J21" s="166">
        <f t="shared" ca="1" si="43"/>
        <v>2.1052631578947367</v>
      </c>
      <c r="K21" s="160">
        <f t="shared" ca="1" si="17"/>
        <v>185000</v>
      </c>
      <c r="L21" s="166">
        <f t="shared" ca="1" si="32"/>
        <v>0</v>
      </c>
      <c r="M21" s="160">
        <f t="shared" ca="1" si="18"/>
        <v>77021</v>
      </c>
      <c r="N21" s="166">
        <f t="shared" ca="1" si="33"/>
        <v>0</v>
      </c>
      <c r="O21" s="160" t="str">
        <f t="shared" ca="1" si="19"/>
        <v/>
      </c>
      <c r="P21" s="166" t="str">
        <f t="shared" ca="1" si="34"/>
        <v/>
      </c>
      <c r="Q21" s="160" t="str">
        <f t="shared" ca="1" si="20"/>
        <v/>
      </c>
      <c r="R21" s="166" t="str">
        <f t="shared" ca="1" si="35"/>
        <v/>
      </c>
      <c r="S21" s="160" t="str">
        <f t="shared" ca="1" si="21"/>
        <v/>
      </c>
      <c r="T21" s="166" t="str">
        <f t="shared" ca="1" si="36"/>
        <v/>
      </c>
      <c r="U21" s="160" t="str">
        <f t="shared" ca="1" si="22"/>
        <v/>
      </c>
      <c r="V21" s="166" t="str">
        <f t="shared" ca="1" si="37"/>
        <v/>
      </c>
      <c r="W21" s="160" t="str">
        <f t="shared" ca="1" si="23"/>
        <v/>
      </c>
      <c r="X21" s="166" t="str">
        <f t="shared" ca="1" si="38"/>
        <v/>
      </c>
      <c r="Y21" s="160" t="str">
        <f t="shared" ca="1" si="24"/>
        <v/>
      </c>
      <c r="Z21" s="166" t="str">
        <f t="shared" ca="1" si="39"/>
        <v/>
      </c>
      <c r="AA21" s="160" t="str">
        <f t="shared" ca="1" si="25"/>
        <v/>
      </c>
      <c r="AB21" s="166" t="str">
        <f t="shared" ca="1" si="40"/>
        <v/>
      </c>
      <c r="AC21" s="160" t="str">
        <f t="shared" ca="1" si="26"/>
        <v/>
      </c>
      <c r="AD21" s="166" t="str">
        <f t="shared" ca="1" si="41"/>
        <v/>
      </c>
      <c r="AE21" s="160" t="str">
        <f t="shared" ca="1" si="27"/>
        <v/>
      </c>
      <c r="AF21" s="166" t="str">
        <f t="shared" ca="1" si="42"/>
        <v/>
      </c>
      <c r="AH21" s="133"/>
      <c r="AI21" s="134"/>
      <c r="AJ21" s="134"/>
    </row>
    <row r="22" spans="1:36" s="128" customFormat="1" ht="21" customHeight="1">
      <c r="A22" s="132" t="s">
        <v>214</v>
      </c>
      <c r="B22" s="159">
        <f t="shared" ca="1" si="28"/>
        <v>23408.48</v>
      </c>
      <c r="C22" s="174">
        <f t="shared" ca="1" si="13"/>
        <v>78700</v>
      </c>
      <c r="D22" s="166">
        <f t="shared" ca="1" si="29"/>
        <v>0</v>
      </c>
      <c r="E22" s="160" t="str">
        <f t="shared" ca="1" si="14"/>
        <v/>
      </c>
      <c r="F22" s="166" t="str">
        <f t="shared" ca="1" si="30"/>
        <v/>
      </c>
      <c r="G22" s="160" t="str">
        <f t="shared" ca="1" si="15"/>
        <v/>
      </c>
      <c r="H22" s="166" t="str">
        <f t="shared" ca="1" si="31"/>
        <v/>
      </c>
      <c r="I22" s="160">
        <f t="shared" ca="1" si="16"/>
        <v>95000</v>
      </c>
      <c r="J22" s="166">
        <f t="shared" ca="1" si="43"/>
        <v>2.1052631578947367</v>
      </c>
      <c r="K22" s="160">
        <f t="shared" ca="1" si="17"/>
        <v>85000</v>
      </c>
      <c r="L22" s="166">
        <f t="shared" ca="1" si="32"/>
        <v>0</v>
      </c>
      <c r="M22" s="160">
        <f t="shared" ca="1" si="18"/>
        <v>138600</v>
      </c>
      <c r="N22" s="166">
        <f t="shared" ca="1" si="33"/>
        <v>0</v>
      </c>
      <c r="O22" s="160" t="str">
        <f t="shared" ca="1" si="19"/>
        <v/>
      </c>
      <c r="P22" s="166" t="str">
        <f t="shared" ca="1" si="34"/>
        <v/>
      </c>
      <c r="Q22" s="160" t="str">
        <f t="shared" ca="1" si="20"/>
        <v/>
      </c>
      <c r="R22" s="166" t="str">
        <f t="shared" ca="1" si="35"/>
        <v/>
      </c>
      <c r="S22" s="160" t="str">
        <f t="shared" ca="1" si="21"/>
        <v/>
      </c>
      <c r="T22" s="166" t="str">
        <f t="shared" ca="1" si="36"/>
        <v/>
      </c>
      <c r="U22" s="160" t="str">
        <f t="shared" ca="1" si="22"/>
        <v/>
      </c>
      <c r="V22" s="166" t="str">
        <f t="shared" ca="1" si="37"/>
        <v/>
      </c>
      <c r="W22" s="160" t="str">
        <f t="shared" ca="1" si="23"/>
        <v/>
      </c>
      <c r="X22" s="166" t="str">
        <f t="shared" ca="1" si="38"/>
        <v/>
      </c>
      <c r="Y22" s="160" t="str">
        <f t="shared" ca="1" si="24"/>
        <v/>
      </c>
      <c r="Z22" s="166" t="str">
        <f t="shared" ca="1" si="39"/>
        <v/>
      </c>
      <c r="AA22" s="160" t="str">
        <f t="shared" ca="1" si="25"/>
        <v/>
      </c>
      <c r="AB22" s="166" t="str">
        <f t="shared" ca="1" si="40"/>
        <v/>
      </c>
      <c r="AC22" s="160" t="str">
        <f t="shared" ca="1" si="26"/>
        <v/>
      </c>
      <c r="AD22" s="166" t="str">
        <f t="shared" ca="1" si="41"/>
        <v/>
      </c>
      <c r="AE22" s="160" t="str">
        <f t="shared" ca="1" si="27"/>
        <v/>
      </c>
      <c r="AF22" s="166" t="str">
        <f t="shared" ca="1" si="42"/>
        <v/>
      </c>
      <c r="AH22" s="133"/>
      <c r="AI22" s="134"/>
      <c r="AJ22" s="134"/>
    </row>
    <row r="23" spans="1:36" s="128" customFormat="1" ht="21" customHeight="1">
      <c r="A23" s="132" t="s">
        <v>218</v>
      </c>
      <c r="B23" s="159">
        <f t="shared" ca="1" si="28"/>
        <v>1038.9000000000001</v>
      </c>
      <c r="C23" s="174">
        <f t="shared" ca="1" si="13"/>
        <v>11200</v>
      </c>
      <c r="D23" s="166">
        <f t="shared" ca="1" si="29"/>
        <v>0</v>
      </c>
      <c r="E23" s="160" t="str">
        <f t="shared" ca="1" si="14"/>
        <v/>
      </c>
      <c r="F23" s="166" t="str">
        <f t="shared" ca="1" si="30"/>
        <v/>
      </c>
      <c r="G23" s="160" t="str">
        <f t="shared" ca="1" si="15"/>
        <v/>
      </c>
      <c r="H23" s="166" t="str">
        <f t="shared" ca="1" si="31"/>
        <v/>
      </c>
      <c r="I23" s="160">
        <f t="shared" ca="1" si="16"/>
        <v>14000</v>
      </c>
      <c r="J23" s="166">
        <f t="shared" ca="1" si="43"/>
        <v>0</v>
      </c>
      <c r="K23" s="160">
        <f t="shared" ca="1" si="17"/>
        <v>12500</v>
      </c>
      <c r="L23" s="166">
        <f t="shared" ca="1" si="32"/>
        <v>2.1052631578947367</v>
      </c>
      <c r="M23" s="160">
        <f t="shared" ca="1" si="18"/>
        <v>11845</v>
      </c>
      <c r="N23" s="166">
        <f t="shared" ca="1" si="33"/>
        <v>0</v>
      </c>
      <c r="O23" s="160" t="str">
        <f t="shared" ca="1" si="19"/>
        <v/>
      </c>
      <c r="P23" s="166" t="str">
        <f t="shared" ca="1" si="34"/>
        <v/>
      </c>
      <c r="Q23" s="160" t="str">
        <f t="shared" ca="1" si="20"/>
        <v/>
      </c>
      <c r="R23" s="166" t="str">
        <f t="shared" ca="1" si="35"/>
        <v/>
      </c>
      <c r="S23" s="160" t="str">
        <f t="shared" ca="1" si="21"/>
        <v/>
      </c>
      <c r="T23" s="166" t="str">
        <f t="shared" ca="1" si="36"/>
        <v/>
      </c>
      <c r="U23" s="160" t="str">
        <f t="shared" ca="1" si="22"/>
        <v/>
      </c>
      <c r="V23" s="166" t="str">
        <f t="shared" ca="1" si="37"/>
        <v/>
      </c>
      <c r="W23" s="160" t="str">
        <f t="shared" ca="1" si="23"/>
        <v/>
      </c>
      <c r="X23" s="166" t="str">
        <f t="shared" ca="1" si="38"/>
        <v/>
      </c>
      <c r="Y23" s="160" t="str">
        <f t="shared" ca="1" si="24"/>
        <v/>
      </c>
      <c r="Z23" s="166" t="str">
        <f t="shared" ca="1" si="39"/>
        <v/>
      </c>
      <c r="AA23" s="160" t="str">
        <f t="shared" ca="1" si="25"/>
        <v/>
      </c>
      <c r="AB23" s="166" t="str">
        <f t="shared" ca="1" si="40"/>
        <v/>
      </c>
      <c r="AC23" s="160" t="str">
        <f t="shared" ca="1" si="26"/>
        <v/>
      </c>
      <c r="AD23" s="166" t="str">
        <f t="shared" ca="1" si="41"/>
        <v/>
      </c>
      <c r="AE23" s="160" t="str">
        <f t="shared" ca="1" si="27"/>
        <v/>
      </c>
      <c r="AF23" s="166" t="str">
        <f t="shared" ca="1" si="42"/>
        <v/>
      </c>
      <c r="AH23" s="133"/>
      <c r="AI23" s="134"/>
      <c r="AJ23" s="134"/>
    </row>
    <row r="24" spans="1:36" s="128" customFormat="1" ht="21" customHeight="1">
      <c r="A24" s="132" t="s">
        <v>219</v>
      </c>
      <c r="B24" s="159">
        <f t="shared" ca="1" si="28"/>
        <v>1261.74</v>
      </c>
      <c r="C24" s="174">
        <f t="shared" ca="1" si="13"/>
        <v>15150</v>
      </c>
      <c r="D24" s="166">
        <f t="shared" ca="1" si="29"/>
        <v>0</v>
      </c>
      <c r="E24" s="160" t="str">
        <f t="shared" ca="1" si="14"/>
        <v/>
      </c>
      <c r="F24" s="166" t="str">
        <f t="shared" ca="1" si="30"/>
        <v/>
      </c>
      <c r="G24" s="160" t="str">
        <f t="shared" ca="1" si="15"/>
        <v/>
      </c>
      <c r="H24" s="166" t="str">
        <f t="shared" ca="1" si="31"/>
        <v/>
      </c>
      <c r="I24" s="160">
        <f t="shared" ca="1" si="16"/>
        <v>17000</v>
      </c>
      <c r="J24" s="166">
        <f t="shared" ca="1" si="43"/>
        <v>2.1052631578947367</v>
      </c>
      <c r="K24" s="160">
        <f t="shared" ca="1" si="17"/>
        <v>18000</v>
      </c>
      <c r="L24" s="166">
        <f t="shared" ca="1" si="32"/>
        <v>0</v>
      </c>
      <c r="M24" s="160">
        <f t="shared" ca="1" si="18"/>
        <v>18424</v>
      </c>
      <c r="N24" s="166">
        <f t="shared" ca="1" si="33"/>
        <v>0</v>
      </c>
      <c r="O24" s="160" t="str">
        <f t="shared" ca="1" si="19"/>
        <v/>
      </c>
      <c r="P24" s="166" t="str">
        <f t="shared" ca="1" si="34"/>
        <v/>
      </c>
      <c r="Q24" s="160" t="str">
        <f t="shared" ca="1" si="20"/>
        <v/>
      </c>
      <c r="R24" s="166" t="str">
        <f t="shared" ca="1" si="35"/>
        <v/>
      </c>
      <c r="S24" s="160" t="str">
        <f t="shared" ca="1" si="21"/>
        <v/>
      </c>
      <c r="T24" s="166" t="str">
        <f t="shared" ca="1" si="36"/>
        <v/>
      </c>
      <c r="U24" s="160" t="str">
        <f t="shared" ca="1" si="22"/>
        <v/>
      </c>
      <c r="V24" s="166" t="str">
        <f t="shared" ca="1" si="37"/>
        <v/>
      </c>
      <c r="W24" s="160" t="str">
        <f t="shared" ca="1" si="23"/>
        <v/>
      </c>
      <c r="X24" s="166" t="str">
        <f t="shared" ca="1" si="38"/>
        <v/>
      </c>
      <c r="Y24" s="160" t="str">
        <f t="shared" ca="1" si="24"/>
        <v/>
      </c>
      <c r="Z24" s="166" t="str">
        <f t="shared" ca="1" si="39"/>
        <v/>
      </c>
      <c r="AA24" s="160" t="str">
        <f t="shared" ca="1" si="25"/>
        <v/>
      </c>
      <c r="AB24" s="166" t="str">
        <f t="shared" ca="1" si="40"/>
        <v/>
      </c>
      <c r="AC24" s="160" t="str">
        <f t="shared" ca="1" si="26"/>
        <v/>
      </c>
      <c r="AD24" s="166" t="str">
        <f t="shared" ca="1" si="41"/>
        <v/>
      </c>
      <c r="AE24" s="160" t="str">
        <f t="shared" ca="1" si="27"/>
        <v/>
      </c>
      <c r="AF24" s="166" t="str">
        <f t="shared" ca="1" si="42"/>
        <v/>
      </c>
      <c r="AH24" s="133"/>
      <c r="AI24" s="134"/>
      <c r="AJ24" s="134"/>
    </row>
    <row r="25" spans="1:36" s="128" customFormat="1" ht="21" customHeight="1">
      <c r="A25" s="132" t="s">
        <v>221</v>
      </c>
      <c r="B25" s="159">
        <f t="shared" ca="1" si="28"/>
        <v>1366.51</v>
      </c>
      <c r="C25" s="174">
        <f t="shared" ca="1" si="13"/>
        <v>16950</v>
      </c>
      <c r="D25" s="166">
        <f t="shared" ca="1" si="29"/>
        <v>2.1052631578947367</v>
      </c>
      <c r="E25" s="160" t="str">
        <f t="shared" ca="1" si="14"/>
        <v/>
      </c>
      <c r="F25" s="166" t="str">
        <f t="shared" ca="1" si="30"/>
        <v/>
      </c>
      <c r="G25" s="160" t="str">
        <f t="shared" ca="1" si="15"/>
        <v/>
      </c>
      <c r="H25" s="166" t="str">
        <f t="shared" ca="1" si="31"/>
        <v/>
      </c>
      <c r="I25" s="160">
        <f t="shared" ca="1" si="16"/>
        <v>15000</v>
      </c>
      <c r="J25" s="166">
        <f t="shared" ca="1" si="43"/>
        <v>0</v>
      </c>
      <c r="K25" s="160">
        <f t="shared" ca="1" si="17"/>
        <v>18000</v>
      </c>
      <c r="L25" s="166">
        <f t="shared" ca="1" si="32"/>
        <v>0</v>
      </c>
      <c r="M25" s="160">
        <f t="shared" ca="1" si="18"/>
        <v>18594</v>
      </c>
      <c r="N25" s="166">
        <f t="shared" ca="1" si="33"/>
        <v>0</v>
      </c>
      <c r="O25" s="160" t="str">
        <f t="shared" ca="1" si="19"/>
        <v/>
      </c>
      <c r="P25" s="166" t="str">
        <f t="shared" ca="1" si="34"/>
        <v/>
      </c>
      <c r="Q25" s="160" t="str">
        <f t="shared" ca="1" si="20"/>
        <v/>
      </c>
      <c r="R25" s="166" t="str">
        <f t="shared" ca="1" si="35"/>
        <v/>
      </c>
      <c r="S25" s="160" t="str">
        <f t="shared" ca="1" si="21"/>
        <v/>
      </c>
      <c r="T25" s="166" t="str">
        <f t="shared" ca="1" si="36"/>
        <v/>
      </c>
      <c r="U25" s="160" t="str">
        <f t="shared" ca="1" si="22"/>
        <v/>
      </c>
      <c r="V25" s="166" t="str">
        <f t="shared" ca="1" si="37"/>
        <v/>
      </c>
      <c r="W25" s="160" t="str">
        <f t="shared" ca="1" si="23"/>
        <v/>
      </c>
      <c r="X25" s="166" t="str">
        <f t="shared" ca="1" si="38"/>
        <v/>
      </c>
      <c r="Y25" s="160" t="str">
        <f t="shared" ca="1" si="24"/>
        <v/>
      </c>
      <c r="Z25" s="166" t="str">
        <f t="shared" ca="1" si="39"/>
        <v/>
      </c>
      <c r="AA25" s="160" t="str">
        <f t="shared" ca="1" si="25"/>
        <v/>
      </c>
      <c r="AB25" s="166" t="str">
        <f t="shared" ca="1" si="40"/>
        <v/>
      </c>
      <c r="AC25" s="160" t="str">
        <f t="shared" ca="1" si="26"/>
        <v/>
      </c>
      <c r="AD25" s="166" t="str">
        <f t="shared" ca="1" si="41"/>
        <v/>
      </c>
      <c r="AE25" s="160" t="str">
        <f t="shared" ca="1" si="27"/>
        <v/>
      </c>
      <c r="AF25" s="166" t="str">
        <f t="shared" ca="1" si="42"/>
        <v/>
      </c>
      <c r="AH25" s="133"/>
      <c r="AI25" s="134"/>
      <c r="AJ25" s="134"/>
    </row>
    <row r="26" spans="1:36" s="128" customFormat="1" ht="21" customHeight="1">
      <c r="A26" s="132" t="s">
        <v>227</v>
      </c>
      <c r="B26" s="159">
        <f t="shared" ca="1" si="28"/>
        <v>16326.45</v>
      </c>
      <c r="C26" s="174">
        <f t="shared" ca="1" si="13"/>
        <v>65240</v>
      </c>
      <c r="D26" s="166">
        <f t="shared" ca="1" si="29"/>
        <v>0</v>
      </c>
      <c r="E26" s="160" t="str">
        <f t="shared" ca="1" si="14"/>
        <v/>
      </c>
      <c r="F26" s="166" t="str">
        <f t="shared" ca="1" si="30"/>
        <v/>
      </c>
      <c r="G26" s="160" t="str">
        <f t="shared" ca="1" si="15"/>
        <v/>
      </c>
      <c r="H26" s="166" t="str">
        <f t="shared" ca="1" si="31"/>
        <v/>
      </c>
      <c r="I26" s="160">
        <f t="shared" ca="1" si="16"/>
        <v>30000</v>
      </c>
      <c r="J26" s="166">
        <f t="shared" ca="1" si="43"/>
        <v>0</v>
      </c>
      <c r="K26" s="160">
        <f t="shared" ca="1" si="17"/>
        <v>45000</v>
      </c>
      <c r="L26" s="166">
        <f t="shared" ca="1" si="32"/>
        <v>2.1052631578947367</v>
      </c>
      <c r="M26" s="160">
        <f t="shared" ca="1" si="18"/>
        <v>22506</v>
      </c>
      <c r="N26" s="166">
        <f t="shared" ca="1" si="33"/>
        <v>0</v>
      </c>
      <c r="O26" s="160" t="str">
        <f t="shared" ca="1" si="19"/>
        <v/>
      </c>
      <c r="P26" s="166" t="str">
        <f t="shared" ca="1" si="34"/>
        <v/>
      </c>
      <c r="Q26" s="160" t="str">
        <f t="shared" ca="1" si="20"/>
        <v/>
      </c>
      <c r="R26" s="166" t="str">
        <f t="shared" ca="1" si="35"/>
        <v/>
      </c>
      <c r="S26" s="160" t="str">
        <f t="shared" ca="1" si="21"/>
        <v/>
      </c>
      <c r="T26" s="166" t="str">
        <f t="shared" ca="1" si="36"/>
        <v/>
      </c>
      <c r="U26" s="160" t="str">
        <f t="shared" ca="1" si="22"/>
        <v/>
      </c>
      <c r="V26" s="166" t="str">
        <f t="shared" ca="1" si="37"/>
        <v/>
      </c>
      <c r="W26" s="160" t="str">
        <f t="shared" ca="1" si="23"/>
        <v/>
      </c>
      <c r="X26" s="166" t="str">
        <f t="shared" ca="1" si="38"/>
        <v/>
      </c>
      <c r="Y26" s="160" t="str">
        <f t="shared" ca="1" si="24"/>
        <v/>
      </c>
      <c r="Z26" s="166" t="str">
        <f t="shared" ca="1" si="39"/>
        <v/>
      </c>
      <c r="AA26" s="160" t="str">
        <f t="shared" ca="1" si="25"/>
        <v/>
      </c>
      <c r="AB26" s="166" t="str">
        <f t="shared" ca="1" si="40"/>
        <v/>
      </c>
      <c r="AC26" s="160" t="str">
        <f t="shared" ca="1" si="26"/>
        <v/>
      </c>
      <c r="AD26" s="166" t="str">
        <f t="shared" ca="1" si="41"/>
        <v/>
      </c>
      <c r="AE26" s="160" t="str">
        <f t="shared" ca="1" si="27"/>
        <v/>
      </c>
      <c r="AF26" s="166" t="str">
        <f t="shared" ca="1" si="42"/>
        <v/>
      </c>
      <c r="AH26" s="133"/>
      <c r="AI26" s="134"/>
      <c r="AJ26" s="134"/>
    </row>
    <row r="27" spans="1:36" s="128" customFormat="1" ht="21" customHeight="1">
      <c r="A27" s="132" t="s">
        <v>231</v>
      </c>
      <c r="B27" s="159">
        <f t="shared" ca="1" si="28"/>
        <v>8760.48</v>
      </c>
      <c r="C27" s="174">
        <f t="shared" ca="1" si="13"/>
        <v>60410</v>
      </c>
      <c r="D27" s="166">
        <f t="shared" ca="1" si="29"/>
        <v>0</v>
      </c>
      <c r="E27" s="160" t="str">
        <f t="shared" ca="1" si="14"/>
        <v/>
      </c>
      <c r="F27" s="166" t="str">
        <f t="shared" ca="1" si="30"/>
        <v/>
      </c>
      <c r="G27" s="160" t="str">
        <f t="shared" ca="1" si="15"/>
        <v/>
      </c>
      <c r="H27" s="166" t="str">
        <f t="shared" ca="1" si="31"/>
        <v/>
      </c>
      <c r="I27" s="160">
        <f t="shared" ca="1" si="16"/>
        <v>80000</v>
      </c>
      <c r="J27" s="166">
        <f t="shared" ca="1" si="43"/>
        <v>0</v>
      </c>
      <c r="K27" s="160">
        <f t="shared" ca="1" si="17"/>
        <v>70000</v>
      </c>
      <c r="L27" s="166">
        <f t="shared" ca="1" si="32"/>
        <v>2.1052631578947367</v>
      </c>
      <c r="M27" s="160">
        <f t="shared" ca="1" si="18"/>
        <v>57750</v>
      </c>
      <c r="N27" s="166">
        <f t="shared" ca="1" si="33"/>
        <v>0</v>
      </c>
      <c r="O27" s="160" t="str">
        <f t="shared" ca="1" si="19"/>
        <v/>
      </c>
      <c r="P27" s="166" t="str">
        <f t="shared" ca="1" si="34"/>
        <v/>
      </c>
      <c r="Q27" s="160" t="str">
        <f t="shared" ca="1" si="20"/>
        <v/>
      </c>
      <c r="R27" s="166" t="str">
        <f t="shared" ca="1" si="35"/>
        <v/>
      </c>
      <c r="S27" s="160" t="str">
        <f t="shared" ca="1" si="21"/>
        <v/>
      </c>
      <c r="T27" s="166" t="str">
        <f t="shared" ca="1" si="36"/>
        <v/>
      </c>
      <c r="U27" s="160" t="str">
        <f t="shared" ca="1" si="22"/>
        <v/>
      </c>
      <c r="V27" s="166" t="str">
        <f t="shared" ca="1" si="37"/>
        <v/>
      </c>
      <c r="W27" s="160" t="str">
        <f t="shared" ca="1" si="23"/>
        <v/>
      </c>
      <c r="X27" s="166" t="str">
        <f t="shared" ca="1" si="38"/>
        <v/>
      </c>
      <c r="Y27" s="160" t="str">
        <f t="shared" ca="1" si="24"/>
        <v/>
      </c>
      <c r="Z27" s="166" t="str">
        <f t="shared" ca="1" si="39"/>
        <v/>
      </c>
      <c r="AA27" s="160" t="str">
        <f t="shared" ca="1" si="25"/>
        <v/>
      </c>
      <c r="AB27" s="166" t="str">
        <f t="shared" ca="1" si="40"/>
        <v/>
      </c>
      <c r="AC27" s="160" t="str">
        <f t="shared" ca="1" si="26"/>
        <v/>
      </c>
      <c r="AD27" s="166" t="str">
        <f t="shared" ca="1" si="41"/>
        <v/>
      </c>
      <c r="AE27" s="160" t="str">
        <f t="shared" ca="1" si="27"/>
        <v/>
      </c>
      <c r="AF27" s="166" t="str">
        <f t="shared" ca="1" si="42"/>
        <v/>
      </c>
      <c r="AH27" s="133"/>
      <c r="AI27" s="134"/>
      <c r="AJ27" s="134"/>
    </row>
    <row r="28" spans="1:36" s="128" customFormat="1" ht="21" customHeight="1">
      <c r="A28" s="132" t="s">
        <v>239</v>
      </c>
      <c r="B28" s="159">
        <f t="shared" ca="1" si="28"/>
        <v>5433.75</v>
      </c>
      <c r="C28" s="174">
        <f t="shared" ca="1" si="13"/>
        <v>15354</v>
      </c>
      <c r="D28" s="166">
        <f t="shared" ca="1" si="29"/>
        <v>0</v>
      </c>
      <c r="E28" s="160" t="str">
        <f t="shared" ca="1" si="14"/>
        <v/>
      </c>
      <c r="F28" s="166" t="str">
        <f t="shared" ca="1" si="30"/>
        <v/>
      </c>
      <c r="G28" s="160" t="str">
        <f t="shared" ca="1" si="15"/>
        <v/>
      </c>
      <c r="H28" s="166" t="str">
        <f t="shared" ca="1" si="31"/>
        <v/>
      </c>
      <c r="I28" s="160">
        <f t="shared" ca="1" si="16"/>
        <v>19000</v>
      </c>
      <c r="J28" s="166">
        <f t="shared" ca="1" si="43"/>
        <v>0</v>
      </c>
      <c r="K28" s="160">
        <f t="shared" ca="1" si="17"/>
        <v>30000</v>
      </c>
      <c r="L28" s="166">
        <f t="shared" ca="1" si="32"/>
        <v>0</v>
      </c>
      <c r="M28" s="160">
        <f t="shared" ca="1" si="18"/>
        <v>23016</v>
      </c>
      <c r="N28" s="166">
        <f t="shared" ca="1" si="33"/>
        <v>2.1052631578947367</v>
      </c>
      <c r="O28" s="160" t="str">
        <f t="shared" ca="1" si="19"/>
        <v/>
      </c>
      <c r="P28" s="166" t="str">
        <f t="shared" ca="1" si="34"/>
        <v/>
      </c>
      <c r="Q28" s="160" t="str">
        <f t="shared" ca="1" si="20"/>
        <v/>
      </c>
      <c r="R28" s="166" t="str">
        <f t="shared" ca="1" si="35"/>
        <v/>
      </c>
      <c r="S28" s="160" t="str">
        <f t="shared" ca="1" si="21"/>
        <v/>
      </c>
      <c r="T28" s="166" t="str">
        <f t="shared" ca="1" si="36"/>
        <v/>
      </c>
      <c r="U28" s="160" t="str">
        <f t="shared" ca="1" si="22"/>
        <v/>
      </c>
      <c r="V28" s="166" t="str">
        <f t="shared" ca="1" si="37"/>
        <v/>
      </c>
      <c r="W28" s="160" t="str">
        <f t="shared" ca="1" si="23"/>
        <v/>
      </c>
      <c r="X28" s="166" t="str">
        <f t="shared" ca="1" si="38"/>
        <v/>
      </c>
      <c r="Y28" s="160" t="str">
        <f t="shared" ca="1" si="24"/>
        <v/>
      </c>
      <c r="Z28" s="166" t="str">
        <f t="shared" ca="1" si="39"/>
        <v/>
      </c>
      <c r="AA28" s="160" t="str">
        <f t="shared" ca="1" si="25"/>
        <v/>
      </c>
      <c r="AB28" s="166" t="str">
        <f t="shared" ca="1" si="40"/>
        <v/>
      </c>
      <c r="AC28" s="160" t="str">
        <f t="shared" ca="1" si="26"/>
        <v/>
      </c>
      <c r="AD28" s="166" t="str">
        <f t="shared" ca="1" si="41"/>
        <v/>
      </c>
      <c r="AE28" s="160" t="str">
        <f t="shared" ca="1" si="27"/>
        <v/>
      </c>
      <c r="AF28" s="166" t="str">
        <f t="shared" ca="1" si="42"/>
        <v/>
      </c>
      <c r="AH28" s="133"/>
      <c r="AI28" s="134"/>
      <c r="AJ28" s="134"/>
    </row>
    <row r="29" spans="1:36" s="128" customFormat="1" ht="21" customHeight="1">
      <c r="A29" s="132" t="s">
        <v>243</v>
      </c>
      <c r="B29" s="159">
        <f t="shared" ca="1" si="28"/>
        <v>465396.09</v>
      </c>
      <c r="C29" s="174">
        <f t="shared" ca="1" si="13"/>
        <v>1680210</v>
      </c>
      <c r="D29" s="166">
        <f t="shared" ca="1" si="29"/>
        <v>0</v>
      </c>
      <c r="E29" s="160" t="str">
        <f t="shared" ca="1" si="14"/>
        <v/>
      </c>
      <c r="F29" s="166" t="str">
        <f t="shared" ca="1" si="30"/>
        <v/>
      </c>
      <c r="G29" s="160" t="str">
        <f t="shared" ca="1" si="15"/>
        <v/>
      </c>
      <c r="H29" s="166" t="str">
        <f t="shared" ca="1" si="31"/>
        <v/>
      </c>
      <c r="I29" s="160">
        <f t="shared" ca="1" si="16"/>
        <v>900000</v>
      </c>
      <c r="J29" s="166">
        <f t="shared" ca="1" si="43"/>
        <v>2.1052631578947367</v>
      </c>
      <c r="K29" s="160">
        <f t="shared" ca="1" si="17"/>
        <v>395000</v>
      </c>
      <c r="L29" s="166">
        <f t="shared" ca="1" si="32"/>
        <v>0</v>
      </c>
      <c r="M29" s="160">
        <f t="shared" ca="1" si="18"/>
        <v>1184500</v>
      </c>
      <c r="N29" s="166">
        <f t="shared" ca="1" si="33"/>
        <v>2.1052631578947367</v>
      </c>
      <c r="O29" s="160" t="str">
        <f t="shared" ca="1" si="19"/>
        <v/>
      </c>
      <c r="P29" s="166" t="str">
        <f t="shared" ca="1" si="34"/>
        <v/>
      </c>
      <c r="Q29" s="160" t="str">
        <f t="shared" ca="1" si="20"/>
        <v/>
      </c>
      <c r="R29" s="166" t="str">
        <f t="shared" ca="1" si="35"/>
        <v/>
      </c>
      <c r="S29" s="160" t="str">
        <f t="shared" ca="1" si="21"/>
        <v/>
      </c>
      <c r="T29" s="166" t="str">
        <f t="shared" ca="1" si="36"/>
        <v/>
      </c>
      <c r="U29" s="160" t="str">
        <f t="shared" ca="1" si="22"/>
        <v/>
      </c>
      <c r="V29" s="166" t="str">
        <f t="shared" ca="1" si="37"/>
        <v/>
      </c>
      <c r="W29" s="160" t="str">
        <f t="shared" ca="1" si="23"/>
        <v/>
      </c>
      <c r="X29" s="166" t="str">
        <f t="shared" ca="1" si="38"/>
        <v/>
      </c>
      <c r="Y29" s="160" t="str">
        <f t="shared" ca="1" si="24"/>
        <v/>
      </c>
      <c r="Z29" s="166" t="str">
        <f t="shared" ca="1" si="39"/>
        <v/>
      </c>
      <c r="AA29" s="160" t="str">
        <f t="shared" ca="1" si="25"/>
        <v/>
      </c>
      <c r="AB29" s="166" t="str">
        <f t="shared" ca="1" si="40"/>
        <v/>
      </c>
      <c r="AC29" s="160" t="str">
        <f t="shared" ca="1" si="26"/>
        <v/>
      </c>
      <c r="AD29" s="166" t="str">
        <f t="shared" ca="1" si="41"/>
        <v/>
      </c>
      <c r="AE29" s="160" t="str">
        <f t="shared" ca="1" si="27"/>
        <v/>
      </c>
      <c r="AF29" s="166" t="str">
        <f t="shared" ca="1" si="42"/>
        <v/>
      </c>
      <c r="AH29" s="133"/>
      <c r="AI29" s="134"/>
      <c r="AJ29" s="134"/>
    </row>
    <row r="30" spans="1:36" s="128" customFormat="1" ht="21" customHeight="1">
      <c r="A30" s="132" t="s">
        <v>245</v>
      </c>
      <c r="B30" s="159">
        <f t="shared" ca="1" si="28"/>
        <v>949469.02</v>
      </c>
      <c r="C30" s="174">
        <f t="shared" ca="1" si="13"/>
        <v>1299301</v>
      </c>
      <c r="D30" s="166">
        <f t="shared" ca="1" si="29"/>
        <v>0</v>
      </c>
      <c r="E30" s="160" t="str">
        <f t="shared" ca="1" si="14"/>
        <v/>
      </c>
      <c r="F30" s="166" t="str">
        <f t="shared" ca="1" si="30"/>
        <v/>
      </c>
      <c r="G30" s="160" t="str">
        <f t="shared" ca="1" si="15"/>
        <v/>
      </c>
      <c r="H30" s="166" t="str">
        <f t="shared" ca="1" si="31"/>
        <v/>
      </c>
      <c r="I30" s="160">
        <f t="shared" ca="1" si="16"/>
        <v>1100000</v>
      </c>
      <c r="J30" s="166">
        <f t="shared" ca="1" si="43"/>
        <v>0</v>
      </c>
      <c r="K30" s="160">
        <f t="shared" ca="1" si="17"/>
        <v>3500000</v>
      </c>
      <c r="L30" s="166">
        <f t="shared" ref="L30:L44" ca="1" si="44">IF($A30="","",IF(K30="","",IF($K$4="Media aritmética",(K30&lt;=$B30)*($E$5/$B$4)+(K30&gt;$B30)*0,IF(AND(ROUND(AVERAGE($C30,$E30,$G30,$I30,$K30,$M30,$O30,$Q30,$S30,$U30,$W30,$Y30,$AA30,$AC30,$AE30),2)-$B30/2&lt;=K30,(ROUND(AVERAGE($C30,$E30,$G30,$I30,$K30,$M30,$O30,$Q30,$S30,$U30,$W30,$Y30,$AA30,$AC30,$AE30),2)+$B30/2&gt;K30)),($E$5/$B$4),0))))</f>
        <v>0</v>
      </c>
      <c r="M30" s="160">
        <f t="shared" ca="1" si="18"/>
        <v>2245400</v>
      </c>
      <c r="N30" s="166">
        <f t="shared" ca="1" si="33"/>
        <v>2.1052631578947367</v>
      </c>
      <c r="O30" s="160" t="str">
        <f t="shared" ca="1" si="19"/>
        <v/>
      </c>
      <c r="P30" s="166" t="str">
        <f t="shared" ca="1" si="34"/>
        <v/>
      </c>
      <c r="Q30" s="160" t="str">
        <f t="shared" ca="1" si="20"/>
        <v/>
      </c>
      <c r="R30" s="166" t="str">
        <f t="shared" ref="R30:R44" ca="1" si="45">IF($A30="","",IF(Q30="","",IF($K$4="Media aritmética",(Q30&lt;=$B30)*($E$5/$B$4)+(Q30&gt;$B30)*0,IF(AND(ROUND(AVERAGE($C30,$E30,$G30,$I30,$K30,$M30,$O30,$Q30,$S30,$U30,$W30,$Y30,$AA30,$AC30,$AE30),2)-$B30/2&lt;=Q30,(ROUND(AVERAGE($C30,$E30,$G30,$I30,$K30,$M30,$O30,$Q30,$S30,$U30,$W30,$Y30,$AA30,$AC30,$AE30),2)+$B30/2&gt;Q30)),($E$5/$B$4),0))))</f>
        <v/>
      </c>
      <c r="S30" s="160" t="str">
        <f t="shared" ca="1" si="21"/>
        <v/>
      </c>
      <c r="T30" s="166" t="str">
        <f t="shared" ref="T30:T44" ca="1" si="46">IF($A30="","",IF(S30="","",IF($K$4="Media aritmética",(S30&lt;=$B30)*($E$5/$B$4)+(S30&gt;$B30)*0,IF(AND(ROUND(AVERAGE($C30,$E30,$G30,$I30,$K30,$M30,$O30,$Q30,$S30,$U30,$W30,$Y30,$AA30,$AC30,$AE30),2)-$B30/2&lt;=S30,(ROUND(AVERAGE($C30,$E30,$G30,$I30,$K30,$M30,$O30,$Q30,$S30,$U30,$W30,$Y30,$AA30,$AC30,$AE30),2)+$B30/2&gt;S30)),($E$5/$B$4),0))))</f>
        <v/>
      </c>
      <c r="U30" s="160" t="str">
        <f t="shared" ca="1" si="22"/>
        <v/>
      </c>
      <c r="V30" s="166" t="str">
        <f t="shared" ref="V30:V44" ca="1" si="47">IF($A30="","",IF(U30="","",IF($K$4="Media aritmética",(U30&lt;=$B30)*($E$5/$B$4)+(U30&gt;$B30)*0,IF(AND(ROUND(AVERAGE($C30,$E30,$G30,$I30,$K30,$M30,$O30,$Q30,$S30,$U30,$W30,$Y30,$AA30,$AC30,$AE30),2)-$B30/2&lt;=U30,(ROUND(AVERAGE($C30,$E30,$G30,$I30,$K30,$M30,$O30,$Q30,$S30,$U30,$W30,$Y30,$AA30,$AC30,$AE30),2)+$B30/2&gt;U30)),($E$5/$B$4),0))))</f>
        <v/>
      </c>
      <c r="W30" s="160" t="str">
        <f t="shared" ca="1" si="23"/>
        <v/>
      </c>
      <c r="X30" s="166" t="str">
        <f t="shared" ref="X30:X44" ca="1" si="48">IF($A30="","",IF(W30="","",IF($K$4="Media aritmética",(W30&lt;=$B30)*($E$5/$B$4)+(W30&gt;$B30)*0,IF(AND(ROUND(AVERAGE($C30,$E30,$G30,$I30,$K30,$M30,$O30,$Q30,$S30,$U30,$W30,$Y30,$AA30,$AC30,$AE30),2)-$B30/2&lt;=W30,(ROUND(AVERAGE($C30,$E30,$G30,$I30,$K30,$M30,$O30,$Q30,$S30,$U30,$W30,$Y30,$AA30,$AC30,$AE30),2)+$B30/2&gt;W30)),($E$5/$B$4),0))))</f>
        <v/>
      </c>
      <c r="Y30" s="160" t="str">
        <f t="shared" ca="1" si="24"/>
        <v/>
      </c>
      <c r="Z30" s="166" t="str">
        <f t="shared" ref="Z30:Z44" ca="1" si="49">IF($A30="","",IF(Y30="","",IF($K$4="Media aritmética",(Y30&lt;=$B30)*($E$5/$B$4)+(Y30&gt;$B30)*0,IF(AND(ROUND(AVERAGE($C30,$E30,$G30,$I30,$K30,$M30,$O30,$Q30,$S30,$U30,$W30,$Y30,$AA30,$AC30,$AE30),2)-$B30/2&lt;=Y30,(ROUND(AVERAGE($C30,$E30,$G30,$I30,$K30,$M30,$O30,$Q30,$S30,$U30,$W30,$Y30,$AA30,$AC30,$AE30),2)+$B30/2&gt;Y30)),($E$5/$B$4),0))))</f>
        <v/>
      </c>
      <c r="AA30" s="160" t="str">
        <f t="shared" ca="1" si="25"/>
        <v/>
      </c>
      <c r="AB30" s="166" t="str">
        <f t="shared" ref="AB30:AB44" ca="1" si="50">IF($A30="","",IF(AA30="","",IF($K$4="Media aritmética",(AA30&lt;=$B30)*($E$5/$B$4)+(AA30&gt;$B30)*0,IF(AND(ROUND(AVERAGE($C30,$E30,$G30,$I30,$K30,$M30,$O30,$Q30,$S30,$U30,$W30,$Y30,$AA30,$AC30,$AE30),2)-$B30/2&lt;=AA30,(ROUND(AVERAGE($C30,$E30,$G30,$I30,$K30,$M30,$O30,$Q30,$S30,$U30,$W30,$Y30,$AA30,$AC30,$AE30),2)+$B30/2&gt;AA30)),($E$5/$B$4),0))))</f>
        <v/>
      </c>
      <c r="AC30" s="160" t="str">
        <f t="shared" ca="1" si="26"/>
        <v/>
      </c>
      <c r="AD30" s="166" t="str">
        <f t="shared" ref="AD30:AD44" ca="1" si="51">IF($A30="","",IF(AC30="","",IF($K$4="Media aritmética",(AC30&lt;=$B30)*($E$5/$B$4)+(AC30&gt;$B30)*0,IF(AND(ROUND(AVERAGE($C30,$E30,$G30,$I30,$K30,$M30,$O30,$Q30,$S30,$U30,$W30,$Y30,$AA30,$AC30,$AE30),2)-$B30/2&lt;=AC30,(ROUND(AVERAGE($C30,$E30,$G30,$I30,$K30,$M30,$O30,$Q30,$S30,$U30,$W30,$Y30,$AA30,$AC30,$AE30),2)+$B30/2&gt;AC30)),($E$5/$B$4),0))))</f>
        <v/>
      </c>
      <c r="AE30" s="160" t="str">
        <f t="shared" ca="1" si="27"/>
        <v/>
      </c>
      <c r="AF30" s="166" t="str">
        <f t="shared" ref="AF30:AF44" ca="1" si="52">IF($A30="","",IF(AE30="","",IF($K$4="Media aritmética",(AE30&lt;=$B30)*($E$5/$B$4)+(AE30&gt;$B30)*0,IF(AND(ROUND(AVERAGE($C30,$E30,$G30,$I30,$K30,$M30,$O30,$Q30,$S30,$U30,$W30,$Y30,$AA30,$AC30,$AE30),2)-$B30/2&lt;=AE30,(ROUND(AVERAGE($C30,$E30,$G30,$I30,$K30,$M30,$O30,$Q30,$S30,$U30,$W30,$Y30,$AA30,$AC30,$AE30),2)+$B30/2&gt;AE30)),($E$5/$B$4),0))))</f>
        <v/>
      </c>
      <c r="AH30" s="133"/>
      <c r="AI30" s="134"/>
      <c r="AJ30" s="134"/>
    </row>
    <row r="31" spans="1:36" s="128" customFormat="1" ht="21" customHeight="1">
      <c r="A31" s="132" t="s">
        <v>247</v>
      </c>
      <c r="B31" s="159">
        <f t="shared" ca="1" si="28"/>
        <v>441167.35</v>
      </c>
      <c r="C31" s="174">
        <f t="shared" ca="1" si="13"/>
        <v>1174200</v>
      </c>
      <c r="D31" s="166">
        <f t="shared" ca="1" si="29"/>
        <v>0</v>
      </c>
      <c r="E31" s="160" t="str">
        <f t="shared" ca="1" si="14"/>
        <v/>
      </c>
      <c r="F31" s="166" t="str">
        <f t="shared" ca="1" si="30"/>
        <v/>
      </c>
      <c r="G31" s="160" t="str">
        <f t="shared" ca="1" si="15"/>
        <v/>
      </c>
      <c r="H31" s="166" t="str">
        <f t="shared" ca="1" si="31"/>
        <v/>
      </c>
      <c r="I31" s="160">
        <f t="shared" ca="1" si="16"/>
        <v>1300000</v>
      </c>
      <c r="J31" s="166">
        <f t="shared" ca="1" si="43"/>
        <v>0</v>
      </c>
      <c r="K31" s="160">
        <f t="shared" ca="1" si="17"/>
        <v>1925000</v>
      </c>
      <c r="L31" s="166">
        <f t="shared" ca="1" si="44"/>
        <v>0</v>
      </c>
      <c r="M31" s="160">
        <f t="shared" ca="1" si="18"/>
        <v>2245400</v>
      </c>
      <c r="N31" s="166">
        <f t="shared" ca="1" si="33"/>
        <v>0</v>
      </c>
      <c r="O31" s="160" t="str">
        <f t="shared" ca="1" si="19"/>
        <v/>
      </c>
      <c r="P31" s="166" t="str">
        <f t="shared" ca="1" si="34"/>
        <v/>
      </c>
      <c r="Q31" s="160" t="str">
        <f t="shared" ca="1" si="20"/>
        <v/>
      </c>
      <c r="R31" s="166" t="str">
        <f t="shared" ca="1" si="45"/>
        <v/>
      </c>
      <c r="S31" s="160" t="str">
        <f t="shared" ca="1" si="21"/>
        <v/>
      </c>
      <c r="T31" s="166" t="str">
        <f t="shared" ca="1" si="46"/>
        <v/>
      </c>
      <c r="U31" s="160" t="str">
        <f t="shared" ca="1" si="22"/>
        <v/>
      </c>
      <c r="V31" s="166" t="str">
        <f t="shared" ca="1" si="47"/>
        <v/>
      </c>
      <c r="W31" s="160" t="str">
        <f t="shared" ca="1" si="23"/>
        <v/>
      </c>
      <c r="X31" s="166" t="str">
        <f t="shared" ca="1" si="48"/>
        <v/>
      </c>
      <c r="Y31" s="160" t="str">
        <f t="shared" ca="1" si="24"/>
        <v/>
      </c>
      <c r="Z31" s="166" t="str">
        <f t="shared" ca="1" si="49"/>
        <v/>
      </c>
      <c r="AA31" s="160" t="str">
        <f t="shared" ca="1" si="25"/>
        <v/>
      </c>
      <c r="AB31" s="166" t="str">
        <f t="shared" ca="1" si="50"/>
        <v/>
      </c>
      <c r="AC31" s="160" t="str">
        <f t="shared" ca="1" si="26"/>
        <v/>
      </c>
      <c r="AD31" s="166" t="str">
        <f t="shared" ca="1" si="51"/>
        <v/>
      </c>
      <c r="AE31" s="160" t="str">
        <f t="shared" ca="1" si="27"/>
        <v/>
      </c>
      <c r="AF31" s="166" t="str">
        <f t="shared" ca="1" si="52"/>
        <v/>
      </c>
      <c r="AH31" s="133"/>
      <c r="AI31" s="134"/>
      <c r="AJ31" s="134"/>
    </row>
    <row r="32" spans="1:36" s="128" customFormat="1" ht="21" customHeight="1">
      <c r="A32" s="132" t="s">
        <v>249</v>
      </c>
      <c r="B32" s="159">
        <f t="shared" ca="1" si="28"/>
        <v>171737.49</v>
      </c>
      <c r="C32" s="174">
        <f t="shared" ca="1" si="13"/>
        <v>1456014</v>
      </c>
      <c r="D32" s="166">
        <f t="shared" ca="1" si="29"/>
        <v>0</v>
      </c>
      <c r="E32" s="160" t="str">
        <f t="shared" ca="1" si="14"/>
        <v/>
      </c>
      <c r="F32" s="166" t="str">
        <f t="shared" ca="1" si="30"/>
        <v/>
      </c>
      <c r="G32" s="160" t="str">
        <f t="shared" ca="1" si="15"/>
        <v/>
      </c>
      <c r="H32" s="166" t="str">
        <f t="shared" ca="1" si="31"/>
        <v/>
      </c>
      <c r="I32" s="160">
        <f t="shared" ca="1" si="16"/>
        <v>1800000</v>
      </c>
      <c r="J32" s="166">
        <f t="shared" ca="1" si="43"/>
        <v>2.1052631578947367</v>
      </c>
      <c r="K32" s="160">
        <f t="shared" ca="1" si="17"/>
        <v>1925000</v>
      </c>
      <c r="L32" s="166">
        <f t="shared" ca="1" si="44"/>
        <v>0</v>
      </c>
      <c r="M32" s="160">
        <f t="shared" ca="1" si="18"/>
        <v>1730400</v>
      </c>
      <c r="N32" s="166">
        <f t="shared" ca="1" si="33"/>
        <v>2.1052631578947367</v>
      </c>
      <c r="O32" s="160" t="str">
        <f t="shared" ca="1" si="19"/>
        <v/>
      </c>
      <c r="P32" s="166" t="str">
        <f t="shared" ca="1" si="34"/>
        <v/>
      </c>
      <c r="Q32" s="160" t="str">
        <f t="shared" ca="1" si="20"/>
        <v/>
      </c>
      <c r="R32" s="166" t="str">
        <f t="shared" ca="1" si="45"/>
        <v/>
      </c>
      <c r="S32" s="160" t="str">
        <f t="shared" ca="1" si="21"/>
        <v/>
      </c>
      <c r="T32" s="166" t="str">
        <f t="shared" ca="1" si="46"/>
        <v/>
      </c>
      <c r="U32" s="160" t="str">
        <f t="shared" ca="1" si="22"/>
        <v/>
      </c>
      <c r="V32" s="166" t="str">
        <f t="shared" ca="1" si="47"/>
        <v/>
      </c>
      <c r="W32" s="160" t="str">
        <f t="shared" ca="1" si="23"/>
        <v/>
      </c>
      <c r="X32" s="166" t="str">
        <f t="shared" ca="1" si="48"/>
        <v/>
      </c>
      <c r="Y32" s="160" t="str">
        <f t="shared" ca="1" si="24"/>
        <v/>
      </c>
      <c r="Z32" s="166" t="str">
        <f t="shared" ca="1" si="49"/>
        <v/>
      </c>
      <c r="AA32" s="160" t="str">
        <f t="shared" ca="1" si="25"/>
        <v/>
      </c>
      <c r="AB32" s="166" t="str">
        <f t="shared" ca="1" si="50"/>
        <v/>
      </c>
      <c r="AC32" s="160" t="str">
        <f t="shared" ca="1" si="26"/>
        <v/>
      </c>
      <c r="AD32" s="166" t="str">
        <f t="shared" ca="1" si="51"/>
        <v/>
      </c>
      <c r="AE32" s="160" t="str">
        <f t="shared" ca="1" si="27"/>
        <v/>
      </c>
      <c r="AF32" s="166" t="str">
        <f t="shared" ca="1" si="52"/>
        <v/>
      </c>
      <c r="AH32" s="133"/>
      <c r="AI32" s="134"/>
      <c r="AJ32" s="134"/>
    </row>
    <row r="33" spans="1:36" s="128" customFormat="1" ht="21" customHeight="1">
      <c r="A33" s="132" t="s">
        <v>251</v>
      </c>
      <c r="B33" s="159">
        <f t="shared" ca="1" si="28"/>
        <v>345787.53</v>
      </c>
      <c r="C33" s="174">
        <f t="shared" ca="1" si="13"/>
        <v>1350324</v>
      </c>
      <c r="D33" s="166">
        <f t="shared" ca="1" si="29"/>
        <v>0</v>
      </c>
      <c r="E33" s="160" t="str">
        <f t="shared" ca="1" si="14"/>
        <v/>
      </c>
      <c r="F33" s="166" t="str">
        <f t="shared" ca="1" si="30"/>
        <v/>
      </c>
      <c r="G33" s="160" t="str">
        <f t="shared" ca="1" si="15"/>
        <v/>
      </c>
      <c r="H33" s="166" t="str">
        <f t="shared" ca="1" si="31"/>
        <v/>
      </c>
      <c r="I33" s="160">
        <f t="shared" ca="1" si="16"/>
        <v>1100000</v>
      </c>
      <c r="J33" s="166">
        <f t="shared" ca="1" si="43"/>
        <v>2.1052631578947367</v>
      </c>
      <c r="K33" s="160">
        <f t="shared" ca="1" si="17"/>
        <v>450000</v>
      </c>
      <c r="L33" s="166">
        <f t="shared" ca="1" si="44"/>
        <v>0</v>
      </c>
      <c r="M33" s="160">
        <f t="shared" ca="1" si="18"/>
        <v>1215400</v>
      </c>
      <c r="N33" s="166">
        <f t="shared" ca="1" si="33"/>
        <v>0</v>
      </c>
      <c r="O33" s="160" t="str">
        <f t="shared" ca="1" si="19"/>
        <v/>
      </c>
      <c r="P33" s="166" t="str">
        <f t="shared" ca="1" si="34"/>
        <v/>
      </c>
      <c r="Q33" s="160" t="str">
        <f t="shared" ca="1" si="20"/>
        <v/>
      </c>
      <c r="R33" s="166" t="str">
        <f t="shared" ca="1" si="45"/>
        <v/>
      </c>
      <c r="S33" s="160" t="str">
        <f t="shared" ca="1" si="21"/>
        <v/>
      </c>
      <c r="T33" s="166" t="str">
        <f t="shared" ca="1" si="46"/>
        <v/>
      </c>
      <c r="U33" s="160" t="str">
        <f t="shared" ca="1" si="22"/>
        <v/>
      </c>
      <c r="V33" s="166" t="str">
        <f t="shared" ca="1" si="47"/>
        <v/>
      </c>
      <c r="W33" s="160" t="str">
        <f t="shared" ca="1" si="23"/>
        <v/>
      </c>
      <c r="X33" s="166" t="str">
        <f t="shared" ca="1" si="48"/>
        <v/>
      </c>
      <c r="Y33" s="160" t="str">
        <f t="shared" ca="1" si="24"/>
        <v/>
      </c>
      <c r="Z33" s="166" t="str">
        <f t="shared" ca="1" si="49"/>
        <v/>
      </c>
      <c r="AA33" s="160" t="str">
        <f t="shared" ca="1" si="25"/>
        <v/>
      </c>
      <c r="AB33" s="166" t="str">
        <f t="shared" ca="1" si="50"/>
        <v/>
      </c>
      <c r="AC33" s="160" t="str">
        <f t="shared" ca="1" si="26"/>
        <v/>
      </c>
      <c r="AD33" s="166" t="str">
        <f t="shared" ca="1" si="51"/>
        <v/>
      </c>
      <c r="AE33" s="160" t="str">
        <f t="shared" ca="1" si="27"/>
        <v/>
      </c>
      <c r="AF33" s="166" t="str">
        <f t="shared" ca="1" si="52"/>
        <v/>
      </c>
      <c r="AH33" s="133"/>
      <c r="AI33" s="134"/>
      <c r="AJ33" s="134"/>
    </row>
    <row r="34" spans="1:36" s="128" customFormat="1" ht="21" customHeight="1">
      <c r="A34" s="132" t="s">
        <v>253</v>
      </c>
      <c r="B34" s="159">
        <f t="shared" ca="1" si="28"/>
        <v>73767.570000000007</v>
      </c>
      <c r="C34" s="174">
        <f t="shared" ca="1" si="13"/>
        <v>185420</v>
      </c>
      <c r="D34" s="166">
        <f t="shared" ca="1" si="29"/>
        <v>0</v>
      </c>
      <c r="E34" s="160" t="str">
        <f t="shared" ca="1" si="14"/>
        <v/>
      </c>
      <c r="F34" s="166" t="str">
        <f t="shared" ca="1" si="30"/>
        <v/>
      </c>
      <c r="G34" s="160" t="str">
        <f t="shared" ca="1" si="15"/>
        <v/>
      </c>
      <c r="H34" s="166" t="str">
        <f t="shared" ca="1" si="31"/>
        <v/>
      </c>
      <c r="I34" s="160">
        <f t="shared" ca="1" si="16"/>
        <v>8000</v>
      </c>
      <c r="J34" s="166">
        <f t="shared" ca="1" si="43"/>
        <v>0</v>
      </c>
      <c r="K34" s="160">
        <f t="shared" ca="1" si="17"/>
        <v>42000</v>
      </c>
      <c r="L34" s="166">
        <f t="shared" ca="1" si="44"/>
        <v>2.1052631578947367</v>
      </c>
      <c r="M34" s="160">
        <f t="shared" ca="1" si="18"/>
        <v>5150</v>
      </c>
      <c r="N34" s="166">
        <f t="shared" ca="1" si="33"/>
        <v>0</v>
      </c>
      <c r="O34" s="160" t="str">
        <f t="shared" ca="1" si="19"/>
        <v/>
      </c>
      <c r="P34" s="166" t="str">
        <f ca="1">IF($A34="","",IF(O34="","",IF($K$4="Media aritmética",(O34&lt;=$B34)*($E$5/$B$4)+(O34&gt;$B34)*0,IF(AND(ROUND(AVERAGE($C34,$E34,$G34,$I34,$K34,$M34,$O34,$Q34,$S34,$U34,$W34,$Y34,$AA34,$AC34,$AE34),2)-$B34/2&lt;=O34,(ROUND(AVERAGE($C34,$E34,$G34,$I34,$K34,$M34,$O34,$Q34,$S34,$U34,$W34,$Y34,$AA34,$AC34,$AE34),2)+$B34/2&gt;O34)),($E$5/$B$4),0))))</f>
        <v/>
      </c>
      <c r="Q34" s="160" t="str">
        <f t="shared" ca="1" si="20"/>
        <v/>
      </c>
      <c r="R34" s="166" t="str">
        <f t="shared" ca="1" si="45"/>
        <v/>
      </c>
      <c r="S34" s="160" t="str">
        <f t="shared" ca="1" si="21"/>
        <v/>
      </c>
      <c r="T34" s="166" t="str">
        <f t="shared" ca="1" si="46"/>
        <v/>
      </c>
      <c r="U34" s="160" t="str">
        <f t="shared" ca="1" si="22"/>
        <v/>
      </c>
      <c r="V34" s="166" t="str">
        <f t="shared" ca="1" si="47"/>
        <v/>
      </c>
      <c r="W34" s="160" t="str">
        <f t="shared" ca="1" si="23"/>
        <v/>
      </c>
      <c r="X34" s="166" t="str">
        <f t="shared" ca="1" si="48"/>
        <v/>
      </c>
      <c r="Y34" s="160" t="str">
        <f t="shared" ca="1" si="24"/>
        <v/>
      </c>
      <c r="Z34" s="166" t="str">
        <f t="shared" ca="1" si="49"/>
        <v/>
      </c>
      <c r="AA34" s="160" t="str">
        <f t="shared" ca="1" si="25"/>
        <v/>
      </c>
      <c r="AB34" s="166" t="str">
        <f t="shared" ca="1" si="50"/>
        <v/>
      </c>
      <c r="AC34" s="160" t="str">
        <f t="shared" ca="1" si="26"/>
        <v/>
      </c>
      <c r="AD34" s="166" t="str">
        <f t="shared" ca="1" si="51"/>
        <v/>
      </c>
      <c r="AE34" s="160" t="str">
        <f t="shared" ca="1" si="27"/>
        <v/>
      </c>
      <c r="AF34" s="166" t="str">
        <f t="shared" ca="1" si="52"/>
        <v/>
      </c>
      <c r="AH34" s="133"/>
      <c r="AI34" s="134"/>
      <c r="AJ34" s="134"/>
    </row>
    <row r="35" spans="1:36" s="128" customFormat="1" ht="21" customHeight="1">
      <c r="A35" s="132" t="s">
        <v>255</v>
      </c>
      <c r="B35" s="159">
        <f t="shared" ca="1" si="28"/>
        <v>39454.639999999999</v>
      </c>
      <c r="C35" s="174">
        <f t="shared" ca="1" si="13"/>
        <v>112000</v>
      </c>
      <c r="D35" s="166">
        <f t="shared" ca="1" si="29"/>
        <v>0</v>
      </c>
      <c r="E35" s="160" t="str">
        <f t="shared" ca="1" si="14"/>
        <v/>
      </c>
      <c r="F35" s="166" t="str">
        <f t="shared" ca="1" si="30"/>
        <v/>
      </c>
      <c r="G35" s="160" t="str">
        <f t="shared" ca="1" si="15"/>
        <v/>
      </c>
      <c r="H35" s="166" t="str">
        <f t="shared" ca="1" si="31"/>
        <v/>
      </c>
      <c r="I35" s="160">
        <f t="shared" ca="1" si="16"/>
        <v>35000</v>
      </c>
      <c r="J35" s="166">
        <f t="shared" ca="1" si="43"/>
        <v>2.1052631578947367</v>
      </c>
      <c r="K35" s="160">
        <f t="shared" ca="1" si="17"/>
        <v>28000</v>
      </c>
      <c r="L35" s="166">
        <f t="shared" ca="1" si="44"/>
        <v>2.1052631578947367</v>
      </c>
      <c r="M35" s="160">
        <f t="shared" ca="1" si="18"/>
        <v>8240</v>
      </c>
      <c r="N35" s="166">
        <f t="shared" ca="1" si="33"/>
        <v>0</v>
      </c>
      <c r="O35" s="160" t="str">
        <f t="shared" ca="1" si="19"/>
        <v/>
      </c>
      <c r="P35" s="166" t="str">
        <f t="shared" ca="1" si="34"/>
        <v/>
      </c>
      <c r="Q35" s="160" t="str">
        <f t="shared" ca="1" si="20"/>
        <v/>
      </c>
      <c r="R35" s="166" t="str">
        <f t="shared" ca="1" si="45"/>
        <v/>
      </c>
      <c r="S35" s="160" t="str">
        <f t="shared" ca="1" si="21"/>
        <v/>
      </c>
      <c r="T35" s="166" t="str">
        <f t="shared" ca="1" si="46"/>
        <v/>
      </c>
      <c r="U35" s="160" t="str">
        <f t="shared" ca="1" si="22"/>
        <v/>
      </c>
      <c r="V35" s="166" t="str">
        <f t="shared" ca="1" si="47"/>
        <v/>
      </c>
      <c r="W35" s="160" t="str">
        <f t="shared" ca="1" si="23"/>
        <v/>
      </c>
      <c r="X35" s="166" t="str">
        <f t="shared" ca="1" si="48"/>
        <v/>
      </c>
      <c r="Y35" s="160" t="str">
        <f t="shared" ca="1" si="24"/>
        <v/>
      </c>
      <c r="Z35" s="166" t="str">
        <f t="shared" ca="1" si="49"/>
        <v/>
      </c>
      <c r="AA35" s="160" t="str">
        <f t="shared" ca="1" si="25"/>
        <v/>
      </c>
      <c r="AB35" s="166" t="str">
        <f t="shared" ca="1" si="50"/>
        <v/>
      </c>
      <c r="AC35" s="160" t="str">
        <f t="shared" ca="1" si="26"/>
        <v/>
      </c>
      <c r="AD35" s="166" t="str">
        <f t="shared" ca="1" si="51"/>
        <v/>
      </c>
      <c r="AE35" s="160" t="str">
        <f t="shared" ca="1" si="27"/>
        <v/>
      </c>
      <c r="AF35" s="166" t="str">
        <f t="shared" ca="1" si="52"/>
        <v/>
      </c>
      <c r="AH35" s="133"/>
      <c r="AI35" s="134"/>
      <c r="AJ35" s="134"/>
    </row>
    <row r="36" spans="1:36" s="128" customFormat="1" ht="21" customHeight="1">
      <c r="A36" s="132" t="s">
        <v>257</v>
      </c>
      <c r="B36" s="159">
        <f t="shared" ca="1" si="28"/>
        <v>721107.83</v>
      </c>
      <c r="C36" s="174">
        <f t="shared" ca="1" si="13"/>
        <v>247000</v>
      </c>
      <c r="D36" s="166">
        <f t="shared" ca="1" si="29"/>
        <v>0</v>
      </c>
      <c r="E36" s="160" t="str">
        <f t="shared" ca="1" si="14"/>
        <v/>
      </c>
      <c r="F36" s="166" t="str">
        <f t="shared" ca="1" si="30"/>
        <v/>
      </c>
      <c r="G36" s="160" t="str">
        <f t="shared" ca="1" si="15"/>
        <v/>
      </c>
      <c r="H36" s="166" t="str">
        <f t="shared" ca="1" si="31"/>
        <v/>
      </c>
      <c r="I36" s="160">
        <f t="shared" ca="1" si="16"/>
        <v>800000</v>
      </c>
      <c r="J36" s="166">
        <f t="shared" ca="1" si="43"/>
        <v>2.1052631578947367</v>
      </c>
      <c r="K36" s="160">
        <f t="shared" ca="1" si="17"/>
        <v>2100000</v>
      </c>
      <c r="L36" s="166">
        <f t="shared" ca="1" si="44"/>
        <v>0</v>
      </c>
      <c r="M36" s="160">
        <f t="shared" ca="1" si="18"/>
        <v>448800</v>
      </c>
      <c r="N36" s="166">
        <f t="shared" ca="1" si="33"/>
        <v>0</v>
      </c>
      <c r="O36" s="160" t="str">
        <f t="shared" ca="1" si="19"/>
        <v/>
      </c>
      <c r="P36" s="166" t="str">
        <f t="shared" ca="1" si="34"/>
        <v/>
      </c>
      <c r="Q36" s="160" t="str">
        <f t="shared" ca="1" si="20"/>
        <v/>
      </c>
      <c r="R36" s="166" t="str">
        <f t="shared" ca="1" si="45"/>
        <v/>
      </c>
      <c r="S36" s="160" t="str">
        <f t="shared" ca="1" si="21"/>
        <v/>
      </c>
      <c r="T36" s="166" t="str">
        <f t="shared" ca="1" si="46"/>
        <v/>
      </c>
      <c r="U36" s="160" t="str">
        <f t="shared" ca="1" si="22"/>
        <v/>
      </c>
      <c r="V36" s="166" t="str">
        <f t="shared" ca="1" si="47"/>
        <v/>
      </c>
      <c r="W36" s="160" t="str">
        <f t="shared" ca="1" si="23"/>
        <v/>
      </c>
      <c r="X36" s="166" t="str">
        <f t="shared" ca="1" si="48"/>
        <v/>
      </c>
      <c r="Y36" s="160" t="str">
        <f t="shared" ca="1" si="24"/>
        <v/>
      </c>
      <c r="Z36" s="166" t="str">
        <f t="shared" ca="1" si="49"/>
        <v/>
      </c>
      <c r="AA36" s="160" t="str">
        <f t="shared" ca="1" si="25"/>
        <v/>
      </c>
      <c r="AB36" s="166" t="str">
        <f t="shared" ca="1" si="50"/>
        <v/>
      </c>
      <c r="AC36" s="160" t="str">
        <f t="shared" ca="1" si="26"/>
        <v/>
      </c>
      <c r="AD36" s="166" t="str">
        <f t="shared" ca="1" si="51"/>
        <v/>
      </c>
      <c r="AE36" s="160" t="str">
        <f t="shared" ca="1" si="27"/>
        <v/>
      </c>
      <c r="AF36" s="166" t="str">
        <f t="shared" ca="1" si="52"/>
        <v/>
      </c>
      <c r="AH36" s="133"/>
      <c r="AI36" s="134"/>
      <c r="AJ36" s="134"/>
    </row>
    <row r="37" spans="1:36" s="128" customFormat="1" ht="21" customHeight="1">
      <c r="A37" s="132" t="s">
        <v>259</v>
      </c>
      <c r="B37" s="159">
        <f t="shared" ca="1" si="28"/>
        <v>2935515.46</v>
      </c>
      <c r="C37" s="174">
        <f t="shared" ca="1" si="13"/>
        <v>1574200</v>
      </c>
      <c r="D37" s="166">
        <f t="shared" ca="1" si="29"/>
        <v>0</v>
      </c>
      <c r="E37" s="160" t="str">
        <f t="shared" ca="1" si="14"/>
        <v/>
      </c>
      <c r="F37" s="166" t="str">
        <f t="shared" ca="1" si="30"/>
        <v/>
      </c>
      <c r="G37" s="160" t="str">
        <f t="shared" ca="1" si="15"/>
        <v/>
      </c>
      <c r="H37" s="166" t="str">
        <f t="shared" ca="1" si="31"/>
        <v/>
      </c>
      <c r="I37" s="160">
        <f t="shared" ca="1" si="16"/>
        <v>6400000</v>
      </c>
      <c r="J37" s="166">
        <f t="shared" ca="1" si="43"/>
        <v>2.1052631578947367</v>
      </c>
      <c r="K37" s="160">
        <f t="shared" ca="1" si="17"/>
        <v>9500000</v>
      </c>
      <c r="L37" s="166">
        <f t="shared" ca="1" si="44"/>
        <v>0</v>
      </c>
      <c r="M37" s="160">
        <f t="shared" ca="1" si="18"/>
        <v>7673500</v>
      </c>
      <c r="N37" s="166">
        <f t="shared" ca="1" si="33"/>
        <v>2.1052631578947367</v>
      </c>
      <c r="O37" s="160" t="str">
        <f t="shared" ca="1" si="19"/>
        <v/>
      </c>
      <c r="P37" s="166" t="str">
        <f t="shared" ca="1" si="34"/>
        <v/>
      </c>
      <c r="Q37" s="160" t="str">
        <f t="shared" ca="1" si="20"/>
        <v/>
      </c>
      <c r="R37" s="166" t="str">
        <f t="shared" ca="1" si="45"/>
        <v/>
      </c>
      <c r="S37" s="160" t="str">
        <f t="shared" ca="1" si="21"/>
        <v/>
      </c>
      <c r="T37" s="166" t="str">
        <f t="shared" ca="1" si="46"/>
        <v/>
      </c>
      <c r="U37" s="160" t="str">
        <f t="shared" ca="1" si="22"/>
        <v/>
      </c>
      <c r="V37" s="166" t="str">
        <f t="shared" ca="1" si="47"/>
        <v/>
      </c>
      <c r="W37" s="160" t="str">
        <f t="shared" ca="1" si="23"/>
        <v/>
      </c>
      <c r="X37" s="166" t="str">
        <f t="shared" ca="1" si="48"/>
        <v/>
      </c>
      <c r="Y37" s="160" t="str">
        <f t="shared" ca="1" si="24"/>
        <v/>
      </c>
      <c r="Z37" s="166" t="str">
        <f t="shared" ca="1" si="49"/>
        <v/>
      </c>
      <c r="AA37" s="160" t="str">
        <f t="shared" ca="1" si="25"/>
        <v/>
      </c>
      <c r="AB37" s="166" t="str">
        <f t="shared" ca="1" si="50"/>
        <v/>
      </c>
      <c r="AC37" s="160" t="str">
        <f t="shared" ca="1" si="26"/>
        <v/>
      </c>
      <c r="AD37" s="166" t="str">
        <f t="shared" ca="1" si="51"/>
        <v/>
      </c>
      <c r="AE37" s="160" t="str">
        <f t="shared" ca="1" si="27"/>
        <v/>
      </c>
      <c r="AF37" s="166" t="str">
        <f t="shared" ca="1" si="52"/>
        <v/>
      </c>
      <c r="AH37" s="133"/>
      <c r="AI37" s="134"/>
      <c r="AJ37" s="134"/>
    </row>
    <row r="38" spans="1:36" s="128" customFormat="1" ht="21" customHeight="1">
      <c r="A38" s="132" t="s">
        <v>288</v>
      </c>
      <c r="B38" s="159">
        <f t="shared" ca="1" si="28"/>
        <v>36614.199999999997</v>
      </c>
      <c r="C38" s="174">
        <f t="shared" ca="1" si="13"/>
        <v>59000</v>
      </c>
      <c r="D38" s="166">
        <f t="shared" ca="1" si="29"/>
        <v>2.1052631578947367</v>
      </c>
      <c r="E38" s="160" t="str">
        <f t="shared" ca="1" si="14"/>
        <v/>
      </c>
      <c r="F38" s="166" t="str">
        <f t="shared" ca="1" si="30"/>
        <v/>
      </c>
      <c r="G38" s="160" t="str">
        <f t="shared" ca="1" si="15"/>
        <v/>
      </c>
      <c r="H38" s="166" t="str">
        <f t="shared" ca="1" si="31"/>
        <v/>
      </c>
      <c r="I38" s="160">
        <f t="shared" ca="1" si="16"/>
        <v>75000</v>
      </c>
      <c r="J38" s="166">
        <f t="shared" ca="1" si="43"/>
        <v>2.1052631578947367</v>
      </c>
      <c r="K38" s="160">
        <f t="shared" ca="1" si="17"/>
        <v>125000</v>
      </c>
      <c r="L38" s="166">
        <f t="shared" ca="1" si="44"/>
        <v>0</v>
      </c>
      <c r="M38" s="160">
        <f t="shared" ca="1" si="18"/>
        <v>23175</v>
      </c>
      <c r="N38" s="166">
        <f t="shared" ca="1" si="33"/>
        <v>0</v>
      </c>
      <c r="O38" s="160" t="str">
        <f t="shared" ca="1" si="19"/>
        <v/>
      </c>
      <c r="P38" s="166" t="str">
        <f t="shared" ca="1" si="34"/>
        <v/>
      </c>
      <c r="Q38" s="160" t="str">
        <f t="shared" ca="1" si="20"/>
        <v/>
      </c>
      <c r="R38" s="166" t="str">
        <f t="shared" ca="1" si="45"/>
        <v/>
      </c>
      <c r="S38" s="160" t="str">
        <f t="shared" ca="1" si="21"/>
        <v/>
      </c>
      <c r="T38" s="166" t="str">
        <f t="shared" ca="1" si="46"/>
        <v/>
      </c>
      <c r="U38" s="160" t="str">
        <f t="shared" ca="1" si="22"/>
        <v/>
      </c>
      <c r="V38" s="166" t="str">
        <f t="shared" ca="1" si="47"/>
        <v/>
      </c>
      <c r="W38" s="160" t="str">
        <f t="shared" ca="1" si="23"/>
        <v/>
      </c>
      <c r="X38" s="166" t="str">
        <f t="shared" ca="1" si="48"/>
        <v/>
      </c>
      <c r="Y38" s="160" t="str">
        <f t="shared" ca="1" si="24"/>
        <v/>
      </c>
      <c r="Z38" s="166" t="str">
        <f t="shared" ca="1" si="49"/>
        <v/>
      </c>
      <c r="AA38" s="160" t="str">
        <f t="shared" ca="1" si="25"/>
        <v/>
      </c>
      <c r="AB38" s="166" t="str">
        <f t="shared" ca="1" si="50"/>
        <v/>
      </c>
      <c r="AC38" s="160" t="str">
        <f t="shared" ca="1" si="26"/>
        <v/>
      </c>
      <c r="AD38" s="166" t="str">
        <f t="shared" ca="1" si="51"/>
        <v/>
      </c>
      <c r="AE38" s="160" t="str">
        <f t="shared" ca="1" si="27"/>
        <v/>
      </c>
      <c r="AF38" s="166" t="str">
        <f t="shared" ca="1" si="52"/>
        <v/>
      </c>
      <c r="AH38" s="133"/>
      <c r="AI38" s="134"/>
      <c r="AJ38" s="134"/>
    </row>
    <row r="39" spans="1:36" s="128" customFormat="1" ht="21" customHeight="1">
      <c r="A39" s="132" t="s">
        <v>294</v>
      </c>
      <c r="B39" s="159">
        <f t="shared" ca="1" si="28"/>
        <v>26823.24</v>
      </c>
      <c r="C39" s="174">
        <f t="shared" ca="1" si="13"/>
        <v>51240</v>
      </c>
      <c r="D39" s="166">
        <f t="shared" ca="1" si="29"/>
        <v>2.1052631578947367</v>
      </c>
      <c r="E39" s="160" t="str">
        <f t="shared" ca="1" si="14"/>
        <v/>
      </c>
      <c r="F39" s="166" t="str">
        <f t="shared" ca="1" si="30"/>
        <v/>
      </c>
      <c r="G39" s="160" t="str">
        <f t="shared" ca="1" si="15"/>
        <v/>
      </c>
      <c r="H39" s="166" t="str">
        <f t="shared" ca="1" si="31"/>
        <v/>
      </c>
      <c r="I39" s="160">
        <f t="shared" ca="1" si="16"/>
        <v>75000</v>
      </c>
      <c r="J39" s="166">
        <f t="shared" ca="1" si="43"/>
        <v>0</v>
      </c>
      <c r="K39" s="160">
        <f t="shared" ca="1" si="17"/>
        <v>95000</v>
      </c>
      <c r="L39" s="166">
        <f t="shared" ca="1" si="44"/>
        <v>0</v>
      </c>
      <c r="M39" s="160">
        <f t="shared" ca="1" si="18"/>
        <v>23175</v>
      </c>
      <c r="N39" s="166">
        <f t="shared" ca="1" si="33"/>
        <v>0</v>
      </c>
      <c r="O39" s="160" t="str">
        <f t="shared" ca="1" si="19"/>
        <v/>
      </c>
      <c r="P39" s="166" t="str">
        <f t="shared" ca="1" si="34"/>
        <v/>
      </c>
      <c r="Q39" s="160" t="str">
        <f t="shared" ca="1" si="20"/>
        <v/>
      </c>
      <c r="R39" s="166" t="str">
        <f t="shared" ca="1" si="45"/>
        <v/>
      </c>
      <c r="S39" s="160" t="str">
        <f t="shared" ca="1" si="21"/>
        <v/>
      </c>
      <c r="T39" s="166" t="str">
        <f t="shared" ca="1" si="46"/>
        <v/>
      </c>
      <c r="U39" s="160" t="str">
        <f t="shared" ca="1" si="22"/>
        <v/>
      </c>
      <c r="V39" s="166" t="str">
        <f t="shared" ca="1" si="47"/>
        <v/>
      </c>
      <c r="W39" s="160" t="str">
        <f t="shared" ca="1" si="23"/>
        <v/>
      </c>
      <c r="X39" s="166" t="str">
        <f t="shared" ca="1" si="48"/>
        <v/>
      </c>
      <c r="Y39" s="160" t="str">
        <f t="shared" ca="1" si="24"/>
        <v/>
      </c>
      <c r="Z39" s="166" t="str">
        <f t="shared" ca="1" si="49"/>
        <v/>
      </c>
      <c r="AA39" s="160" t="str">
        <f t="shared" ca="1" si="25"/>
        <v/>
      </c>
      <c r="AB39" s="166" t="str">
        <f t="shared" ca="1" si="50"/>
        <v/>
      </c>
      <c r="AC39" s="160" t="str">
        <f t="shared" ca="1" si="26"/>
        <v/>
      </c>
      <c r="AD39" s="166" t="str">
        <f t="shared" ca="1" si="51"/>
        <v/>
      </c>
      <c r="AE39" s="160" t="str">
        <f t="shared" ca="1" si="27"/>
        <v/>
      </c>
      <c r="AF39" s="166" t="str">
        <f t="shared" ca="1" si="52"/>
        <v/>
      </c>
      <c r="AH39" s="133"/>
      <c r="AI39" s="134"/>
      <c r="AJ39" s="134"/>
    </row>
    <row r="40" spans="1:36" s="128" customFormat="1" ht="21" customHeight="1">
      <c r="A40" s="132" t="s">
        <v>296</v>
      </c>
      <c r="B40" s="159">
        <f t="shared" ca="1" si="28"/>
        <v>28719.01</v>
      </c>
      <c r="C40" s="174">
        <f t="shared" ca="1" si="13"/>
        <v>93842</v>
      </c>
      <c r="D40" s="166">
        <f t="shared" ca="1" si="29"/>
        <v>0</v>
      </c>
      <c r="E40" s="160" t="str">
        <f t="shared" ca="1" si="14"/>
        <v/>
      </c>
      <c r="F40" s="166" t="str">
        <f t="shared" ca="1" si="30"/>
        <v/>
      </c>
      <c r="G40" s="160" t="str">
        <f t="shared" ca="1" si="15"/>
        <v/>
      </c>
      <c r="H40" s="166" t="str">
        <f t="shared" ca="1" si="31"/>
        <v/>
      </c>
      <c r="I40" s="160">
        <f t="shared" ca="1" si="16"/>
        <v>78000</v>
      </c>
      <c r="J40" s="166">
        <f t="shared" ca="1" si="43"/>
        <v>2.1052631578947367</v>
      </c>
      <c r="K40" s="160">
        <f t="shared" ca="1" si="17"/>
        <v>105000</v>
      </c>
      <c r="L40" s="166">
        <f t="shared" ca="1" si="44"/>
        <v>0</v>
      </c>
      <c r="M40" s="160">
        <f t="shared" ca="1" si="18"/>
        <v>29767</v>
      </c>
      <c r="N40" s="166">
        <f t="shared" ca="1" si="33"/>
        <v>0</v>
      </c>
      <c r="O40" s="160" t="str">
        <f t="shared" ca="1" si="19"/>
        <v/>
      </c>
      <c r="P40" s="166" t="str">
        <f t="shared" ca="1" si="34"/>
        <v/>
      </c>
      <c r="Q40" s="160" t="str">
        <f t="shared" ca="1" si="20"/>
        <v/>
      </c>
      <c r="R40" s="166" t="str">
        <f t="shared" ca="1" si="45"/>
        <v/>
      </c>
      <c r="S40" s="160" t="str">
        <f t="shared" ca="1" si="21"/>
        <v/>
      </c>
      <c r="T40" s="166" t="str">
        <f t="shared" ca="1" si="46"/>
        <v/>
      </c>
      <c r="U40" s="160" t="str">
        <f t="shared" ca="1" si="22"/>
        <v/>
      </c>
      <c r="V40" s="166" t="str">
        <f t="shared" ca="1" si="47"/>
        <v/>
      </c>
      <c r="W40" s="160" t="str">
        <f t="shared" ca="1" si="23"/>
        <v/>
      </c>
      <c r="X40" s="166" t="str">
        <f t="shared" ca="1" si="48"/>
        <v/>
      </c>
      <c r="Y40" s="160" t="str">
        <f t="shared" ca="1" si="24"/>
        <v/>
      </c>
      <c r="Z40" s="166" t="str">
        <f t="shared" ca="1" si="49"/>
        <v/>
      </c>
      <c r="AA40" s="160" t="str">
        <f t="shared" ca="1" si="25"/>
        <v/>
      </c>
      <c r="AB40" s="166" t="str">
        <f t="shared" ca="1" si="50"/>
        <v/>
      </c>
      <c r="AC40" s="160" t="str">
        <f t="shared" ca="1" si="26"/>
        <v/>
      </c>
      <c r="AD40" s="166" t="str">
        <f t="shared" ca="1" si="51"/>
        <v/>
      </c>
      <c r="AE40" s="160" t="str">
        <f t="shared" ca="1" si="27"/>
        <v/>
      </c>
      <c r="AF40" s="166" t="str">
        <f t="shared" ca="1" si="52"/>
        <v/>
      </c>
      <c r="AH40" s="133"/>
      <c r="AI40" s="134"/>
      <c r="AJ40" s="134"/>
    </row>
    <row r="41" spans="1:36" s="128" customFormat="1" ht="21" customHeight="1">
      <c r="A41" s="132" t="s">
        <v>303</v>
      </c>
      <c r="B41" s="159">
        <f t="shared" ca="1" si="28"/>
        <v>57168.71</v>
      </c>
      <c r="C41" s="174">
        <f t="shared" ca="1" si="13"/>
        <v>196374</v>
      </c>
      <c r="D41" s="166">
        <f t="shared" ca="1" si="29"/>
        <v>2.1052631578947367</v>
      </c>
      <c r="E41" s="160" t="str">
        <f t="shared" ca="1" si="14"/>
        <v/>
      </c>
      <c r="F41" s="166" t="str">
        <f t="shared" ca="1" si="30"/>
        <v/>
      </c>
      <c r="G41" s="160" t="str">
        <f t="shared" ca="1" si="15"/>
        <v/>
      </c>
      <c r="H41" s="166" t="str">
        <f t="shared" ca="1" si="31"/>
        <v/>
      </c>
      <c r="I41" s="160">
        <f t="shared" ca="1" si="16"/>
        <v>280000</v>
      </c>
      <c r="J41" s="166">
        <f t="shared" ca="1" si="43"/>
        <v>0</v>
      </c>
      <c r="K41" s="160">
        <f t="shared" ca="1" si="17"/>
        <v>250000</v>
      </c>
      <c r="L41" s="166">
        <f t="shared" ca="1" si="44"/>
        <v>0</v>
      </c>
      <c r="M41" s="160">
        <f t="shared" ca="1" si="18"/>
        <v>129677</v>
      </c>
      <c r="N41" s="166">
        <f t="shared" ca="1" si="33"/>
        <v>0</v>
      </c>
      <c r="O41" s="160" t="str">
        <f t="shared" ca="1" si="19"/>
        <v/>
      </c>
      <c r="P41" s="166" t="str">
        <f t="shared" ca="1" si="34"/>
        <v/>
      </c>
      <c r="Q41" s="160" t="str">
        <f t="shared" ca="1" si="20"/>
        <v/>
      </c>
      <c r="R41" s="166" t="str">
        <f t="shared" ca="1" si="45"/>
        <v/>
      </c>
      <c r="S41" s="160" t="str">
        <f t="shared" ca="1" si="21"/>
        <v/>
      </c>
      <c r="T41" s="166" t="str">
        <f t="shared" ca="1" si="46"/>
        <v/>
      </c>
      <c r="U41" s="160" t="str">
        <f t="shared" ca="1" si="22"/>
        <v/>
      </c>
      <c r="V41" s="166" t="str">
        <f t="shared" ca="1" si="47"/>
        <v/>
      </c>
      <c r="W41" s="160" t="str">
        <f t="shared" ca="1" si="23"/>
        <v/>
      </c>
      <c r="X41" s="166" t="str">
        <f t="shared" ca="1" si="48"/>
        <v/>
      </c>
      <c r="Y41" s="160" t="str">
        <f t="shared" ca="1" si="24"/>
        <v/>
      </c>
      <c r="Z41" s="166" t="str">
        <f t="shared" ca="1" si="49"/>
        <v/>
      </c>
      <c r="AA41" s="160" t="str">
        <f t="shared" ca="1" si="25"/>
        <v/>
      </c>
      <c r="AB41" s="166" t="str">
        <f t="shared" ca="1" si="50"/>
        <v/>
      </c>
      <c r="AC41" s="160" t="str">
        <f t="shared" ca="1" si="26"/>
        <v/>
      </c>
      <c r="AD41" s="166" t="str">
        <f t="shared" ca="1" si="51"/>
        <v/>
      </c>
      <c r="AE41" s="160" t="str">
        <f t="shared" ca="1" si="27"/>
        <v/>
      </c>
      <c r="AF41" s="166" t="str">
        <f t="shared" ca="1" si="52"/>
        <v/>
      </c>
      <c r="AH41" s="133"/>
      <c r="AI41" s="134"/>
      <c r="AJ41" s="134"/>
    </row>
    <row r="42" spans="1:36" s="128" customFormat="1" ht="21" customHeight="1">
      <c r="A42" s="132" t="s">
        <v>312</v>
      </c>
      <c r="B42" s="159">
        <f t="shared" ca="1" si="28"/>
        <v>2016.96</v>
      </c>
      <c r="C42" s="174">
        <f t="shared" ca="1" si="13"/>
        <v>13430</v>
      </c>
      <c r="D42" s="166">
        <f t="shared" ca="1" si="29"/>
        <v>2.1052631578947367</v>
      </c>
      <c r="E42" s="160" t="str">
        <f t="shared" ca="1" si="14"/>
        <v/>
      </c>
      <c r="F42" s="166" t="str">
        <f t="shared" ca="1" si="30"/>
        <v/>
      </c>
      <c r="G42" s="160" t="str">
        <f t="shared" ca="1" si="15"/>
        <v/>
      </c>
      <c r="H42" s="166" t="str">
        <f t="shared" ca="1" si="31"/>
        <v/>
      </c>
      <c r="I42" s="160">
        <f t="shared" ca="1" si="16"/>
        <v>15000</v>
      </c>
      <c r="J42" s="166">
        <f t="shared" ca="1" si="43"/>
        <v>0</v>
      </c>
      <c r="K42" s="160">
        <f t="shared" ca="1" si="17"/>
        <v>9500</v>
      </c>
      <c r="L42" s="166">
        <f t="shared" ca="1" si="44"/>
        <v>0</v>
      </c>
      <c r="M42" s="160">
        <f t="shared" ca="1" si="18"/>
        <v>13184</v>
      </c>
      <c r="N42" s="166">
        <f t="shared" ca="1" si="33"/>
        <v>2.1052631578947367</v>
      </c>
      <c r="O42" s="160" t="str">
        <f t="shared" ca="1" si="19"/>
        <v/>
      </c>
      <c r="P42" s="166" t="str">
        <f t="shared" ca="1" si="34"/>
        <v/>
      </c>
      <c r="Q42" s="160" t="str">
        <f t="shared" ca="1" si="20"/>
        <v/>
      </c>
      <c r="R42" s="166" t="str">
        <f t="shared" ca="1" si="45"/>
        <v/>
      </c>
      <c r="S42" s="160" t="str">
        <f t="shared" ca="1" si="21"/>
        <v/>
      </c>
      <c r="T42" s="166" t="str">
        <f t="shared" ca="1" si="46"/>
        <v/>
      </c>
      <c r="U42" s="160" t="str">
        <f t="shared" ca="1" si="22"/>
        <v/>
      </c>
      <c r="V42" s="166" t="str">
        <f t="shared" ca="1" si="47"/>
        <v/>
      </c>
      <c r="W42" s="160" t="str">
        <f t="shared" ca="1" si="23"/>
        <v/>
      </c>
      <c r="X42" s="166" t="str">
        <f t="shared" ca="1" si="48"/>
        <v/>
      </c>
      <c r="Y42" s="160" t="str">
        <f t="shared" ca="1" si="24"/>
        <v/>
      </c>
      <c r="Z42" s="166" t="str">
        <f t="shared" ca="1" si="49"/>
        <v/>
      </c>
      <c r="AA42" s="160" t="str">
        <f t="shared" ca="1" si="25"/>
        <v/>
      </c>
      <c r="AB42" s="166" t="str">
        <f t="shared" ca="1" si="50"/>
        <v/>
      </c>
      <c r="AC42" s="160" t="str">
        <f t="shared" ca="1" si="26"/>
        <v/>
      </c>
      <c r="AD42" s="166" t="str">
        <f t="shared" ca="1" si="51"/>
        <v/>
      </c>
      <c r="AE42" s="160" t="str">
        <f t="shared" ca="1" si="27"/>
        <v/>
      </c>
      <c r="AF42" s="166" t="str">
        <f t="shared" ca="1" si="52"/>
        <v/>
      </c>
      <c r="AH42" s="133"/>
      <c r="AI42" s="134"/>
      <c r="AJ42" s="134"/>
    </row>
    <row r="43" spans="1:36" s="128" customFormat="1" ht="21" customHeight="1">
      <c r="A43" s="132" t="s">
        <v>318</v>
      </c>
      <c r="B43" s="159">
        <f t="shared" ca="1" si="28"/>
        <v>12149.34</v>
      </c>
      <c r="C43" s="174">
        <f t="shared" ca="1" si="13"/>
        <v>40870</v>
      </c>
      <c r="D43" s="166">
        <f t="shared" ca="1" si="29"/>
        <v>0</v>
      </c>
      <c r="E43" s="160" t="str">
        <f t="shared" ca="1" si="14"/>
        <v/>
      </c>
      <c r="F43" s="166" t="str">
        <f t="shared" ca="1" si="30"/>
        <v/>
      </c>
      <c r="G43" s="160" t="str">
        <f t="shared" ca="1" si="15"/>
        <v/>
      </c>
      <c r="H43" s="166" t="str">
        <f t="shared" ca="1" si="31"/>
        <v/>
      </c>
      <c r="I43" s="160">
        <f t="shared" ca="1" si="16"/>
        <v>70000</v>
      </c>
      <c r="J43" s="166">
        <f t="shared" ca="1" si="43"/>
        <v>0</v>
      </c>
      <c r="K43" s="160">
        <f t="shared" ca="1" si="17"/>
        <v>45000</v>
      </c>
      <c r="L43" s="166">
        <f t="shared" ca="1" si="44"/>
        <v>2.1052631578947367</v>
      </c>
      <c r="M43" s="160">
        <f t="shared" ca="1" si="18"/>
        <v>40788</v>
      </c>
      <c r="N43" s="166">
        <f t="shared" ca="1" si="33"/>
        <v>0</v>
      </c>
      <c r="O43" s="160" t="str">
        <f t="shared" ca="1" si="19"/>
        <v/>
      </c>
      <c r="P43" s="166" t="str">
        <f t="shared" ca="1" si="34"/>
        <v/>
      </c>
      <c r="Q43" s="160" t="str">
        <f t="shared" ca="1" si="20"/>
        <v/>
      </c>
      <c r="R43" s="166" t="str">
        <f t="shared" ca="1" si="45"/>
        <v/>
      </c>
      <c r="S43" s="160" t="str">
        <f t="shared" ca="1" si="21"/>
        <v/>
      </c>
      <c r="T43" s="166" t="str">
        <f t="shared" ca="1" si="46"/>
        <v/>
      </c>
      <c r="U43" s="160" t="str">
        <f t="shared" ca="1" si="22"/>
        <v/>
      </c>
      <c r="V43" s="166" t="str">
        <f t="shared" ca="1" si="47"/>
        <v/>
      </c>
      <c r="W43" s="160" t="str">
        <f t="shared" ca="1" si="23"/>
        <v/>
      </c>
      <c r="X43" s="166" t="str">
        <f t="shared" ca="1" si="48"/>
        <v/>
      </c>
      <c r="Y43" s="160" t="str">
        <f t="shared" ca="1" si="24"/>
        <v/>
      </c>
      <c r="Z43" s="166" t="str">
        <f t="shared" ca="1" si="49"/>
        <v/>
      </c>
      <c r="AA43" s="160" t="str">
        <f t="shared" ca="1" si="25"/>
        <v/>
      </c>
      <c r="AB43" s="166" t="str">
        <f t="shared" ca="1" si="50"/>
        <v/>
      </c>
      <c r="AC43" s="160" t="str">
        <f t="shared" ca="1" si="26"/>
        <v/>
      </c>
      <c r="AD43" s="166" t="str">
        <f t="shared" ca="1" si="51"/>
        <v/>
      </c>
      <c r="AE43" s="160" t="str">
        <f t="shared" ca="1" si="27"/>
        <v/>
      </c>
      <c r="AF43" s="166" t="str">
        <f t="shared" ca="1" si="52"/>
        <v/>
      </c>
      <c r="AH43" s="133"/>
      <c r="AI43" s="134"/>
      <c r="AJ43" s="134"/>
    </row>
    <row r="44" spans="1:36" s="128" customFormat="1" ht="21" customHeight="1">
      <c r="A44" s="132" t="s">
        <v>324</v>
      </c>
      <c r="B44" s="159">
        <f t="shared" ca="1" si="28"/>
        <v>12636.78</v>
      </c>
      <c r="C44" s="174">
        <f t="shared" ca="1" si="13"/>
        <v>34640</v>
      </c>
      <c r="D44" s="166">
        <f t="shared" ca="1" si="29"/>
        <v>2.1052631578947367</v>
      </c>
      <c r="E44" s="160" t="str">
        <f t="shared" ca="1" si="14"/>
        <v/>
      </c>
      <c r="F44" s="166" t="str">
        <f t="shared" ca="1" si="30"/>
        <v/>
      </c>
      <c r="G44" s="160" t="str">
        <f t="shared" ca="1" si="15"/>
        <v/>
      </c>
      <c r="H44" s="166" t="str">
        <f t="shared" ca="1" si="31"/>
        <v/>
      </c>
      <c r="I44" s="160">
        <f t="shared" ca="1" si="16"/>
        <v>60000</v>
      </c>
      <c r="J44" s="166">
        <f t="shared" ca="1" si="43"/>
        <v>0</v>
      </c>
      <c r="K44" s="160">
        <f t="shared" ca="1" si="17"/>
        <v>30000</v>
      </c>
      <c r="L44" s="166">
        <f t="shared" ca="1" si="44"/>
        <v>0</v>
      </c>
      <c r="M44" s="160">
        <f t="shared" ca="1" si="18"/>
        <v>29046</v>
      </c>
      <c r="N44" s="166">
        <f t="shared" ca="1" si="33"/>
        <v>0</v>
      </c>
      <c r="O44" s="160" t="str">
        <f t="shared" ca="1" si="19"/>
        <v/>
      </c>
      <c r="P44" s="166" t="str">
        <f t="shared" ca="1" si="34"/>
        <v/>
      </c>
      <c r="Q44" s="160" t="str">
        <f t="shared" ca="1" si="20"/>
        <v/>
      </c>
      <c r="R44" s="166" t="str">
        <f t="shared" ca="1" si="45"/>
        <v/>
      </c>
      <c r="S44" s="160" t="str">
        <f t="shared" ca="1" si="21"/>
        <v/>
      </c>
      <c r="T44" s="166" t="str">
        <f t="shared" ca="1" si="46"/>
        <v/>
      </c>
      <c r="U44" s="160" t="str">
        <f t="shared" ca="1" si="22"/>
        <v/>
      </c>
      <c r="V44" s="166" t="str">
        <f t="shared" ca="1" si="47"/>
        <v/>
      </c>
      <c r="W44" s="160" t="str">
        <f t="shared" ca="1" si="23"/>
        <v/>
      </c>
      <c r="X44" s="166" t="str">
        <f t="shared" ca="1" si="48"/>
        <v/>
      </c>
      <c r="Y44" s="160" t="str">
        <f t="shared" ca="1" si="24"/>
        <v/>
      </c>
      <c r="Z44" s="166" t="str">
        <f t="shared" ca="1" si="49"/>
        <v/>
      </c>
      <c r="AA44" s="160" t="str">
        <f t="shared" ca="1" si="25"/>
        <v/>
      </c>
      <c r="AB44" s="166" t="str">
        <f t="shared" ca="1" si="50"/>
        <v/>
      </c>
      <c r="AC44" s="160" t="str">
        <f t="shared" ca="1" si="26"/>
        <v/>
      </c>
      <c r="AD44" s="166" t="str">
        <f t="shared" ca="1" si="51"/>
        <v/>
      </c>
      <c r="AE44" s="160" t="str">
        <f t="shared" ca="1" si="27"/>
        <v/>
      </c>
      <c r="AF44" s="166" t="str">
        <f t="shared" ca="1" si="52"/>
        <v/>
      </c>
      <c r="AH44" s="133"/>
      <c r="AI44" s="134"/>
      <c r="AJ44" s="134"/>
    </row>
    <row r="45" spans="1:36" s="128" customFormat="1" ht="21" customHeight="1">
      <c r="A45" s="132" t="s">
        <v>333</v>
      </c>
      <c r="B45" s="159">
        <f t="shared" ca="1" si="28"/>
        <v>2889.79</v>
      </c>
      <c r="C45" s="174">
        <f t="shared" ca="1" si="13"/>
        <v>8560</v>
      </c>
      <c r="D45" s="166">
        <f t="shared" ca="1" si="29"/>
        <v>0</v>
      </c>
      <c r="E45" s="160" t="str">
        <f t="shared" ca="1" si="14"/>
        <v/>
      </c>
      <c r="F45" s="166" t="str">
        <f t="shared" ca="1" si="30"/>
        <v/>
      </c>
      <c r="G45" s="160" t="str">
        <f t="shared" ca="1" si="15"/>
        <v/>
      </c>
      <c r="H45" s="166" t="str">
        <f t="shared" ca="1" si="31"/>
        <v/>
      </c>
      <c r="I45" s="160">
        <f t="shared" ca="1" si="16"/>
        <v>10000</v>
      </c>
      <c r="J45" s="166">
        <f t="shared" ca="1" si="43"/>
        <v>2.1052631578947367</v>
      </c>
      <c r="K45" s="160">
        <f t="shared" ca="1" si="17"/>
        <v>7500</v>
      </c>
      <c r="L45" s="166">
        <f t="shared" ca="1" si="32"/>
        <v>0</v>
      </c>
      <c r="M45" s="160">
        <f t="shared" ca="1" si="18"/>
        <v>15038</v>
      </c>
      <c r="N45" s="166">
        <f t="shared" ca="1" si="33"/>
        <v>0</v>
      </c>
      <c r="O45" s="160" t="str">
        <f t="shared" ca="1" si="19"/>
        <v/>
      </c>
      <c r="P45" s="166" t="str">
        <f t="shared" ca="1" si="34"/>
        <v/>
      </c>
      <c r="Q45" s="160" t="str">
        <f t="shared" ca="1" si="20"/>
        <v/>
      </c>
      <c r="R45" s="166" t="str">
        <f t="shared" ca="1" si="35"/>
        <v/>
      </c>
      <c r="S45" s="160" t="str">
        <f t="shared" ca="1" si="21"/>
        <v/>
      </c>
      <c r="T45" s="166" t="str">
        <f t="shared" ca="1" si="36"/>
        <v/>
      </c>
      <c r="U45" s="160" t="str">
        <f t="shared" ca="1" si="22"/>
        <v/>
      </c>
      <c r="V45" s="166" t="str">
        <f t="shared" ca="1" si="37"/>
        <v/>
      </c>
      <c r="W45" s="160" t="str">
        <f t="shared" ca="1" si="23"/>
        <v/>
      </c>
      <c r="X45" s="166" t="str">
        <f t="shared" ca="1" si="38"/>
        <v/>
      </c>
      <c r="Y45" s="160" t="str">
        <f t="shared" ca="1" si="24"/>
        <v/>
      </c>
      <c r="Z45" s="166" t="str">
        <f t="shared" ca="1" si="39"/>
        <v/>
      </c>
      <c r="AA45" s="160" t="str">
        <f t="shared" ca="1" si="25"/>
        <v/>
      </c>
      <c r="AB45" s="166" t="str">
        <f t="shared" ca="1" si="40"/>
        <v/>
      </c>
      <c r="AC45" s="160" t="str">
        <f t="shared" ca="1" si="26"/>
        <v/>
      </c>
      <c r="AD45" s="166" t="str">
        <f t="shared" ca="1" si="41"/>
        <v/>
      </c>
      <c r="AE45" s="160" t="str">
        <f t="shared" ca="1" si="27"/>
        <v/>
      </c>
      <c r="AF45" s="166" t="str">
        <f t="shared" ca="1" si="42"/>
        <v/>
      </c>
      <c r="AH45" s="133"/>
      <c r="AI45" s="134"/>
      <c r="AJ45" s="134"/>
    </row>
    <row r="46" spans="1:36" s="128" customFormat="1" ht="21" customHeight="1">
      <c r="A46" s="132" t="s">
        <v>339</v>
      </c>
      <c r="B46" s="159">
        <f t="shared" ca="1" si="28"/>
        <v>2234.98</v>
      </c>
      <c r="C46" s="174">
        <f t="shared" ref="C46:C70" ca="1" si="53">IF($C$8="Habilitado",IF($A46="","",ROUND(VLOOKUP($A46,UNITARIO_1,6,FALSE),2)),"")</f>
        <v>8303</v>
      </c>
      <c r="D46" s="166">
        <f t="shared" ca="1" si="29"/>
        <v>0</v>
      </c>
      <c r="E46" s="160" t="str">
        <f t="shared" ref="E46:E70" ca="1" si="54">IF($E$8="Habilitado",IF($A46="","",ROUND(VLOOKUP($A46,UNITARIO_2,6,FALSE),2)),"")</f>
        <v/>
      </c>
      <c r="F46" s="166" t="str">
        <f t="shared" ca="1" si="30"/>
        <v/>
      </c>
      <c r="G46" s="160" t="str">
        <f t="shared" ca="1" si="15"/>
        <v/>
      </c>
      <c r="H46" s="166" t="str">
        <f t="shared" ca="1" si="31"/>
        <v/>
      </c>
      <c r="I46" s="160">
        <f t="shared" ref="I46:I70" ca="1" si="55">IF($I$8="Habilitado",IF($A46="","",ROUND(VLOOKUP($A46,UNITARIO_4,6,FALSE),2)),"")</f>
        <v>2500</v>
      </c>
      <c r="J46" s="166">
        <f t="shared" ca="1" si="43"/>
        <v>0</v>
      </c>
      <c r="K46" s="160">
        <f t="shared" ref="K46:K70" ca="1" si="56">IF($K$8="Habilitado",IF($A46="","",ROUND(VLOOKUP($A46,UNITARIO_5,6,FALSE),2)),"")</f>
        <v>5200</v>
      </c>
      <c r="L46" s="166">
        <f t="shared" ca="1" si="32"/>
        <v>2.1052631578947367</v>
      </c>
      <c r="M46" s="160">
        <f t="shared" ref="M46:M70" ca="1" si="57">IF($M$8="Habilitado",IF($A46="","",ROUND(VLOOKUP($A46,UNITARIO_6,6,FALSE),2)),"")</f>
        <v>3296</v>
      </c>
      <c r="N46" s="166">
        <f t="shared" ca="1" si="33"/>
        <v>0</v>
      </c>
      <c r="O46" s="160" t="str">
        <f t="shared" ref="O46:O70" ca="1" si="58">IF($O$8="Habilitado",IF($A46="","",ROUND(VLOOKUP($A46,UNITARIO_7,6,FALSE),2)),"")</f>
        <v/>
      </c>
      <c r="P46" s="166" t="str">
        <f t="shared" ca="1" si="34"/>
        <v/>
      </c>
      <c r="Q46" s="160" t="str">
        <f t="shared" ref="Q46:Q70" ca="1" si="59">IF($Q$8="Habilitado",IF($A46="","",ROUND(VLOOKUP($A46,UNITARIO_8,6,FALSE),2)),"")</f>
        <v/>
      </c>
      <c r="R46" s="166" t="str">
        <f t="shared" ca="1" si="35"/>
        <v/>
      </c>
      <c r="S46" s="160" t="str">
        <f t="shared" ref="S46:S70" ca="1" si="60">IF($S$8="Habilitado",IF($A46="","",ROUND(VLOOKUP($A46,UNITARIO_9,6,FALSE),2)),"")</f>
        <v/>
      </c>
      <c r="T46" s="166" t="str">
        <f t="shared" ca="1" si="36"/>
        <v/>
      </c>
      <c r="U46" s="160" t="str">
        <f t="shared" ref="U46:U70" ca="1" si="61">IF($U$8="Habilitado",IF($A46="","",ROUND(VLOOKUP($A46,UNITARIO_10,6,FALSE),2)),"")</f>
        <v/>
      </c>
      <c r="V46" s="166" t="str">
        <f t="shared" ca="1" si="37"/>
        <v/>
      </c>
      <c r="W46" s="160" t="str">
        <f t="shared" ref="W46:W70" ca="1" si="62">IF($W$8="Habilitado",IF($A46="","",ROUND(VLOOKUP($A46,UNITARIO_11,6,FALSE),2)),"")</f>
        <v/>
      </c>
      <c r="X46" s="166" t="str">
        <f t="shared" ca="1" si="38"/>
        <v/>
      </c>
      <c r="Y46" s="160" t="str">
        <f t="shared" ref="Y46:Y70" ca="1" si="63">IF($Y$8="Habilitado",IF($A46="","",ROUND(VLOOKUP($A46,UNITARIO_12,6,FALSE),2)),"")</f>
        <v/>
      </c>
      <c r="Z46" s="166" t="str">
        <f t="shared" ca="1" si="39"/>
        <v/>
      </c>
      <c r="AA46" s="160" t="str">
        <f t="shared" ref="AA46:AA70" ca="1" si="64">IF($AA$8="Habilitado",IF($A46="","",ROUND(VLOOKUP($A46,UNITARIO_13,6,FALSE),2)),"")</f>
        <v/>
      </c>
      <c r="AB46" s="166" t="str">
        <f t="shared" ca="1" si="40"/>
        <v/>
      </c>
      <c r="AC46" s="160" t="str">
        <f t="shared" ref="AC46:AC70" ca="1" si="65">IF($AC$8="Habilitado",IF($A46="","",ROUND(VLOOKUP($A46,UNITARIO_14,6,FALSE),2)),"")</f>
        <v/>
      </c>
      <c r="AD46" s="166" t="str">
        <f t="shared" ca="1" si="41"/>
        <v/>
      </c>
      <c r="AE46" s="160" t="str">
        <f t="shared" ref="AE46:AE70" ca="1" si="66">IF($AE$8="Habilitado",IF($A46="","",ROUND(VLOOKUP($A46,UNITARIO_15,6,FALSE),2)),"")</f>
        <v/>
      </c>
      <c r="AF46" s="166" t="str">
        <f t="shared" ca="1" si="42"/>
        <v/>
      </c>
      <c r="AH46" s="133"/>
      <c r="AI46" s="134"/>
      <c r="AJ46" s="134"/>
    </row>
    <row r="47" spans="1:36" s="128" customFormat="1" ht="21" customHeight="1">
      <c r="A47" s="132" t="s">
        <v>360</v>
      </c>
      <c r="B47" s="159">
        <f t="shared" ca="1" si="28"/>
        <v>2824.63</v>
      </c>
      <c r="C47" s="174">
        <f t="shared" ca="1" si="53"/>
        <v>17210</v>
      </c>
      <c r="D47" s="166">
        <f t="shared" ca="1" si="29"/>
        <v>0</v>
      </c>
      <c r="E47" s="160" t="str">
        <f t="shared" ca="1" si="54"/>
        <v/>
      </c>
      <c r="F47" s="166" t="str">
        <f t="shared" ca="1" si="30"/>
        <v/>
      </c>
      <c r="G47" s="160" t="str">
        <f t="shared" ca="1" si="15"/>
        <v/>
      </c>
      <c r="H47" s="166" t="str">
        <f t="shared" ca="1" si="31"/>
        <v/>
      </c>
      <c r="I47" s="160">
        <f t="shared" ca="1" si="55"/>
        <v>15000</v>
      </c>
      <c r="J47" s="166">
        <f t="shared" ca="1" si="43"/>
        <v>2.1052631578947367</v>
      </c>
      <c r="K47" s="160">
        <f t="shared" ca="1" si="56"/>
        <v>9500</v>
      </c>
      <c r="L47" s="166">
        <f t="shared" ca="1" si="32"/>
        <v>0</v>
      </c>
      <c r="M47" s="160">
        <f t="shared" ca="1" si="57"/>
        <v>13184</v>
      </c>
      <c r="N47" s="166">
        <f t="shared" ca="1" si="33"/>
        <v>2.1052631578947367</v>
      </c>
      <c r="O47" s="160" t="str">
        <f t="shared" ca="1" si="58"/>
        <v/>
      </c>
      <c r="P47" s="166" t="str">
        <f t="shared" ca="1" si="34"/>
        <v/>
      </c>
      <c r="Q47" s="160" t="str">
        <f t="shared" ca="1" si="59"/>
        <v/>
      </c>
      <c r="R47" s="166" t="str">
        <f t="shared" ca="1" si="35"/>
        <v/>
      </c>
      <c r="S47" s="160" t="str">
        <f t="shared" ca="1" si="60"/>
        <v/>
      </c>
      <c r="T47" s="166" t="str">
        <f t="shared" ca="1" si="36"/>
        <v/>
      </c>
      <c r="U47" s="160" t="str">
        <f t="shared" ca="1" si="61"/>
        <v/>
      </c>
      <c r="V47" s="166" t="str">
        <f t="shared" ca="1" si="37"/>
        <v/>
      </c>
      <c r="W47" s="160" t="str">
        <f t="shared" ca="1" si="62"/>
        <v/>
      </c>
      <c r="X47" s="166" t="str">
        <f t="shared" ca="1" si="38"/>
        <v/>
      </c>
      <c r="Y47" s="160" t="str">
        <f t="shared" ca="1" si="63"/>
        <v/>
      </c>
      <c r="Z47" s="166" t="str">
        <f t="shared" ca="1" si="39"/>
        <v/>
      </c>
      <c r="AA47" s="160" t="str">
        <f t="shared" ca="1" si="64"/>
        <v/>
      </c>
      <c r="AB47" s="166" t="str">
        <f t="shared" ca="1" si="40"/>
        <v/>
      </c>
      <c r="AC47" s="160" t="str">
        <f t="shared" ca="1" si="65"/>
        <v/>
      </c>
      <c r="AD47" s="166" t="str">
        <f t="shared" ca="1" si="41"/>
        <v/>
      </c>
      <c r="AE47" s="160" t="str">
        <f t="shared" ca="1" si="66"/>
        <v/>
      </c>
      <c r="AF47" s="166" t="str">
        <f t="shared" ca="1" si="42"/>
        <v/>
      </c>
      <c r="AH47" s="133"/>
      <c r="AI47" s="134"/>
      <c r="AJ47" s="134"/>
    </row>
    <row r="48" spans="1:36" s="128" customFormat="1" ht="21" customHeight="1">
      <c r="A48" s="132" t="s">
        <v>362</v>
      </c>
      <c r="B48" s="159">
        <f t="shared" ca="1" si="28"/>
        <v>17194.25</v>
      </c>
      <c r="C48" s="174">
        <f t="shared" ca="1" si="53"/>
        <v>22870</v>
      </c>
      <c r="D48" s="166">
        <f t="shared" ca="1" si="29"/>
        <v>0</v>
      </c>
      <c r="E48" s="160" t="str">
        <f t="shared" ca="1" si="54"/>
        <v/>
      </c>
      <c r="F48" s="166" t="str">
        <f t="shared" ca="1" si="30"/>
        <v/>
      </c>
      <c r="G48" s="160" t="str">
        <f t="shared" ca="1" si="15"/>
        <v/>
      </c>
      <c r="H48" s="166" t="str">
        <f t="shared" ca="1" si="31"/>
        <v/>
      </c>
      <c r="I48" s="160">
        <f t="shared" ca="1" si="55"/>
        <v>70000</v>
      </c>
      <c r="J48" s="166">
        <f t="shared" ca="1" si="43"/>
        <v>0</v>
      </c>
      <c r="K48" s="160">
        <f t="shared" ca="1" si="56"/>
        <v>45000</v>
      </c>
      <c r="L48" s="166">
        <f t="shared" ca="1" si="32"/>
        <v>2.1052631578947367</v>
      </c>
      <c r="M48" s="160">
        <f t="shared" ca="1" si="57"/>
        <v>36256</v>
      </c>
      <c r="N48" s="166">
        <f t="shared" ca="1" si="33"/>
        <v>2.1052631578947367</v>
      </c>
      <c r="O48" s="160" t="str">
        <f t="shared" ca="1" si="58"/>
        <v/>
      </c>
      <c r="P48" s="166" t="str">
        <f t="shared" ca="1" si="34"/>
        <v/>
      </c>
      <c r="Q48" s="160" t="str">
        <f t="shared" ca="1" si="59"/>
        <v/>
      </c>
      <c r="R48" s="166" t="str">
        <f t="shared" ca="1" si="35"/>
        <v/>
      </c>
      <c r="S48" s="160" t="str">
        <f t="shared" ca="1" si="60"/>
        <v/>
      </c>
      <c r="T48" s="166" t="str">
        <f t="shared" ca="1" si="36"/>
        <v/>
      </c>
      <c r="U48" s="160" t="str">
        <f t="shared" ca="1" si="61"/>
        <v/>
      </c>
      <c r="V48" s="166" t="str">
        <f t="shared" ca="1" si="37"/>
        <v/>
      </c>
      <c r="W48" s="160" t="str">
        <f t="shared" ca="1" si="62"/>
        <v/>
      </c>
      <c r="X48" s="166" t="str">
        <f t="shared" ca="1" si="38"/>
        <v/>
      </c>
      <c r="Y48" s="160" t="str">
        <f t="shared" ca="1" si="63"/>
        <v/>
      </c>
      <c r="Z48" s="166" t="str">
        <f t="shared" ca="1" si="39"/>
        <v/>
      </c>
      <c r="AA48" s="160" t="str">
        <f t="shared" ca="1" si="64"/>
        <v/>
      </c>
      <c r="AB48" s="166" t="str">
        <f t="shared" ca="1" si="40"/>
        <v/>
      </c>
      <c r="AC48" s="160" t="str">
        <f t="shared" ca="1" si="65"/>
        <v/>
      </c>
      <c r="AD48" s="166" t="str">
        <f t="shared" ca="1" si="41"/>
        <v/>
      </c>
      <c r="AE48" s="160" t="str">
        <f t="shared" ca="1" si="66"/>
        <v/>
      </c>
      <c r="AF48" s="166" t="str">
        <f t="shared" ca="1" si="42"/>
        <v/>
      </c>
      <c r="AH48" s="133"/>
      <c r="AI48" s="134"/>
      <c r="AJ48" s="134"/>
    </row>
    <row r="49" spans="1:36" s="128" customFormat="1" ht="21" customHeight="1">
      <c r="A49" s="132" t="s">
        <v>371</v>
      </c>
      <c r="B49" s="159">
        <f t="shared" ca="1" si="28"/>
        <v>2254062.5699999998</v>
      </c>
      <c r="C49" s="174">
        <f t="shared" ca="1" si="53"/>
        <v>3500203</v>
      </c>
      <c r="D49" s="166">
        <f t="shared" ca="1" si="29"/>
        <v>0</v>
      </c>
      <c r="E49" s="160" t="str">
        <f t="shared" ca="1" si="54"/>
        <v/>
      </c>
      <c r="F49" s="166" t="str">
        <f t="shared" ca="1" si="30"/>
        <v/>
      </c>
      <c r="G49" s="160" t="str">
        <f t="shared" ca="1" si="15"/>
        <v/>
      </c>
      <c r="H49" s="166" t="str">
        <f t="shared" ca="1" si="31"/>
        <v/>
      </c>
      <c r="I49" s="160">
        <f t="shared" ca="1" si="55"/>
        <v>9000000</v>
      </c>
      <c r="J49" s="166">
        <f t="shared" ca="1" si="43"/>
        <v>0</v>
      </c>
      <c r="K49" s="160">
        <f t="shared" ca="1" si="56"/>
        <v>5200000</v>
      </c>
      <c r="L49" s="166">
        <f t="shared" ca="1" si="32"/>
        <v>2.1052631578947367</v>
      </c>
      <c r="M49" s="160">
        <f t="shared" ca="1" si="57"/>
        <v>3460350</v>
      </c>
      <c r="N49" s="166">
        <f t="shared" ca="1" si="33"/>
        <v>0</v>
      </c>
      <c r="O49" s="160" t="str">
        <f t="shared" ca="1" si="58"/>
        <v/>
      </c>
      <c r="P49" s="166" t="str">
        <f t="shared" ca="1" si="34"/>
        <v/>
      </c>
      <c r="Q49" s="160" t="str">
        <f t="shared" ca="1" si="59"/>
        <v/>
      </c>
      <c r="R49" s="166" t="str">
        <f t="shared" ca="1" si="35"/>
        <v/>
      </c>
      <c r="S49" s="160" t="str">
        <f t="shared" ca="1" si="60"/>
        <v/>
      </c>
      <c r="T49" s="166" t="str">
        <f t="shared" ca="1" si="36"/>
        <v/>
      </c>
      <c r="U49" s="160" t="str">
        <f t="shared" ca="1" si="61"/>
        <v/>
      </c>
      <c r="V49" s="166" t="str">
        <f t="shared" ca="1" si="37"/>
        <v/>
      </c>
      <c r="W49" s="160" t="str">
        <f t="shared" ca="1" si="62"/>
        <v/>
      </c>
      <c r="X49" s="166" t="str">
        <f t="shared" ca="1" si="38"/>
        <v/>
      </c>
      <c r="Y49" s="160" t="str">
        <f t="shared" ca="1" si="63"/>
        <v/>
      </c>
      <c r="Z49" s="166" t="str">
        <f t="shared" ca="1" si="39"/>
        <v/>
      </c>
      <c r="AA49" s="160" t="str">
        <f t="shared" ca="1" si="64"/>
        <v/>
      </c>
      <c r="AB49" s="166" t="str">
        <f t="shared" ca="1" si="40"/>
        <v/>
      </c>
      <c r="AC49" s="160" t="str">
        <f t="shared" ca="1" si="65"/>
        <v/>
      </c>
      <c r="AD49" s="166" t="str">
        <f t="shared" ca="1" si="41"/>
        <v/>
      </c>
      <c r="AE49" s="160" t="str">
        <f t="shared" ca="1" si="66"/>
        <v/>
      </c>
      <c r="AF49" s="166" t="str">
        <f t="shared" ca="1" si="42"/>
        <v/>
      </c>
      <c r="AH49" s="133"/>
      <c r="AI49" s="134"/>
      <c r="AJ49" s="134"/>
    </row>
    <row r="50" spans="1:36" s="128" customFormat="1" ht="21" customHeight="1">
      <c r="A50" s="132" t="s">
        <v>373</v>
      </c>
      <c r="B50" s="159">
        <f t="shared" ca="1" si="28"/>
        <v>2140009.7999999998</v>
      </c>
      <c r="C50" s="174">
        <f t="shared" ca="1" si="53"/>
        <v>3301084</v>
      </c>
      <c r="D50" s="166">
        <f t="shared" ca="1" si="29"/>
        <v>0</v>
      </c>
      <c r="E50" s="160" t="str">
        <f t="shared" ca="1" si="54"/>
        <v/>
      </c>
      <c r="F50" s="166" t="str">
        <f t="shared" ca="1" si="30"/>
        <v/>
      </c>
      <c r="G50" s="160" t="str">
        <f t="shared" ca="1" si="15"/>
        <v/>
      </c>
      <c r="H50" s="166" t="str">
        <f t="shared" ca="1" si="31"/>
        <v/>
      </c>
      <c r="I50" s="160">
        <f t="shared" ca="1" si="55"/>
        <v>8300000</v>
      </c>
      <c r="J50" s="166">
        <f t="shared" ca="1" si="43"/>
        <v>0</v>
      </c>
      <c r="K50" s="160">
        <f t="shared" ca="1" si="56"/>
        <v>4600000</v>
      </c>
      <c r="L50" s="166">
        <f t="shared" ca="1" si="32"/>
        <v>2.1052631578947367</v>
      </c>
      <c r="M50" s="160">
        <f t="shared" ca="1" si="57"/>
        <v>2853960</v>
      </c>
      <c r="N50" s="166">
        <f t="shared" ca="1" si="33"/>
        <v>0</v>
      </c>
      <c r="O50" s="160" t="str">
        <f t="shared" ca="1" si="58"/>
        <v/>
      </c>
      <c r="P50" s="166" t="str">
        <f t="shared" ca="1" si="34"/>
        <v/>
      </c>
      <c r="Q50" s="160" t="str">
        <f t="shared" ca="1" si="59"/>
        <v/>
      </c>
      <c r="R50" s="166" t="str">
        <f t="shared" ca="1" si="35"/>
        <v/>
      </c>
      <c r="S50" s="160" t="str">
        <f t="shared" ca="1" si="60"/>
        <v/>
      </c>
      <c r="T50" s="166" t="str">
        <f t="shared" ca="1" si="36"/>
        <v/>
      </c>
      <c r="U50" s="160" t="str">
        <f t="shared" ca="1" si="61"/>
        <v/>
      </c>
      <c r="V50" s="166" t="str">
        <f t="shared" ca="1" si="37"/>
        <v/>
      </c>
      <c r="W50" s="160" t="str">
        <f t="shared" ca="1" si="62"/>
        <v/>
      </c>
      <c r="X50" s="166" t="str">
        <f t="shared" ca="1" si="38"/>
        <v/>
      </c>
      <c r="Y50" s="160" t="str">
        <f t="shared" ca="1" si="63"/>
        <v/>
      </c>
      <c r="Z50" s="166" t="str">
        <f t="shared" ca="1" si="39"/>
        <v/>
      </c>
      <c r="AA50" s="160" t="str">
        <f t="shared" ca="1" si="64"/>
        <v/>
      </c>
      <c r="AB50" s="166" t="str">
        <f t="shared" ca="1" si="40"/>
        <v/>
      </c>
      <c r="AC50" s="160" t="str">
        <f t="shared" ca="1" si="65"/>
        <v/>
      </c>
      <c r="AD50" s="166" t="str">
        <f t="shared" ca="1" si="41"/>
        <v/>
      </c>
      <c r="AE50" s="160" t="str">
        <f t="shared" ca="1" si="66"/>
        <v/>
      </c>
      <c r="AF50" s="166" t="str">
        <f t="shared" ca="1" si="42"/>
        <v/>
      </c>
      <c r="AH50" s="133"/>
      <c r="AI50" s="134"/>
      <c r="AJ50" s="134"/>
    </row>
    <row r="51" spans="1:36" s="128" customFormat="1" ht="21" customHeight="1">
      <c r="A51" s="132" t="s">
        <v>375</v>
      </c>
      <c r="B51" s="159">
        <f t="shared" ca="1" si="28"/>
        <v>1344278.4</v>
      </c>
      <c r="C51" s="174">
        <f t="shared" ca="1" si="53"/>
        <v>3080140</v>
      </c>
      <c r="D51" s="166">
        <f t="shared" ca="1" si="29"/>
        <v>0</v>
      </c>
      <c r="E51" s="160" t="str">
        <f t="shared" ca="1" si="54"/>
        <v/>
      </c>
      <c r="F51" s="166" t="str">
        <f t="shared" ca="1" si="30"/>
        <v/>
      </c>
      <c r="G51" s="160" t="str">
        <f t="shared" ca="1" si="15"/>
        <v/>
      </c>
      <c r="H51" s="166" t="str">
        <f t="shared" ca="1" si="31"/>
        <v/>
      </c>
      <c r="I51" s="160">
        <f t="shared" ca="1" si="55"/>
        <v>5900000</v>
      </c>
      <c r="J51" s="166">
        <f t="shared" ca="1" si="43"/>
        <v>0</v>
      </c>
      <c r="K51" s="160">
        <f t="shared" ca="1" si="56"/>
        <v>4100000</v>
      </c>
      <c r="L51" s="166">
        <f t="shared" ca="1" si="32"/>
        <v>2.1052631578947367</v>
      </c>
      <c r="M51" s="160">
        <f t="shared" ca="1" si="57"/>
        <v>2310300</v>
      </c>
      <c r="N51" s="166">
        <f t="shared" ca="1" si="33"/>
        <v>0</v>
      </c>
      <c r="O51" s="160" t="str">
        <f t="shared" ca="1" si="58"/>
        <v/>
      </c>
      <c r="P51" s="166" t="str">
        <f t="shared" ca="1" si="34"/>
        <v/>
      </c>
      <c r="Q51" s="160" t="str">
        <f t="shared" ca="1" si="59"/>
        <v/>
      </c>
      <c r="R51" s="166" t="str">
        <f t="shared" ca="1" si="35"/>
        <v/>
      </c>
      <c r="S51" s="160" t="str">
        <f t="shared" ca="1" si="60"/>
        <v/>
      </c>
      <c r="T51" s="166" t="str">
        <f t="shared" ca="1" si="36"/>
        <v/>
      </c>
      <c r="U51" s="160" t="str">
        <f t="shared" ca="1" si="61"/>
        <v/>
      </c>
      <c r="V51" s="166" t="str">
        <f t="shared" ca="1" si="37"/>
        <v/>
      </c>
      <c r="W51" s="160" t="str">
        <f t="shared" ca="1" si="62"/>
        <v/>
      </c>
      <c r="X51" s="166" t="str">
        <f t="shared" ca="1" si="38"/>
        <v/>
      </c>
      <c r="Y51" s="160" t="str">
        <f t="shared" ca="1" si="63"/>
        <v/>
      </c>
      <c r="Z51" s="166" t="str">
        <f t="shared" ca="1" si="39"/>
        <v/>
      </c>
      <c r="AA51" s="160" t="str">
        <f t="shared" ca="1" si="64"/>
        <v/>
      </c>
      <c r="AB51" s="166" t="str">
        <f t="shared" ca="1" si="40"/>
        <v/>
      </c>
      <c r="AC51" s="160" t="str">
        <f t="shared" ca="1" si="65"/>
        <v/>
      </c>
      <c r="AD51" s="166" t="str">
        <f t="shared" ca="1" si="41"/>
        <v/>
      </c>
      <c r="AE51" s="160" t="str">
        <f t="shared" ca="1" si="66"/>
        <v/>
      </c>
      <c r="AF51" s="166" t="str">
        <f t="shared" ca="1" si="42"/>
        <v/>
      </c>
      <c r="AH51" s="133"/>
      <c r="AI51" s="134"/>
      <c r="AJ51" s="134"/>
    </row>
    <row r="52" spans="1:36" s="128" customFormat="1" ht="21" customHeight="1">
      <c r="A52" s="132" t="s">
        <v>377</v>
      </c>
      <c r="B52" s="159">
        <f t="shared" ca="1" si="28"/>
        <v>1375011.18</v>
      </c>
      <c r="C52" s="174">
        <f t="shared" ca="1" si="53"/>
        <v>2950104</v>
      </c>
      <c r="D52" s="166">
        <f t="shared" ca="1" si="29"/>
        <v>2.1052631578947367</v>
      </c>
      <c r="E52" s="160" t="str">
        <f t="shared" ca="1" si="54"/>
        <v/>
      </c>
      <c r="F52" s="166" t="str">
        <f t="shared" ca="1" si="30"/>
        <v/>
      </c>
      <c r="G52" s="160" t="str">
        <f t="shared" ca="1" si="15"/>
        <v/>
      </c>
      <c r="H52" s="166" t="str">
        <f t="shared" ca="1" si="31"/>
        <v/>
      </c>
      <c r="I52" s="160">
        <f t="shared" ca="1" si="55"/>
        <v>5600000</v>
      </c>
      <c r="J52" s="166">
        <f t="shared" ca="1" si="43"/>
        <v>0</v>
      </c>
      <c r="K52" s="160">
        <f t="shared" ca="1" si="56"/>
        <v>3800000</v>
      </c>
      <c r="L52" s="166">
        <f t="shared" ca="1" si="32"/>
        <v>2.1052631578947367</v>
      </c>
      <c r="M52" s="160">
        <f t="shared" ca="1" si="57"/>
        <v>1836000</v>
      </c>
      <c r="N52" s="166">
        <f t="shared" ca="1" si="33"/>
        <v>0</v>
      </c>
      <c r="O52" s="160" t="str">
        <f t="shared" ca="1" si="58"/>
        <v/>
      </c>
      <c r="P52" s="166" t="str">
        <f t="shared" ca="1" si="34"/>
        <v/>
      </c>
      <c r="Q52" s="160" t="str">
        <f t="shared" ca="1" si="59"/>
        <v/>
      </c>
      <c r="R52" s="166" t="str">
        <f t="shared" ca="1" si="35"/>
        <v/>
      </c>
      <c r="S52" s="160" t="str">
        <f t="shared" ca="1" si="60"/>
        <v/>
      </c>
      <c r="T52" s="166" t="str">
        <f t="shared" ca="1" si="36"/>
        <v/>
      </c>
      <c r="U52" s="160" t="str">
        <f t="shared" ca="1" si="61"/>
        <v/>
      </c>
      <c r="V52" s="166" t="str">
        <f t="shared" ca="1" si="37"/>
        <v/>
      </c>
      <c r="W52" s="160" t="str">
        <f t="shared" ca="1" si="62"/>
        <v/>
      </c>
      <c r="X52" s="166" t="str">
        <f t="shared" ca="1" si="38"/>
        <v/>
      </c>
      <c r="Y52" s="160" t="str">
        <f t="shared" ca="1" si="63"/>
        <v/>
      </c>
      <c r="Z52" s="166" t="str">
        <f t="shared" ca="1" si="39"/>
        <v/>
      </c>
      <c r="AA52" s="160" t="str">
        <f t="shared" ca="1" si="64"/>
        <v/>
      </c>
      <c r="AB52" s="166" t="str">
        <f t="shared" ca="1" si="40"/>
        <v/>
      </c>
      <c r="AC52" s="160" t="str">
        <f t="shared" ca="1" si="65"/>
        <v/>
      </c>
      <c r="AD52" s="166" t="str">
        <f t="shared" ca="1" si="41"/>
        <v/>
      </c>
      <c r="AE52" s="160" t="str">
        <f t="shared" ca="1" si="66"/>
        <v/>
      </c>
      <c r="AF52" s="166" t="str">
        <f t="shared" ca="1" si="42"/>
        <v/>
      </c>
      <c r="AH52" s="133"/>
      <c r="AI52" s="134"/>
      <c r="AJ52" s="134"/>
    </row>
    <row r="53" spans="1:36" s="128" customFormat="1" ht="21" customHeight="1">
      <c r="A53" s="132" t="s">
        <v>379</v>
      </c>
      <c r="B53" s="159">
        <f t="shared" ca="1" si="28"/>
        <v>1389547.2</v>
      </c>
      <c r="C53" s="174">
        <f t="shared" ca="1" si="53"/>
        <v>2871045</v>
      </c>
      <c r="D53" s="166">
        <f t="shared" ca="1" si="29"/>
        <v>2.1052631578947367</v>
      </c>
      <c r="E53" s="160" t="str">
        <f t="shared" ca="1" si="54"/>
        <v/>
      </c>
      <c r="F53" s="166" t="str">
        <f t="shared" ca="1" si="30"/>
        <v/>
      </c>
      <c r="G53" s="160" t="str">
        <f t="shared" ca="1" si="15"/>
        <v/>
      </c>
      <c r="H53" s="166" t="str">
        <f t="shared" ca="1" si="31"/>
        <v/>
      </c>
      <c r="I53" s="160">
        <f t="shared" ca="1" si="55"/>
        <v>5500000</v>
      </c>
      <c r="J53" s="166">
        <f t="shared" ca="1" si="43"/>
        <v>0</v>
      </c>
      <c r="K53" s="160">
        <f t="shared" ca="1" si="56"/>
        <v>3000000</v>
      </c>
      <c r="L53" s="166">
        <f t="shared" ca="1" si="32"/>
        <v>2.1052631578947367</v>
      </c>
      <c r="M53" s="160">
        <f t="shared" ca="1" si="57"/>
        <v>1683000</v>
      </c>
      <c r="N53" s="166">
        <f t="shared" ca="1" si="33"/>
        <v>0</v>
      </c>
      <c r="O53" s="160" t="str">
        <f t="shared" ca="1" si="58"/>
        <v/>
      </c>
      <c r="P53" s="166" t="str">
        <f t="shared" ca="1" si="34"/>
        <v/>
      </c>
      <c r="Q53" s="160" t="str">
        <f t="shared" ca="1" si="59"/>
        <v/>
      </c>
      <c r="R53" s="166" t="str">
        <f t="shared" ca="1" si="35"/>
        <v/>
      </c>
      <c r="S53" s="160" t="str">
        <f t="shared" ca="1" si="60"/>
        <v/>
      </c>
      <c r="T53" s="166" t="str">
        <f t="shared" ca="1" si="36"/>
        <v/>
      </c>
      <c r="U53" s="160" t="str">
        <f t="shared" ca="1" si="61"/>
        <v/>
      </c>
      <c r="V53" s="166" t="str">
        <f t="shared" ca="1" si="37"/>
        <v/>
      </c>
      <c r="W53" s="160" t="str">
        <f t="shared" ca="1" si="62"/>
        <v/>
      </c>
      <c r="X53" s="166" t="str">
        <f t="shared" ca="1" si="38"/>
        <v/>
      </c>
      <c r="Y53" s="160" t="str">
        <f t="shared" ca="1" si="63"/>
        <v/>
      </c>
      <c r="Z53" s="166" t="str">
        <f t="shared" ca="1" si="39"/>
        <v/>
      </c>
      <c r="AA53" s="160" t="str">
        <f t="shared" ca="1" si="64"/>
        <v/>
      </c>
      <c r="AB53" s="166" t="str">
        <f t="shared" ca="1" si="40"/>
        <v/>
      </c>
      <c r="AC53" s="160" t="str">
        <f t="shared" ca="1" si="65"/>
        <v/>
      </c>
      <c r="AD53" s="166" t="str">
        <f t="shared" ca="1" si="41"/>
        <v/>
      </c>
      <c r="AE53" s="160" t="str">
        <f t="shared" ca="1" si="66"/>
        <v/>
      </c>
      <c r="AF53" s="166" t="str">
        <f t="shared" ca="1" si="42"/>
        <v/>
      </c>
      <c r="AH53" s="133"/>
      <c r="AI53" s="134"/>
      <c r="AJ53" s="134"/>
    </row>
    <row r="54" spans="1:36" s="128" customFormat="1" ht="21" customHeight="1">
      <c r="A54" s="132" t="s">
        <v>382</v>
      </c>
      <c r="B54" s="159">
        <f t="shared" ca="1" si="28"/>
        <v>62271.51</v>
      </c>
      <c r="C54" s="174">
        <f t="shared" ca="1" si="53"/>
        <v>29047</v>
      </c>
      <c r="D54" s="166">
        <f t="shared" ca="1" si="29"/>
        <v>0</v>
      </c>
      <c r="E54" s="160" t="str">
        <f t="shared" ca="1" si="54"/>
        <v/>
      </c>
      <c r="F54" s="166" t="str">
        <f t="shared" ca="1" si="30"/>
        <v/>
      </c>
      <c r="G54" s="160" t="str">
        <f t="shared" ca="1" si="15"/>
        <v/>
      </c>
      <c r="H54" s="166" t="str">
        <f t="shared" ca="1" si="31"/>
        <v/>
      </c>
      <c r="I54" s="160">
        <f t="shared" ca="1" si="55"/>
        <v>32000</v>
      </c>
      <c r="J54" s="166">
        <f t="shared" ca="1" si="43"/>
        <v>2.1052631578947367</v>
      </c>
      <c r="K54" s="160">
        <f t="shared" ca="1" si="56"/>
        <v>15500</v>
      </c>
      <c r="L54" s="166">
        <f t="shared" ca="1" si="32"/>
        <v>0</v>
      </c>
      <c r="M54" s="160">
        <f t="shared" ca="1" si="57"/>
        <v>168606</v>
      </c>
      <c r="N54" s="166">
        <f t="shared" ca="1" si="33"/>
        <v>0</v>
      </c>
      <c r="O54" s="160" t="str">
        <f t="shared" ca="1" si="58"/>
        <v/>
      </c>
      <c r="P54" s="166" t="str">
        <f t="shared" ca="1" si="34"/>
        <v/>
      </c>
      <c r="Q54" s="160" t="str">
        <f t="shared" ca="1" si="59"/>
        <v/>
      </c>
      <c r="R54" s="166" t="str">
        <f t="shared" ca="1" si="35"/>
        <v/>
      </c>
      <c r="S54" s="160" t="str">
        <f t="shared" ca="1" si="60"/>
        <v/>
      </c>
      <c r="T54" s="166" t="str">
        <f t="shared" ca="1" si="36"/>
        <v/>
      </c>
      <c r="U54" s="160" t="str">
        <f t="shared" ca="1" si="61"/>
        <v/>
      </c>
      <c r="V54" s="166" t="str">
        <f t="shared" ca="1" si="37"/>
        <v/>
      </c>
      <c r="W54" s="160" t="str">
        <f t="shared" ca="1" si="62"/>
        <v/>
      </c>
      <c r="X54" s="166" t="str">
        <f t="shared" ca="1" si="38"/>
        <v/>
      </c>
      <c r="Y54" s="160" t="str">
        <f t="shared" ca="1" si="63"/>
        <v/>
      </c>
      <c r="Z54" s="166" t="str">
        <f t="shared" ca="1" si="39"/>
        <v/>
      </c>
      <c r="AA54" s="160" t="str">
        <f t="shared" ca="1" si="64"/>
        <v/>
      </c>
      <c r="AB54" s="166" t="str">
        <f t="shared" ca="1" si="40"/>
        <v/>
      </c>
      <c r="AC54" s="160" t="str">
        <f t="shared" ca="1" si="65"/>
        <v/>
      </c>
      <c r="AD54" s="166" t="str">
        <f t="shared" ca="1" si="41"/>
        <v/>
      </c>
      <c r="AE54" s="160" t="str">
        <f t="shared" ca="1" si="66"/>
        <v/>
      </c>
      <c r="AF54" s="166" t="str">
        <f t="shared" ca="1" si="42"/>
        <v/>
      </c>
      <c r="AH54" s="133"/>
      <c r="AI54" s="134"/>
      <c r="AJ54" s="134"/>
    </row>
    <row r="55" spans="1:36" s="128" customFormat="1" ht="21" customHeight="1">
      <c r="A55" s="132" t="s">
        <v>384</v>
      </c>
      <c r="B55" s="159">
        <f t="shared" ca="1" si="28"/>
        <v>84722.1</v>
      </c>
      <c r="C55" s="174">
        <f t="shared" ca="1" si="53"/>
        <v>35247</v>
      </c>
      <c r="D55" s="166">
        <f t="shared" ca="1" si="29"/>
        <v>0</v>
      </c>
      <c r="E55" s="160" t="str">
        <f t="shared" ca="1" si="54"/>
        <v/>
      </c>
      <c r="F55" s="166" t="str">
        <f t="shared" ca="1" si="30"/>
        <v/>
      </c>
      <c r="G55" s="160" t="str">
        <f t="shared" ca="1" si="15"/>
        <v/>
      </c>
      <c r="H55" s="166" t="str">
        <f t="shared" ca="1" si="31"/>
        <v/>
      </c>
      <c r="I55" s="160">
        <f t="shared" ca="1" si="55"/>
        <v>35000</v>
      </c>
      <c r="J55" s="166">
        <f t="shared" ca="1" si="43"/>
        <v>0</v>
      </c>
      <c r="K55" s="160">
        <f t="shared" ca="1" si="56"/>
        <v>17000</v>
      </c>
      <c r="L55" s="166">
        <f t="shared" ca="1" si="32"/>
        <v>0</v>
      </c>
      <c r="M55" s="160">
        <f t="shared" ca="1" si="57"/>
        <v>223992</v>
      </c>
      <c r="N55" s="166">
        <f t="shared" ca="1" si="33"/>
        <v>0</v>
      </c>
      <c r="O55" s="160" t="str">
        <f t="shared" ca="1" si="58"/>
        <v/>
      </c>
      <c r="P55" s="166" t="str">
        <f t="shared" ca="1" si="34"/>
        <v/>
      </c>
      <c r="Q55" s="160" t="str">
        <f t="shared" ca="1" si="59"/>
        <v/>
      </c>
      <c r="R55" s="166" t="str">
        <f t="shared" ca="1" si="35"/>
        <v/>
      </c>
      <c r="S55" s="160" t="str">
        <f t="shared" ca="1" si="60"/>
        <v/>
      </c>
      <c r="T55" s="166" t="str">
        <f t="shared" ca="1" si="36"/>
        <v/>
      </c>
      <c r="U55" s="160" t="str">
        <f t="shared" ca="1" si="61"/>
        <v/>
      </c>
      <c r="V55" s="166" t="str">
        <f t="shared" ca="1" si="37"/>
        <v/>
      </c>
      <c r="W55" s="160" t="str">
        <f t="shared" ca="1" si="62"/>
        <v/>
      </c>
      <c r="X55" s="166" t="str">
        <f t="shared" ca="1" si="38"/>
        <v/>
      </c>
      <c r="Y55" s="160" t="str">
        <f t="shared" ca="1" si="63"/>
        <v/>
      </c>
      <c r="Z55" s="166" t="str">
        <f t="shared" ca="1" si="39"/>
        <v/>
      </c>
      <c r="AA55" s="160" t="str">
        <f t="shared" ca="1" si="64"/>
        <v/>
      </c>
      <c r="AB55" s="166" t="str">
        <f t="shared" ca="1" si="40"/>
        <v/>
      </c>
      <c r="AC55" s="160" t="str">
        <f t="shared" ca="1" si="65"/>
        <v/>
      </c>
      <c r="AD55" s="166" t="str">
        <f t="shared" ca="1" si="41"/>
        <v/>
      </c>
      <c r="AE55" s="160" t="str">
        <f t="shared" ca="1" si="66"/>
        <v/>
      </c>
      <c r="AF55" s="166" t="str">
        <f t="shared" ca="1" si="42"/>
        <v/>
      </c>
      <c r="AH55" s="133"/>
      <c r="AI55" s="134"/>
      <c r="AJ55" s="134"/>
    </row>
    <row r="56" spans="1:36" s="128" customFormat="1" ht="21" customHeight="1">
      <c r="A56" s="132" t="s">
        <v>386</v>
      </c>
      <c r="B56" s="159">
        <f t="shared" ca="1" si="28"/>
        <v>88029.54</v>
      </c>
      <c r="C56" s="174">
        <f t="shared" ca="1" si="53"/>
        <v>145780</v>
      </c>
      <c r="D56" s="166">
        <f t="shared" ca="1" si="29"/>
        <v>2.1052631578947367</v>
      </c>
      <c r="E56" s="160" t="str">
        <f t="shared" ca="1" si="54"/>
        <v/>
      </c>
      <c r="F56" s="166" t="str">
        <f t="shared" ca="1" si="30"/>
        <v/>
      </c>
      <c r="G56" s="160" t="str">
        <f t="shared" ca="1" si="15"/>
        <v/>
      </c>
      <c r="H56" s="166" t="str">
        <f t="shared" ca="1" si="31"/>
        <v/>
      </c>
      <c r="I56" s="160">
        <f t="shared" ca="1" si="55"/>
        <v>42000</v>
      </c>
      <c r="J56" s="166">
        <f t="shared" ca="1" si="43"/>
        <v>0</v>
      </c>
      <c r="K56" s="160">
        <f t="shared" ca="1" si="56"/>
        <v>19000</v>
      </c>
      <c r="L56" s="166">
        <f t="shared" ca="1" si="32"/>
        <v>0</v>
      </c>
      <c r="M56" s="160">
        <f t="shared" ca="1" si="57"/>
        <v>239700</v>
      </c>
      <c r="N56" s="166">
        <f t="shared" ca="1" si="33"/>
        <v>0</v>
      </c>
      <c r="O56" s="160" t="str">
        <f t="shared" ca="1" si="58"/>
        <v/>
      </c>
      <c r="P56" s="166" t="str">
        <f t="shared" ca="1" si="34"/>
        <v/>
      </c>
      <c r="Q56" s="160" t="str">
        <f t="shared" ca="1" si="59"/>
        <v/>
      </c>
      <c r="R56" s="166" t="str">
        <f t="shared" ca="1" si="35"/>
        <v/>
      </c>
      <c r="S56" s="160" t="str">
        <f t="shared" ca="1" si="60"/>
        <v/>
      </c>
      <c r="T56" s="166" t="str">
        <f t="shared" ca="1" si="36"/>
        <v/>
      </c>
      <c r="U56" s="160" t="str">
        <f t="shared" ca="1" si="61"/>
        <v/>
      </c>
      <c r="V56" s="166" t="str">
        <f t="shared" ca="1" si="37"/>
        <v/>
      </c>
      <c r="W56" s="160" t="str">
        <f t="shared" ca="1" si="62"/>
        <v/>
      </c>
      <c r="X56" s="166" t="str">
        <f t="shared" ca="1" si="38"/>
        <v/>
      </c>
      <c r="Y56" s="160" t="str">
        <f t="shared" ca="1" si="63"/>
        <v/>
      </c>
      <c r="Z56" s="166" t="str">
        <f t="shared" ca="1" si="39"/>
        <v/>
      </c>
      <c r="AA56" s="160" t="str">
        <f t="shared" ca="1" si="64"/>
        <v/>
      </c>
      <c r="AB56" s="166" t="str">
        <f t="shared" ca="1" si="40"/>
        <v/>
      </c>
      <c r="AC56" s="160" t="str">
        <f t="shared" ca="1" si="65"/>
        <v/>
      </c>
      <c r="AD56" s="166" t="str">
        <f t="shared" ca="1" si="41"/>
        <v/>
      </c>
      <c r="AE56" s="160" t="str">
        <f t="shared" ca="1" si="66"/>
        <v/>
      </c>
      <c r="AF56" s="166" t="str">
        <f t="shared" ca="1" si="42"/>
        <v/>
      </c>
      <c r="AH56" s="133"/>
      <c r="AI56" s="134"/>
      <c r="AJ56" s="134"/>
    </row>
    <row r="57" spans="1:36" s="128" customFormat="1" ht="21" customHeight="1">
      <c r="A57" s="132" t="s">
        <v>388</v>
      </c>
      <c r="B57" s="159">
        <f t="shared" ca="1" si="28"/>
        <v>81842.94</v>
      </c>
      <c r="C57" s="174">
        <f t="shared" ca="1" si="53"/>
        <v>120000</v>
      </c>
      <c r="D57" s="166">
        <f t="shared" ca="1" si="29"/>
        <v>2.1052631578947367</v>
      </c>
      <c r="E57" s="160" t="str">
        <f t="shared" ca="1" si="54"/>
        <v/>
      </c>
      <c r="F57" s="166" t="str">
        <f t="shared" ca="1" si="30"/>
        <v/>
      </c>
      <c r="G57" s="160" t="str">
        <f t="shared" ca="1" si="15"/>
        <v/>
      </c>
      <c r="H57" s="166" t="str">
        <f t="shared" ca="1" si="31"/>
        <v/>
      </c>
      <c r="I57" s="160">
        <f t="shared" ca="1" si="55"/>
        <v>80000</v>
      </c>
      <c r="J57" s="166">
        <f t="shared" ca="1" si="43"/>
        <v>2.1052631578947367</v>
      </c>
      <c r="K57" s="160">
        <f t="shared" ca="1" si="56"/>
        <v>15000</v>
      </c>
      <c r="L57" s="166">
        <f t="shared" ca="1" si="32"/>
        <v>0</v>
      </c>
      <c r="M57" s="160">
        <f t="shared" ca="1" si="57"/>
        <v>239700</v>
      </c>
      <c r="N57" s="166">
        <f t="shared" ca="1" si="33"/>
        <v>0</v>
      </c>
      <c r="O57" s="160" t="str">
        <f t="shared" ca="1" si="58"/>
        <v/>
      </c>
      <c r="P57" s="166" t="str">
        <f t="shared" ca="1" si="34"/>
        <v/>
      </c>
      <c r="Q57" s="160" t="str">
        <f t="shared" ca="1" si="59"/>
        <v/>
      </c>
      <c r="R57" s="166" t="str">
        <f t="shared" ca="1" si="35"/>
        <v/>
      </c>
      <c r="S57" s="160" t="str">
        <f t="shared" ca="1" si="60"/>
        <v/>
      </c>
      <c r="T57" s="166" t="str">
        <f t="shared" ca="1" si="36"/>
        <v/>
      </c>
      <c r="U57" s="160" t="str">
        <f t="shared" ca="1" si="61"/>
        <v/>
      </c>
      <c r="V57" s="166" t="str">
        <f t="shared" ca="1" si="37"/>
        <v/>
      </c>
      <c r="W57" s="160" t="str">
        <f t="shared" ca="1" si="62"/>
        <v/>
      </c>
      <c r="X57" s="166" t="str">
        <f t="shared" ca="1" si="38"/>
        <v/>
      </c>
      <c r="Y57" s="160" t="str">
        <f t="shared" ca="1" si="63"/>
        <v/>
      </c>
      <c r="Z57" s="166" t="str">
        <f t="shared" ca="1" si="39"/>
        <v/>
      </c>
      <c r="AA57" s="160" t="str">
        <f t="shared" ca="1" si="64"/>
        <v/>
      </c>
      <c r="AB57" s="166" t="str">
        <f t="shared" ca="1" si="40"/>
        <v/>
      </c>
      <c r="AC57" s="160" t="str">
        <f t="shared" ca="1" si="65"/>
        <v/>
      </c>
      <c r="AD57" s="166" t="str">
        <f t="shared" ca="1" si="41"/>
        <v/>
      </c>
      <c r="AE57" s="160" t="str">
        <f t="shared" ca="1" si="66"/>
        <v/>
      </c>
      <c r="AF57" s="166" t="str">
        <f t="shared" ca="1" si="42"/>
        <v/>
      </c>
      <c r="AH57" s="133"/>
      <c r="AI57" s="134"/>
      <c r="AJ57" s="134"/>
    </row>
    <row r="58" spans="1:36" s="128" customFormat="1" ht="21" customHeight="1">
      <c r="A58" s="132" t="s">
        <v>390</v>
      </c>
      <c r="B58" s="159">
        <f t="shared" ca="1" si="28"/>
        <v>81762.37</v>
      </c>
      <c r="C58" s="174">
        <f t="shared" ca="1" si="53"/>
        <v>112470</v>
      </c>
      <c r="D58" s="166">
        <f t="shared" ca="1" si="29"/>
        <v>2.1052631578947367</v>
      </c>
      <c r="E58" s="160" t="str">
        <f t="shared" ca="1" si="54"/>
        <v/>
      </c>
      <c r="F58" s="166" t="str">
        <f t="shared" ca="1" si="30"/>
        <v/>
      </c>
      <c r="G58" s="160" t="str">
        <f t="shared" ca="1" si="15"/>
        <v/>
      </c>
      <c r="H58" s="166" t="str">
        <f t="shared" ca="1" si="31"/>
        <v/>
      </c>
      <c r="I58" s="160">
        <f t="shared" ca="1" si="55"/>
        <v>80000</v>
      </c>
      <c r="J58" s="166">
        <f t="shared" ca="1" si="43"/>
        <v>2.1052631578947367</v>
      </c>
      <c r="K58" s="160">
        <f t="shared" ca="1" si="56"/>
        <v>15000</v>
      </c>
      <c r="L58" s="166">
        <f t="shared" ca="1" si="32"/>
        <v>0</v>
      </c>
      <c r="M58" s="160">
        <f t="shared" ca="1" si="57"/>
        <v>239700</v>
      </c>
      <c r="N58" s="166">
        <f t="shared" ca="1" si="33"/>
        <v>0</v>
      </c>
      <c r="O58" s="160" t="str">
        <f t="shared" ca="1" si="58"/>
        <v/>
      </c>
      <c r="P58" s="166" t="str">
        <f t="shared" ca="1" si="34"/>
        <v/>
      </c>
      <c r="Q58" s="160" t="str">
        <f t="shared" ca="1" si="59"/>
        <v/>
      </c>
      <c r="R58" s="166" t="str">
        <f t="shared" ca="1" si="35"/>
        <v/>
      </c>
      <c r="S58" s="160" t="str">
        <f t="shared" ca="1" si="60"/>
        <v/>
      </c>
      <c r="T58" s="166" t="str">
        <f t="shared" ca="1" si="36"/>
        <v/>
      </c>
      <c r="U58" s="160" t="str">
        <f t="shared" ca="1" si="61"/>
        <v/>
      </c>
      <c r="V58" s="166" t="str">
        <f t="shared" ca="1" si="37"/>
        <v/>
      </c>
      <c r="W58" s="160" t="str">
        <f t="shared" ca="1" si="62"/>
        <v/>
      </c>
      <c r="X58" s="166" t="str">
        <f t="shared" ca="1" si="38"/>
        <v/>
      </c>
      <c r="Y58" s="160" t="str">
        <f t="shared" ca="1" si="63"/>
        <v/>
      </c>
      <c r="Z58" s="166" t="str">
        <f t="shared" ca="1" si="39"/>
        <v/>
      </c>
      <c r="AA58" s="160" t="str">
        <f t="shared" ca="1" si="64"/>
        <v/>
      </c>
      <c r="AB58" s="166" t="str">
        <f t="shared" ca="1" si="40"/>
        <v/>
      </c>
      <c r="AC58" s="160" t="str">
        <f t="shared" ca="1" si="65"/>
        <v/>
      </c>
      <c r="AD58" s="166" t="str">
        <f t="shared" ca="1" si="41"/>
        <v/>
      </c>
      <c r="AE58" s="160" t="str">
        <f t="shared" ca="1" si="66"/>
        <v/>
      </c>
      <c r="AF58" s="166" t="str">
        <f t="shared" ca="1" si="42"/>
        <v/>
      </c>
      <c r="AH58" s="133"/>
      <c r="AI58" s="134"/>
      <c r="AJ58" s="134"/>
    </row>
    <row r="59" spans="1:36" s="128" customFormat="1" ht="21" customHeight="1">
      <c r="A59" s="132" t="s">
        <v>394</v>
      </c>
      <c r="B59" s="159">
        <f t="shared" ca="1" si="28"/>
        <v>63134.15</v>
      </c>
      <c r="C59" s="174">
        <f t="shared" ca="1" si="53"/>
        <v>102050</v>
      </c>
      <c r="D59" s="166">
        <f t="shared" ca="1" si="29"/>
        <v>2.1052631578947367</v>
      </c>
      <c r="E59" s="160" t="str">
        <f t="shared" ca="1" si="54"/>
        <v/>
      </c>
      <c r="F59" s="166" t="str">
        <f t="shared" ca="1" si="30"/>
        <v/>
      </c>
      <c r="G59" s="160" t="str">
        <f t="shared" ca="1" si="15"/>
        <v/>
      </c>
      <c r="H59" s="166" t="str">
        <f t="shared" ca="1" si="31"/>
        <v/>
      </c>
      <c r="I59" s="160">
        <f t="shared" ca="1" si="55"/>
        <v>70000</v>
      </c>
      <c r="J59" s="166">
        <f t="shared" ca="1" si="43"/>
        <v>2.1052631578947367</v>
      </c>
      <c r="K59" s="160">
        <f t="shared" ca="1" si="56"/>
        <v>12000</v>
      </c>
      <c r="L59" s="166">
        <f t="shared" ca="1" si="32"/>
        <v>0</v>
      </c>
      <c r="M59" s="160">
        <f t="shared" ca="1" si="57"/>
        <v>186660</v>
      </c>
      <c r="N59" s="166">
        <f t="shared" ca="1" si="33"/>
        <v>0</v>
      </c>
      <c r="O59" s="160" t="str">
        <f t="shared" ca="1" si="58"/>
        <v/>
      </c>
      <c r="P59" s="166" t="str">
        <f t="shared" ca="1" si="34"/>
        <v/>
      </c>
      <c r="Q59" s="160" t="str">
        <f t="shared" ca="1" si="59"/>
        <v/>
      </c>
      <c r="R59" s="166" t="str">
        <f t="shared" ca="1" si="35"/>
        <v/>
      </c>
      <c r="S59" s="160" t="str">
        <f t="shared" ca="1" si="60"/>
        <v/>
      </c>
      <c r="T59" s="166" t="str">
        <f t="shared" ca="1" si="36"/>
        <v/>
      </c>
      <c r="U59" s="160" t="str">
        <f t="shared" ca="1" si="61"/>
        <v/>
      </c>
      <c r="V59" s="166" t="str">
        <f t="shared" ca="1" si="37"/>
        <v/>
      </c>
      <c r="W59" s="160" t="str">
        <f t="shared" ca="1" si="62"/>
        <v/>
      </c>
      <c r="X59" s="166" t="str">
        <f t="shared" ca="1" si="38"/>
        <v/>
      </c>
      <c r="Y59" s="160" t="str">
        <f t="shared" ca="1" si="63"/>
        <v/>
      </c>
      <c r="Z59" s="166" t="str">
        <f t="shared" ca="1" si="39"/>
        <v/>
      </c>
      <c r="AA59" s="160" t="str">
        <f t="shared" ca="1" si="64"/>
        <v/>
      </c>
      <c r="AB59" s="166" t="str">
        <f t="shared" ca="1" si="40"/>
        <v/>
      </c>
      <c r="AC59" s="160" t="str">
        <f t="shared" ca="1" si="65"/>
        <v/>
      </c>
      <c r="AD59" s="166" t="str">
        <f t="shared" ca="1" si="41"/>
        <v/>
      </c>
      <c r="AE59" s="160" t="str">
        <f t="shared" ca="1" si="66"/>
        <v/>
      </c>
      <c r="AF59" s="166" t="str">
        <f t="shared" ca="1" si="42"/>
        <v/>
      </c>
      <c r="AH59" s="133"/>
      <c r="AI59" s="134"/>
      <c r="AJ59" s="134"/>
    </row>
    <row r="60" spans="1:36" s="128" customFormat="1" ht="21" customHeight="1">
      <c r="A60" s="132" t="s">
        <v>398</v>
      </c>
      <c r="B60" s="159">
        <f t="shared" ca="1" si="28"/>
        <v>133720.29999999999</v>
      </c>
      <c r="C60" s="174">
        <f t="shared" ca="1" si="53"/>
        <v>28520</v>
      </c>
      <c r="D60" s="166">
        <f t="shared" ca="1" si="29"/>
        <v>0</v>
      </c>
      <c r="E60" s="160" t="str">
        <f t="shared" ca="1" si="54"/>
        <v/>
      </c>
      <c r="F60" s="166" t="str">
        <f t="shared" ca="1" si="30"/>
        <v/>
      </c>
      <c r="G60" s="160" t="str">
        <f t="shared" ca="1" si="15"/>
        <v/>
      </c>
      <c r="H60" s="166" t="str">
        <f t="shared" ca="1" si="31"/>
        <v/>
      </c>
      <c r="I60" s="160">
        <f t="shared" ca="1" si="55"/>
        <v>380000</v>
      </c>
      <c r="J60" s="166">
        <f t="shared" ca="1" si="43"/>
        <v>0</v>
      </c>
      <c r="K60" s="160">
        <f t="shared" ca="1" si="56"/>
        <v>85000</v>
      </c>
      <c r="L60" s="166">
        <f t="shared" ref="L60:L70" ca="1" si="67">IF($A60="","",IF(K60="","",IF($K$4="Media aritmética",(K60&lt;=$B60)*($E$5/$B$4)+(K60&gt;$B60)*0,IF(AND(ROUND(AVERAGE($C60,$E60,$G60,$I60,$K60,$M60,$O60,$Q60,$S60,$U60,$W60,$Y60,$AA60,$AC60,$AE60),2)-$B60/2&lt;=K60,(ROUND(AVERAGE($C60,$E60,$G60,$I60,$K60,$M60,$O60,$Q60,$S60,$U60,$W60,$Y60,$AA60,$AC60,$AE60),2)+$B60/2&gt;K60)),($E$5/$B$4),0))))</f>
        <v>0</v>
      </c>
      <c r="M60" s="160">
        <f t="shared" ca="1" si="57"/>
        <v>183600</v>
      </c>
      <c r="N60" s="166">
        <f t="shared" ca="1" si="33"/>
        <v>2.1052631578947367</v>
      </c>
      <c r="O60" s="160" t="str">
        <f t="shared" ca="1" si="58"/>
        <v/>
      </c>
      <c r="P60" s="166" t="str">
        <f t="shared" ca="1" si="34"/>
        <v/>
      </c>
      <c r="Q60" s="160" t="str">
        <f t="shared" ca="1" si="59"/>
        <v/>
      </c>
      <c r="R60" s="166" t="str">
        <f t="shared" ref="R60:R70" ca="1" si="68">IF($A60="","",IF(Q60="","",IF($K$4="Media aritmética",(Q60&lt;=$B60)*($E$5/$B$4)+(Q60&gt;$B60)*0,IF(AND(ROUND(AVERAGE($C60,$E60,$G60,$I60,$K60,$M60,$O60,$Q60,$S60,$U60,$W60,$Y60,$AA60,$AC60,$AE60),2)-$B60/2&lt;=Q60,(ROUND(AVERAGE($C60,$E60,$G60,$I60,$K60,$M60,$O60,$Q60,$S60,$U60,$W60,$Y60,$AA60,$AC60,$AE60),2)+$B60/2&gt;Q60)),($E$5/$B$4),0))))</f>
        <v/>
      </c>
      <c r="S60" s="160" t="str">
        <f t="shared" ca="1" si="60"/>
        <v/>
      </c>
      <c r="T60" s="166" t="str">
        <f t="shared" ref="T60:T70" ca="1" si="69">IF($A60="","",IF(S60="","",IF($K$4="Media aritmética",(S60&lt;=$B60)*($E$5/$B$4)+(S60&gt;$B60)*0,IF(AND(ROUND(AVERAGE($C60,$E60,$G60,$I60,$K60,$M60,$O60,$Q60,$S60,$U60,$W60,$Y60,$AA60,$AC60,$AE60),2)-$B60/2&lt;=S60,(ROUND(AVERAGE($C60,$E60,$G60,$I60,$K60,$M60,$O60,$Q60,$S60,$U60,$W60,$Y60,$AA60,$AC60,$AE60),2)+$B60/2&gt;S60)),($E$5/$B$4),0))))</f>
        <v/>
      </c>
      <c r="U60" s="160" t="str">
        <f t="shared" ca="1" si="61"/>
        <v/>
      </c>
      <c r="V60" s="166" t="str">
        <f t="shared" ref="V60:V70" ca="1" si="70">IF($A60="","",IF(U60="","",IF($K$4="Media aritmética",(U60&lt;=$B60)*($E$5/$B$4)+(U60&gt;$B60)*0,IF(AND(ROUND(AVERAGE($C60,$E60,$G60,$I60,$K60,$M60,$O60,$Q60,$S60,$U60,$W60,$Y60,$AA60,$AC60,$AE60),2)-$B60/2&lt;=U60,(ROUND(AVERAGE($C60,$E60,$G60,$I60,$K60,$M60,$O60,$Q60,$S60,$U60,$W60,$Y60,$AA60,$AC60,$AE60),2)+$B60/2&gt;U60)),($E$5/$B$4),0))))</f>
        <v/>
      </c>
      <c r="W60" s="160" t="str">
        <f t="shared" ca="1" si="62"/>
        <v/>
      </c>
      <c r="X60" s="166" t="str">
        <f t="shared" ref="X60:X70" ca="1" si="71">IF($A60="","",IF(W60="","",IF($K$4="Media aritmética",(W60&lt;=$B60)*($E$5/$B$4)+(W60&gt;$B60)*0,IF(AND(ROUND(AVERAGE($C60,$E60,$G60,$I60,$K60,$M60,$O60,$Q60,$S60,$U60,$W60,$Y60,$AA60,$AC60,$AE60),2)-$B60/2&lt;=W60,(ROUND(AVERAGE($C60,$E60,$G60,$I60,$K60,$M60,$O60,$Q60,$S60,$U60,$W60,$Y60,$AA60,$AC60,$AE60),2)+$B60/2&gt;W60)),($E$5/$B$4),0))))</f>
        <v/>
      </c>
      <c r="Y60" s="160" t="str">
        <f t="shared" ca="1" si="63"/>
        <v/>
      </c>
      <c r="Z60" s="166" t="str">
        <f t="shared" ref="Z60:Z70" ca="1" si="72">IF($A60="","",IF(Y60="","",IF($K$4="Media aritmética",(Y60&lt;=$B60)*($E$5/$B$4)+(Y60&gt;$B60)*0,IF(AND(ROUND(AVERAGE($C60,$E60,$G60,$I60,$K60,$M60,$O60,$Q60,$S60,$U60,$W60,$Y60,$AA60,$AC60,$AE60),2)-$B60/2&lt;=Y60,(ROUND(AVERAGE($C60,$E60,$G60,$I60,$K60,$M60,$O60,$Q60,$S60,$U60,$W60,$Y60,$AA60,$AC60,$AE60),2)+$B60/2&gt;Y60)),($E$5/$B$4),0))))</f>
        <v/>
      </c>
      <c r="AA60" s="160" t="str">
        <f t="shared" ca="1" si="64"/>
        <v/>
      </c>
      <c r="AB60" s="166" t="str">
        <f t="shared" ref="AB60:AB70" ca="1" si="73">IF($A60="","",IF(AA60="","",IF($K$4="Media aritmética",(AA60&lt;=$B60)*($E$5/$B$4)+(AA60&gt;$B60)*0,IF(AND(ROUND(AVERAGE($C60,$E60,$G60,$I60,$K60,$M60,$O60,$Q60,$S60,$U60,$W60,$Y60,$AA60,$AC60,$AE60),2)-$B60/2&lt;=AA60,(ROUND(AVERAGE($C60,$E60,$G60,$I60,$K60,$M60,$O60,$Q60,$S60,$U60,$W60,$Y60,$AA60,$AC60,$AE60),2)+$B60/2&gt;AA60)),($E$5/$B$4),0))))</f>
        <v/>
      </c>
      <c r="AC60" s="160" t="str">
        <f t="shared" ca="1" si="65"/>
        <v/>
      </c>
      <c r="AD60" s="166" t="str">
        <f t="shared" ref="AD60:AD70" ca="1" si="74">IF($A60="","",IF(AC60="","",IF($K$4="Media aritmética",(AC60&lt;=$B60)*($E$5/$B$4)+(AC60&gt;$B60)*0,IF(AND(ROUND(AVERAGE($C60,$E60,$G60,$I60,$K60,$M60,$O60,$Q60,$S60,$U60,$W60,$Y60,$AA60,$AC60,$AE60),2)-$B60/2&lt;=AC60,(ROUND(AVERAGE($C60,$E60,$G60,$I60,$K60,$M60,$O60,$Q60,$S60,$U60,$W60,$Y60,$AA60,$AC60,$AE60),2)+$B60/2&gt;AC60)),($E$5/$B$4),0))))</f>
        <v/>
      </c>
      <c r="AE60" s="160" t="str">
        <f t="shared" ca="1" si="66"/>
        <v/>
      </c>
      <c r="AF60" s="166" t="str">
        <f t="shared" ref="AF60:AF70" ca="1" si="75">IF($A60="","",IF(AE60="","",IF($K$4="Media aritmética",(AE60&lt;=$B60)*($E$5/$B$4)+(AE60&gt;$B60)*0,IF(AND(ROUND(AVERAGE($C60,$E60,$G60,$I60,$K60,$M60,$O60,$Q60,$S60,$U60,$W60,$Y60,$AA60,$AC60,$AE60),2)-$B60/2&lt;=AE60,(ROUND(AVERAGE($C60,$E60,$G60,$I60,$K60,$M60,$O60,$Q60,$S60,$U60,$W60,$Y60,$AA60,$AC60,$AE60),2)+$B60/2&gt;AE60)),($E$5/$B$4),0))))</f>
        <v/>
      </c>
      <c r="AH60" s="133"/>
      <c r="AI60" s="134"/>
      <c r="AJ60" s="134"/>
    </row>
    <row r="61" spans="1:36" s="128" customFormat="1" ht="21" customHeight="1">
      <c r="A61" s="132" t="s">
        <v>402</v>
      </c>
      <c r="B61" s="159">
        <f t="shared" ca="1" si="28"/>
        <v>127848.63</v>
      </c>
      <c r="C61" s="174">
        <f t="shared" ca="1" si="53"/>
        <v>35841</v>
      </c>
      <c r="D61" s="166">
        <f t="shared" ca="1" si="29"/>
        <v>0</v>
      </c>
      <c r="E61" s="160" t="str">
        <f t="shared" ca="1" si="54"/>
        <v/>
      </c>
      <c r="F61" s="166" t="str">
        <f t="shared" ca="1" si="30"/>
        <v/>
      </c>
      <c r="G61" s="160" t="str">
        <f t="shared" ca="1" si="15"/>
        <v/>
      </c>
      <c r="H61" s="166" t="str">
        <f t="shared" ca="1" si="31"/>
        <v/>
      </c>
      <c r="I61" s="160">
        <f t="shared" ca="1" si="55"/>
        <v>200000</v>
      </c>
      <c r="J61" s="166">
        <f t="shared" ca="1" si="43"/>
        <v>2.1052631578947367</v>
      </c>
      <c r="K61" s="160">
        <f t="shared" ca="1" si="56"/>
        <v>150000</v>
      </c>
      <c r="L61" s="166">
        <f t="shared" ca="1" si="67"/>
        <v>2.1052631578947367</v>
      </c>
      <c r="M61" s="160">
        <f t="shared" ca="1" si="57"/>
        <v>389946</v>
      </c>
      <c r="N61" s="166">
        <f t="shared" ca="1" si="33"/>
        <v>0</v>
      </c>
      <c r="O61" s="160" t="str">
        <f t="shared" ca="1" si="58"/>
        <v/>
      </c>
      <c r="P61" s="166" t="str">
        <f t="shared" ca="1" si="34"/>
        <v/>
      </c>
      <c r="Q61" s="160" t="str">
        <f t="shared" ca="1" si="59"/>
        <v/>
      </c>
      <c r="R61" s="166" t="str">
        <f t="shared" ca="1" si="68"/>
        <v/>
      </c>
      <c r="S61" s="160" t="str">
        <f t="shared" ca="1" si="60"/>
        <v/>
      </c>
      <c r="T61" s="166" t="str">
        <f t="shared" ca="1" si="69"/>
        <v/>
      </c>
      <c r="U61" s="160" t="str">
        <f t="shared" ca="1" si="61"/>
        <v/>
      </c>
      <c r="V61" s="166" t="str">
        <f t="shared" ca="1" si="70"/>
        <v/>
      </c>
      <c r="W61" s="160" t="str">
        <f t="shared" ca="1" si="62"/>
        <v/>
      </c>
      <c r="X61" s="166" t="str">
        <f t="shared" ca="1" si="71"/>
        <v/>
      </c>
      <c r="Y61" s="160" t="str">
        <f t="shared" ca="1" si="63"/>
        <v/>
      </c>
      <c r="Z61" s="166" t="str">
        <f t="shared" ca="1" si="72"/>
        <v/>
      </c>
      <c r="AA61" s="160" t="str">
        <f t="shared" ca="1" si="64"/>
        <v/>
      </c>
      <c r="AB61" s="166" t="str">
        <f t="shared" ca="1" si="73"/>
        <v/>
      </c>
      <c r="AC61" s="160" t="str">
        <f t="shared" ca="1" si="65"/>
        <v/>
      </c>
      <c r="AD61" s="166" t="str">
        <f t="shared" ca="1" si="74"/>
        <v/>
      </c>
      <c r="AE61" s="160" t="str">
        <f t="shared" ca="1" si="66"/>
        <v/>
      </c>
      <c r="AF61" s="166" t="str">
        <f t="shared" ca="1" si="75"/>
        <v/>
      </c>
      <c r="AH61" s="133"/>
      <c r="AI61" s="134"/>
      <c r="AJ61" s="134"/>
    </row>
    <row r="62" spans="1:36" s="128" customFormat="1" ht="21" customHeight="1">
      <c r="A62" s="132" t="s">
        <v>404</v>
      </c>
      <c r="B62" s="159">
        <f t="shared" ca="1" si="28"/>
        <v>121361.48</v>
      </c>
      <c r="C62" s="174">
        <f t="shared" ca="1" si="53"/>
        <v>17854</v>
      </c>
      <c r="D62" s="166">
        <f t="shared" ca="1" si="29"/>
        <v>0</v>
      </c>
      <c r="E62" s="160" t="str">
        <f t="shared" ca="1" si="54"/>
        <v/>
      </c>
      <c r="F62" s="166" t="str">
        <f t="shared" ca="1" si="30"/>
        <v/>
      </c>
      <c r="G62" s="160" t="str">
        <f t="shared" ca="1" si="15"/>
        <v/>
      </c>
      <c r="H62" s="166" t="str">
        <f t="shared" ca="1" si="31"/>
        <v/>
      </c>
      <c r="I62" s="160">
        <f t="shared" ca="1" si="55"/>
        <v>200000</v>
      </c>
      <c r="J62" s="166">
        <f t="shared" ca="1" si="43"/>
        <v>2.1052631578947367</v>
      </c>
      <c r="K62" s="160">
        <f t="shared" ca="1" si="56"/>
        <v>150000</v>
      </c>
      <c r="L62" s="166">
        <f t="shared" ca="1" si="67"/>
        <v>2.1052631578947367</v>
      </c>
      <c r="M62" s="160">
        <f t="shared" ca="1" si="57"/>
        <v>357000</v>
      </c>
      <c r="N62" s="166">
        <f t="shared" ca="1" si="33"/>
        <v>0</v>
      </c>
      <c r="O62" s="160" t="str">
        <f t="shared" ca="1" si="58"/>
        <v/>
      </c>
      <c r="P62" s="166" t="str">
        <f t="shared" ca="1" si="34"/>
        <v/>
      </c>
      <c r="Q62" s="160" t="str">
        <f t="shared" ca="1" si="59"/>
        <v/>
      </c>
      <c r="R62" s="166" t="str">
        <f t="shared" ca="1" si="68"/>
        <v/>
      </c>
      <c r="S62" s="160" t="str">
        <f t="shared" ca="1" si="60"/>
        <v/>
      </c>
      <c r="T62" s="166" t="str">
        <f t="shared" ca="1" si="69"/>
        <v/>
      </c>
      <c r="U62" s="160" t="str">
        <f t="shared" ca="1" si="61"/>
        <v/>
      </c>
      <c r="V62" s="166" t="str">
        <f t="shared" ca="1" si="70"/>
        <v/>
      </c>
      <c r="W62" s="160" t="str">
        <f t="shared" ca="1" si="62"/>
        <v/>
      </c>
      <c r="X62" s="166" t="str">
        <f t="shared" ca="1" si="71"/>
        <v/>
      </c>
      <c r="Y62" s="160" t="str">
        <f t="shared" ca="1" si="63"/>
        <v/>
      </c>
      <c r="Z62" s="166" t="str">
        <f t="shared" ca="1" si="72"/>
        <v/>
      </c>
      <c r="AA62" s="160" t="str">
        <f t="shared" ca="1" si="64"/>
        <v/>
      </c>
      <c r="AB62" s="166" t="str">
        <f t="shared" ca="1" si="73"/>
        <v/>
      </c>
      <c r="AC62" s="160" t="str">
        <f t="shared" ca="1" si="65"/>
        <v/>
      </c>
      <c r="AD62" s="166" t="str">
        <f t="shared" ca="1" si="74"/>
        <v/>
      </c>
      <c r="AE62" s="160" t="str">
        <f t="shared" ca="1" si="66"/>
        <v/>
      </c>
      <c r="AF62" s="166" t="str">
        <f t="shared" ca="1" si="75"/>
        <v/>
      </c>
      <c r="AH62" s="133"/>
      <c r="AI62" s="134"/>
      <c r="AJ62" s="134"/>
    </row>
    <row r="63" spans="1:36" s="128" customFormat="1" ht="21" customHeight="1">
      <c r="A63" s="132" t="s">
        <v>408</v>
      </c>
      <c r="B63" s="159">
        <f t="shared" ca="1" si="28"/>
        <v>105320.53</v>
      </c>
      <c r="C63" s="174">
        <f t="shared" ca="1" si="53"/>
        <v>246812</v>
      </c>
      <c r="D63" s="166">
        <f t="shared" ca="1" si="29"/>
        <v>0</v>
      </c>
      <c r="E63" s="160" t="str">
        <f t="shared" ca="1" si="54"/>
        <v/>
      </c>
      <c r="F63" s="166" t="str">
        <f t="shared" ca="1" si="30"/>
        <v/>
      </c>
      <c r="G63" s="160" t="str">
        <f t="shared" ca="1" si="15"/>
        <v/>
      </c>
      <c r="H63" s="166" t="str">
        <f t="shared" ca="1" si="31"/>
        <v/>
      </c>
      <c r="I63" s="160">
        <f t="shared" ca="1" si="55"/>
        <v>18000</v>
      </c>
      <c r="J63" s="166">
        <f t="shared" ca="1" si="43"/>
        <v>0</v>
      </c>
      <c r="K63" s="160">
        <f t="shared" ca="1" si="56"/>
        <v>8500</v>
      </c>
      <c r="L63" s="166">
        <f t="shared" ca="1" si="67"/>
        <v>0</v>
      </c>
      <c r="M63" s="160">
        <f t="shared" ca="1" si="57"/>
        <v>194106</v>
      </c>
      <c r="N63" s="166">
        <f t="shared" ca="1" si="33"/>
        <v>0</v>
      </c>
      <c r="O63" s="160" t="str">
        <f t="shared" ca="1" si="58"/>
        <v/>
      </c>
      <c r="P63" s="166" t="str">
        <f t="shared" ca="1" si="34"/>
        <v/>
      </c>
      <c r="Q63" s="160" t="str">
        <f t="shared" ca="1" si="59"/>
        <v/>
      </c>
      <c r="R63" s="166" t="str">
        <f t="shared" ca="1" si="68"/>
        <v/>
      </c>
      <c r="S63" s="160" t="str">
        <f t="shared" ca="1" si="60"/>
        <v/>
      </c>
      <c r="T63" s="166" t="str">
        <f t="shared" ca="1" si="69"/>
        <v/>
      </c>
      <c r="U63" s="160" t="str">
        <f t="shared" ca="1" si="61"/>
        <v/>
      </c>
      <c r="V63" s="166" t="str">
        <f t="shared" ca="1" si="70"/>
        <v/>
      </c>
      <c r="W63" s="160" t="str">
        <f t="shared" ca="1" si="62"/>
        <v/>
      </c>
      <c r="X63" s="166" t="str">
        <f t="shared" ca="1" si="71"/>
        <v/>
      </c>
      <c r="Y63" s="160" t="str">
        <f t="shared" ca="1" si="63"/>
        <v/>
      </c>
      <c r="Z63" s="166" t="str">
        <f t="shared" ca="1" si="72"/>
        <v/>
      </c>
      <c r="AA63" s="160" t="str">
        <f t="shared" ca="1" si="64"/>
        <v/>
      </c>
      <c r="AB63" s="166" t="str">
        <f t="shared" ca="1" si="73"/>
        <v/>
      </c>
      <c r="AC63" s="160" t="str">
        <f t="shared" ca="1" si="65"/>
        <v/>
      </c>
      <c r="AD63" s="166" t="str">
        <f t="shared" ca="1" si="74"/>
        <v/>
      </c>
      <c r="AE63" s="160" t="str">
        <f t="shared" ca="1" si="66"/>
        <v/>
      </c>
      <c r="AF63" s="166" t="str">
        <f t="shared" ca="1" si="75"/>
        <v/>
      </c>
      <c r="AH63" s="133"/>
      <c r="AI63" s="134"/>
      <c r="AJ63" s="134"/>
    </row>
    <row r="64" spans="1:36" s="128" customFormat="1" ht="21" customHeight="1">
      <c r="A64" s="132" t="s">
        <v>420</v>
      </c>
      <c r="B64" s="159">
        <f t="shared" ca="1" si="28"/>
        <v>9395.85</v>
      </c>
      <c r="C64" s="174">
        <f t="shared" ca="1" si="53"/>
        <v>31204</v>
      </c>
      <c r="D64" s="166">
        <f t="shared" ca="1" si="29"/>
        <v>0</v>
      </c>
      <c r="E64" s="160" t="str">
        <f t="shared" ca="1" si="54"/>
        <v/>
      </c>
      <c r="F64" s="166" t="str">
        <f t="shared" ca="1" si="30"/>
        <v/>
      </c>
      <c r="G64" s="160" t="str">
        <f t="shared" ca="1" si="15"/>
        <v/>
      </c>
      <c r="H64" s="166" t="str">
        <f t="shared" ca="1" si="31"/>
        <v/>
      </c>
      <c r="I64" s="160">
        <f t="shared" ca="1" si="55"/>
        <v>12000</v>
      </c>
      <c r="J64" s="166">
        <f t="shared" ca="1" si="43"/>
        <v>0</v>
      </c>
      <c r="K64" s="160">
        <f t="shared" ca="1" si="56"/>
        <v>15000</v>
      </c>
      <c r="L64" s="166">
        <f t="shared" ca="1" si="67"/>
        <v>0</v>
      </c>
      <c r="M64" s="160">
        <f t="shared" ca="1" si="57"/>
        <v>33048</v>
      </c>
      <c r="N64" s="166">
        <f t="shared" ca="1" si="33"/>
        <v>0</v>
      </c>
      <c r="O64" s="160" t="str">
        <f t="shared" ca="1" si="58"/>
        <v/>
      </c>
      <c r="P64" s="166" t="str">
        <f t="shared" ca="1" si="34"/>
        <v/>
      </c>
      <c r="Q64" s="160" t="str">
        <f t="shared" ca="1" si="59"/>
        <v/>
      </c>
      <c r="R64" s="166" t="str">
        <f t="shared" ca="1" si="68"/>
        <v/>
      </c>
      <c r="S64" s="160" t="str">
        <f t="shared" ca="1" si="60"/>
        <v/>
      </c>
      <c r="T64" s="166" t="str">
        <f t="shared" ca="1" si="69"/>
        <v/>
      </c>
      <c r="U64" s="160" t="str">
        <f t="shared" ca="1" si="61"/>
        <v/>
      </c>
      <c r="V64" s="166" t="str">
        <f t="shared" ca="1" si="70"/>
        <v/>
      </c>
      <c r="W64" s="160" t="str">
        <f t="shared" ca="1" si="62"/>
        <v/>
      </c>
      <c r="X64" s="166" t="str">
        <f t="shared" ca="1" si="71"/>
        <v/>
      </c>
      <c r="Y64" s="160" t="str">
        <f t="shared" ca="1" si="63"/>
        <v/>
      </c>
      <c r="Z64" s="166" t="str">
        <f t="shared" ca="1" si="72"/>
        <v/>
      </c>
      <c r="AA64" s="160" t="str">
        <f t="shared" ca="1" si="64"/>
        <v/>
      </c>
      <c r="AB64" s="166" t="str">
        <f t="shared" ca="1" si="73"/>
        <v/>
      </c>
      <c r="AC64" s="160" t="str">
        <f t="shared" ca="1" si="65"/>
        <v/>
      </c>
      <c r="AD64" s="166" t="str">
        <f t="shared" ca="1" si="74"/>
        <v/>
      </c>
      <c r="AE64" s="160" t="str">
        <f t="shared" ca="1" si="66"/>
        <v/>
      </c>
      <c r="AF64" s="166" t="str">
        <f t="shared" ca="1" si="75"/>
        <v/>
      </c>
      <c r="AH64" s="133"/>
      <c r="AI64" s="134"/>
      <c r="AJ64" s="134"/>
    </row>
    <row r="65" spans="1:36" s="128" customFormat="1" ht="21" customHeight="1">
      <c r="A65" s="132" t="s">
        <v>433</v>
      </c>
      <c r="B65" s="159">
        <f t="shared" ca="1" si="28"/>
        <v>1366020.32</v>
      </c>
      <c r="C65" s="174">
        <f t="shared" ca="1" si="53"/>
        <v>236510</v>
      </c>
      <c r="D65" s="166">
        <f t="shared" ca="1" si="29"/>
        <v>0</v>
      </c>
      <c r="E65" s="160" t="str">
        <f t="shared" ca="1" si="54"/>
        <v/>
      </c>
      <c r="F65" s="166" t="str">
        <f t="shared" ca="1" si="30"/>
        <v/>
      </c>
      <c r="G65" s="160" t="str">
        <f t="shared" ca="1" si="15"/>
        <v/>
      </c>
      <c r="H65" s="166" t="str">
        <f t="shared" ca="1" si="31"/>
        <v/>
      </c>
      <c r="I65" s="160">
        <f t="shared" ca="1" si="55"/>
        <v>1500000</v>
      </c>
      <c r="J65" s="166">
        <f t="shared" ca="1" si="43"/>
        <v>2.1052631578947367</v>
      </c>
      <c r="K65" s="160">
        <f t="shared" ca="1" si="56"/>
        <v>850000</v>
      </c>
      <c r="L65" s="166">
        <f t="shared" ca="1" si="67"/>
        <v>0</v>
      </c>
      <c r="M65" s="160">
        <f t="shared" ca="1" si="57"/>
        <v>3843360</v>
      </c>
      <c r="N65" s="166">
        <f t="shared" ca="1" si="33"/>
        <v>0</v>
      </c>
      <c r="O65" s="160" t="str">
        <f t="shared" ca="1" si="58"/>
        <v/>
      </c>
      <c r="P65" s="166" t="str">
        <f t="shared" ca="1" si="34"/>
        <v/>
      </c>
      <c r="Q65" s="160" t="str">
        <f t="shared" ca="1" si="59"/>
        <v/>
      </c>
      <c r="R65" s="166" t="str">
        <f t="shared" ca="1" si="68"/>
        <v/>
      </c>
      <c r="S65" s="160" t="str">
        <f t="shared" ca="1" si="60"/>
        <v/>
      </c>
      <c r="T65" s="166" t="str">
        <f t="shared" ca="1" si="69"/>
        <v/>
      </c>
      <c r="U65" s="160" t="str">
        <f t="shared" ca="1" si="61"/>
        <v/>
      </c>
      <c r="V65" s="166" t="str">
        <f t="shared" ca="1" si="70"/>
        <v/>
      </c>
      <c r="W65" s="160" t="str">
        <f t="shared" ca="1" si="62"/>
        <v/>
      </c>
      <c r="X65" s="166" t="str">
        <f t="shared" ca="1" si="71"/>
        <v/>
      </c>
      <c r="Y65" s="160" t="str">
        <f t="shared" ca="1" si="63"/>
        <v/>
      </c>
      <c r="Z65" s="166" t="str">
        <f t="shared" ca="1" si="72"/>
        <v/>
      </c>
      <c r="AA65" s="160" t="str">
        <f t="shared" ca="1" si="64"/>
        <v/>
      </c>
      <c r="AB65" s="166" t="str">
        <f t="shared" ca="1" si="73"/>
        <v/>
      </c>
      <c r="AC65" s="160" t="str">
        <f t="shared" ca="1" si="65"/>
        <v/>
      </c>
      <c r="AD65" s="166" t="str">
        <f t="shared" ca="1" si="74"/>
        <v/>
      </c>
      <c r="AE65" s="160" t="str">
        <f t="shared" ca="1" si="66"/>
        <v/>
      </c>
      <c r="AF65" s="166" t="str">
        <f t="shared" ca="1" si="75"/>
        <v/>
      </c>
      <c r="AH65" s="133"/>
      <c r="AI65" s="134"/>
      <c r="AJ65" s="134"/>
    </row>
    <row r="66" spans="1:36" s="128" customFormat="1" ht="21" customHeight="1">
      <c r="A66" s="132" t="s">
        <v>482</v>
      </c>
      <c r="B66" s="159">
        <f t="shared" ca="1" si="28"/>
        <v>693526.15</v>
      </c>
      <c r="C66" s="174">
        <f t="shared" ca="1" si="53"/>
        <v>850241</v>
      </c>
      <c r="D66" s="166">
        <f t="shared" ca="1" si="29"/>
        <v>0</v>
      </c>
      <c r="E66" s="160" t="str">
        <f t="shared" ca="1" si="54"/>
        <v/>
      </c>
      <c r="F66" s="166" t="str">
        <f t="shared" ca="1" si="30"/>
        <v/>
      </c>
      <c r="G66" s="160" t="str">
        <f t="shared" ca="1" si="15"/>
        <v/>
      </c>
      <c r="H66" s="166" t="str">
        <f t="shared" ca="1" si="31"/>
        <v/>
      </c>
      <c r="I66" s="160">
        <f t="shared" ca="1" si="55"/>
        <v>800000</v>
      </c>
      <c r="J66" s="166">
        <f t="shared" ca="1" si="43"/>
        <v>0</v>
      </c>
      <c r="K66" s="160">
        <f t="shared" ca="1" si="56"/>
        <v>2500000</v>
      </c>
      <c r="L66" s="166">
        <f t="shared" ca="1" si="67"/>
        <v>0</v>
      </c>
      <c r="M66" s="160">
        <f t="shared" ca="1" si="57"/>
        <v>1648000</v>
      </c>
      <c r="N66" s="166">
        <f t="shared" ca="1" si="33"/>
        <v>2.1052631578947367</v>
      </c>
      <c r="O66" s="160" t="str">
        <f t="shared" ca="1" si="58"/>
        <v/>
      </c>
      <c r="P66" s="166" t="str">
        <f t="shared" ca="1" si="34"/>
        <v/>
      </c>
      <c r="Q66" s="160" t="str">
        <f t="shared" ca="1" si="59"/>
        <v/>
      </c>
      <c r="R66" s="166" t="str">
        <f t="shared" ca="1" si="68"/>
        <v/>
      </c>
      <c r="S66" s="160" t="str">
        <f t="shared" ca="1" si="60"/>
        <v/>
      </c>
      <c r="T66" s="166" t="str">
        <f t="shared" ca="1" si="69"/>
        <v/>
      </c>
      <c r="U66" s="160" t="str">
        <f t="shared" ca="1" si="61"/>
        <v/>
      </c>
      <c r="V66" s="166" t="str">
        <f t="shared" ca="1" si="70"/>
        <v/>
      </c>
      <c r="W66" s="160" t="str">
        <f t="shared" ca="1" si="62"/>
        <v/>
      </c>
      <c r="X66" s="166" t="str">
        <f t="shared" ca="1" si="71"/>
        <v/>
      </c>
      <c r="Y66" s="160" t="str">
        <f t="shared" ca="1" si="63"/>
        <v/>
      </c>
      <c r="Z66" s="166" t="str">
        <f t="shared" ca="1" si="72"/>
        <v/>
      </c>
      <c r="AA66" s="160" t="str">
        <f t="shared" ca="1" si="64"/>
        <v/>
      </c>
      <c r="AB66" s="166" t="str">
        <f t="shared" ca="1" si="73"/>
        <v/>
      </c>
      <c r="AC66" s="160" t="str">
        <f t="shared" ca="1" si="65"/>
        <v/>
      </c>
      <c r="AD66" s="166" t="str">
        <f t="shared" ca="1" si="74"/>
        <v/>
      </c>
      <c r="AE66" s="160" t="str">
        <f t="shared" ca="1" si="66"/>
        <v/>
      </c>
      <c r="AF66" s="166" t="str">
        <f t="shared" ca="1" si="75"/>
        <v/>
      </c>
      <c r="AH66" s="133"/>
      <c r="AI66" s="134"/>
      <c r="AJ66" s="134"/>
    </row>
    <row r="67" spans="1:36" s="128" customFormat="1" ht="21" customHeight="1">
      <c r="A67" s="132" t="s">
        <v>486</v>
      </c>
      <c r="B67" s="159">
        <f t="shared" ca="1" si="28"/>
        <v>248463.63</v>
      </c>
      <c r="C67" s="174">
        <f t="shared" ca="1" si="53"/>
        <v>127450</v>
      </c>
      <c r="D67" s="166">
        <f t="shared" ca="1" si="29"/>
        <v>0</v>
      </c>
      <c r="E67" s="160" t="str">
        <f t="shared" ca="1" si="54"/>
        <v/>
      </c>
      <c r="F67" s="166" t="str">
        <f t="shared" ca="1" si="30"/>
        <v/>
      </c>
      <c r="G67" s="160" t="str">
        <f t="shared" ca="1" si="15"/>
        <v/>
      </c>
      <c r="H67" s="166" t="str">
        <f t="shared" ca="1" si="31"/>
        <v/>
      </c>
      <c r="I67" s="160">
        <f t="shared" ca="1" si="55"/>
        <v>350000</v>
      </c>
      <c r="J67" s="166">
        <f t="shared" ca="1" si="43"/>
        <v>2.1052631578947367</v>
      </c>
      <c r="K67" s="160">
        <f t="shared" ca="1" si="56"/>
        <v>800000</v>
      </c>
      <c r="L67" s="166">
        <f t="shared" ca="1" si="67"/>
        <v>0</v>
      </c>
      <c r="M67" s="160">
        <f t="shared" ca="1" si="57"/>
        <v>553110</v>
      </c>
      <c r="N67" s="166">
        <f t="shared" ca="1" si="33"/>
        <v>2.1052631578947367</v>
      </c>
      <c r="O67" s="160" t="str">
        <f t="shared" ca="1" si="58"/>
        <v/>
      </c>
      <c r="P67" s="166" t="str">
        <f t="shared" ca="1" si="34"/>
        <v/>
      </c>
      <c r="Q67" s="160" t="str">
        <f t="shared" ca="1" si="59"/>
        <v/>
      </c>
      <c r="R67" s="166" t="str">
        <f t="shared" ca="1" si="68"/>
        <v/>
      </c>
      <c r="S67" s="160" t="str">
        <f t="shared" ca="1" si="60"/>
        <v/>
      </c>
      <c r="T67" s="166" t="str">
        <f t="shared" ca="1" si="69"/>
        <v/>
      </c>
      <c r="U67" s="160" t="str">
        <f t="shared" ca="1" si="61"/>
        <v/>
      </c>
      <c r="V67" s="166" t="str">
        <f t="shared" ca="1" si="70"/>
        <v/>
      </c>
      <c r="W67" s="160" t="str">
        <f t="shared" ca="1" si="62"/>
        <v/>
      </c>
      <c r="X67" s="166" t="str">
        <f t="shared" ca="1" si="71"/>
        <v/>
      </c>
      <c r="Y67" s="160" t="str">
        <f t="shared" ca="1" si="63"/>
        <v/>
      </c>
      <c r="Z67" s="166" t="str">
        <f t="shared" ca="1" si="72"/>
        <v/>
      </c>
      <c r="AA67" s="160" t="str">
        <f t="shared" ca="1" si="64"/>
        <v/>
      </c>
      <c r="AB67" s="166" t="str">
        <f t="shared" ca="1" si="73"/>
        <v/>
      </c>
      <c r="AC67" s="160" t="str">
        <f t="shared" ca="1" si="65"/>
        <v/>
      </c>
      <c r="AD67" s="166" t="str">
        <f t="shared" ca="1" si="74"/>
        <v/>
      </c>
      <c r="AE67" s="160" t="str">
        <f t="shared" ca="1" si="66"/>
        <v/>
      </c>
      <c r="AF67" s="166" t="str">
        <f t="shared" ca="1" si="75"/>
        <v/>
      </c>
      <c r="AH67" s="133"/>
      <c r="AI67" s="134"/>
      <c r="AJ67" s="134"/>
    </row>
    <row r="68" spans="1:36" s="128" customFormat="1" ht="21" customHeight="1">
      <c r="A68" s="132" t="s">
        <v>492</v>
      </c>
      <c r="B68" s="159">
        <f t="shared" ca="1" si="28"/>
        <v>61576.43</v>
      </c>
      <c r="C68" s="174">
        <f t="shared" ca="1" si="53"/>
        <v>238961</v>
      </c>
      <c r="D68" s="166">
        <f t="shared" ca="1" si="29"/>
        <v>2.1052631578947367</v>
      </c>
      <c r="E68" s="160" t="str">
        <f t="shared" ca="1" si="54"/>
        <v/>
      </c>
      <c r="F68" s="166" t="str">
        <f t="shared" ca="1" si="30"/>
        <v/>
      </c>
      <c r="G68" s="160" t="str">
        <f t="shared" ca="1" si="15"/>
        <v/>
      </c>
      <c r="H68" s="166" t="str">
        <f t="shared" ca="1" si="31"/>
        <v/>
      </c>
      <c r="I68" s="160">
        <f t="shared" ca="1" si="55"/>
        <v>150000</v>
      </c>
      <c r="J68" s="166">
        <f t="shared" ca="1" si="43"/>
        <v>0</v>
      </c>
      <c r="K68" s="160">
        <f t="shared" ca="1" si="56"/>
        <v>290000</v>
      </c>
      <c r="L68" s="166">
        <f t="shared" ca="1" si="67"/>
        <v>0</v>
      </c>
      <c r="M68" s="160">
        <f t="shared" ca="1" si="57"/>
        <v>309000</v>
      </c>
      <c r="N68" s="166">
        <f t="shared" ca="1" si="33"/>
        <v>0</v>
      </c>
      <c r="O68" s="160" t="str">
        <f t="shared" ca="1" si="58"/>
        <v/>
      </c>
      <c r="P68" s="166" t="str">
        <f t="shared" ca="1" si="34"/>
        <v/>
      </c>
      <c r="Q68" s="160" t="str">
        <f t="shared" ca="1" si="59"/>
        <v/>
      </c>
      <c r="R68" s="166" t="str">
        <f t="shared" ca="1" si="68"/>
        <v/>
      </c>
      <c r="S68" s="160" t="str">
        <f t="shared" ca="1" si="60"/>
        <v/>
      </c>
      <c r="T68" s="166" t="str">
        <f t="shared" ca="1" si="69"/>
        <v/>
      </c>
      <c r="U68" s="160" t="str">
        <f t="shared" ca="1" si="61"/>
        <v/>
      </c>
      <c r="V68" s="166" t="str">
        <f t="shared" ca="1" si="70"/>
        <v/>
      </c>
      <c r="W68" s="160" t="str">
        <f t="shared" ca="1" si="62"/>
        <v/>
      </c>
      <c r="X68" s="166" t="str">
        <f t="shared" ca="1" si="71"/>
        <v/>
      </c>
      <c r="Y68" s="160" t="str">
        <f t="shared" ca="1" si="63"/>
        <v/>
      </c>
      <c r="Z68" s="166" t="str">
        <f t="shared" ca="1" si="72"/>
        <v/>
      </c>
      <c r="AA68" s="160" t="str">
        <f t="shared" ca="1" si="64"/>
        <v/>
      </c>
      <c r="AB68" s="166" t="str">
        <f t="shared" ca="1" si="73"/>
        <v/>
      </c>
      <c r="AC68" s="160" t="str">
        <f t="shared" ca="1" si="65"/>
        <v/>
      </c>
      <c r="AD68" s="166" t="str">
        <f t="shared" ca="1" si="74"/>
        <v/>
      </c>
      <c r="AE68" s="160" t="str">
        <f t="shared" ca="1" si="66"/>
        <v/>
      </c>
      <c r="AF68" s="166" t="str">
        <f t="shared" ca="1" si="75"/>
        <v/>
      </c>
      <c r="AH68" s="133"/>
      <c r="AI68" s="134"/>
      <c r="AJ68" s="134"/>
    </row>
    <row r="69" spans="1:36" s="128" customFormat="1" ht="21" customHeight="1">
      <c r="A69" s="132" t="s">
        <v>504</v>
      </c>
      <c r="B69" s="159">
        <f t="shared" ca="1" si="28"/>
        <v>540226.56000000006</v>
      </c>
      <c r="C69" s="174">
        <f t="shared" ca="1" si="53"/>
        <v>250000</v>
      </c>
      <c r="D69" s="166">
        <f t="shared" ca="1" si="29"/>
        <v>0</v>
      </c>
      <c r="E69" s="160" t="str">
        <f t="shared" ca="1" si="54"/>
        <v/>
      </c>
      <c r="F69" s="166" t="str">
        <f t="shared" ca="1" si="30"/>
        <v/>
      </c>
      <c r="G69" s="160" t="str">
        <f t="shared" ca="1" si="15"/>
        <v/>
      </c>
      <c r="H69" s="166" t="str">
        <f t="shared" ca="1" si="31"/>
        <v/>
      </c>
      <c r="I69" s="160">
        <f t="shared" ca="1" si="55"/>
        <v>400000</v>
      </c>
      <c r="J69" s="166">
        <f t="shared" ca="1" si="43"/>
        <v>0</v>
      </c>
      <c r="K69" s="160">
        <f t="shared" ca="1" si="56"/>
        <v>1000000</v>
      </c>
      <c r="L69" s="166">
        <f t="shared" ca="1" si="67"/>
        <v>2.1052631578947367</v>
      </c>
      <c r="M69" s="160">
        <f t="shared" ca="1" si="57"/>
        <v>1616070</v>
      </c>
      <c r="N69" s="166">
        <f t="shared" ca="1" si="33"/>
        <v>0</v>
      </c>
      <c r="O69" s="160" t="str">
        <f t="shared" ca="1" si="58"/>
        <v/>
      </c>
      <c r="P69" s="166" t="str">
        <f t="shared" ca="1" si="34"/>
        <v/>
      </c>
      <c r="Q69" s="160" t="str">
        <f t="shared" ca="1" si="59"/>
        <v/>
      </c>
      <c r="R69" s="166" t="str">
        <f t="shared" ca="1" si="68"/>
        <v/>
      </c>
      <c r="S69" s="160" t="str">
        <f t="shared" ca="1" si="60"/>
        <v/>
      </c>
      <c r="T69" s="166" t="str">
        <f t="shared" ca="1" si="69"/>
        <v/>
      </c>
      <c r="U69" s="160" t="str">
        <f t="shared" ca="1" si="61"/>
        <v/>
      </c>
      <c r="V69" s="166" t="str">
        <f t="shared" ca="1" si="70"/>
        <v/>
      </c>
      <c r="W69" s="160" t="str">
        <f t="shared" ca="1" si="62"/>
        <v/>
      </c>
      <c r="X69" s="166" t="str">
        <f t="shared" ca="1" si="71"/>
        <v/>
      </c>
      <c r="Y69" s="160" t="str">
        <f t="shared" ca="1" si="63"/>
        <v/>
      </c>
      <c r="Z69" s="166" t="str">
        <f t="shared" ca="1" si="72"/>
        <v/>
      </c>
      <c r="AA69" s="160" t="str">
        <f t="shared" ca="1" si="64"/>
        <v/>
      </c>
      <c r="AB69" s="166" t="str">
        <f t="shared" ca="1" si="73"/>
        <v/>
      </c>
      <c r="AC69" s="160" t="str">
        <f t="shared" ca="1" si="65"/>
        <v/>
      </c>
      <c r="AD69" s="166" t="str">
        <f t="shared" ca="1" si="74"/>
        <v/>
      </c>
      <c r="AE69" s="160" t="str">
        <f t="shared" ca="1" si="66"/>
        <v/>
      </c>
      <c r="AF69" s="166" t="str">
        <f t="shared" ca="1" si="75"/>
        <v/>
      </c>
      <c r="AH69" s="133"/>
      <c r="AI69" s="134"/>
      <c r="AJ69" s="134"/>
    </row>
    <row r="70" spans="1:36" s="128" customFormat="1" ht="21" customHeight="1">
      <c r="A70" s="132" t="s">
        <v>506</v>
      </c>
      <c r="B70" s="159">
        <f t="shared" ca="1" si="28"/>
        <v>124950.74</v>
      </c>
      <c r="C70" s="174">
        <f t="shared" ca="1" si="53"/>
        <v>115000</v>
      </c>
      <c r="D70" s="166">
        <f t="shared" ca="1" si="29"/>
        <v>0</v>
      </c>
      <c r="E70" s="160" t="str">
        <f t="shared" ca="1" si="54"/>
        <v/>
      </c>
      <c r="F70" s="166" t="str">
        <f t="shared" ca="1" si="30"/>
        <v/>
      </c>
      <c r="G70" s="160" t="str">
        <f t="shared" ca="1" si="15"/>
        <v/>
      </c>
      <c r="H70" s="166" t="str">
        <f t="shared" ca="1" si="31"/>
        <v/>
      </c>
      <c r="I70" s="160">
        <f t="shared" ca="1" si="55"/>
        <v>200000</v>
      </c>
      <c r="J70" s="166">
        <f t="shared" ca="1" si="43"/>
        <v>2.1052631578947367</v>
      </c>
      <c r="K70" s="160">
        <f t="shared" ca="1" si="56"/>
        <v>450000</v>
      </c>
      <c r="L70" s="166">
        <f t="shared" ca="1" si="67"/>
        <v>0</v>
      </c>
      <c r="M70" s="160">
        <f t="shared" ca="1" si="57"/>
        <v>206000</v>
      </c>
      <c r="N70" s="166">
        <f t="shared" ca="1" si="33"/>
        <v>2.1052631578947367</v>
      </c>
      <c r="O70" s="160" t="str">
        <f t="shared" ca="1" si="58"/>
        <v/>
      </c>
      <c r="P70" s="166" t="str">
        <f t="shared" ca="1" si="34"/>
        <v/>
      </c>
      <c r="Q70" s="160" t="str">
        <f t="shared" ca="1" si="59"/>
        <v/>
      </c>
      <c r="R70" s="166" t="str">
        <f t="shared" ca="1" si="68"/>
        <v/>
      </c>
      <c r="S70" s="160" t="str">
        <f t="shared" ca="1" si="60"/>
        <v/>
      </c>
      <c r="T70" s="166" t="str">
        <f t="shared" ca="1" si="69"/>
        <v/>
      </c>
      <c r="U70" s="160" t="str">
        <f t="shared" ca="1" si="61"/>
        <v/>
      </c>
      <c r="V70" s="166" t="str">
        <f t="shared" ca="1" si="70"/>
        <v/>
      </c>
      <c r="W70" s="160" t="str">
        <f t="shared" ca="1" si="62"/>
        <v/>
      </c>
      <c r="X70" s="166" t="str">
        <f t="shared" ca="1" si="71"/>
        <v/>
      </c>
      <c r="Y70" s="160" t="str">
        <f t="shared" ca="1" si="63"/>
        <v/>
      </c>
      <c r="Z70" s="166" t="str">
        <f t="shared" ca="1" si="72"/>
        <v/>
      </c>
      <c r="AA70" s="160" t="str">
        <f t="shared" ca="1" si="64"/>
        <v/>
      </c>
      <c r="AB70" s="166" t="str">
        <f t="shared" ca="1" si="73"/>
        <v/>
      </c>
      <c r="AC70" s="160" t="str">
        <f t="shared" ca="1" si="65"/>
        <v/>
      </c>
      <c r="AD70" s="166" t="str">
        <f t="shared" ca="1" si="74"/>
        <v/>
      </c>
      <c r="AE70" s="160" t="str">
        <f t="shared" ca="1" si="66"/>
        <v/>
      </c>
      <c r="AF70" s="166" t="str">
        <f t="shared" ca="1" si="75"/>
        <v/>
      </c>
      <c r="AH70" s="133"/>
      <c r="AI70" s="134"/>
      <c r="AJ70" s="134"/>
    </row>
    <row r="71" spans="1:36" ht="21" customHeight="1"/>
    <row r="72" spans="1:36" ht="21.75" customHeight="1">
      <c r="A72" s="702" t="s">
        <v>68</v>
      </c>
      <c r="B72" s="703"/>
      <c r="C72" s="703"/>
      <c r="D72" s="703"/>
      <c r="E72" s="703"/>
      <c r="F72" s="703"/>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row>
    <row r="73" spans="1:36" s="128" customFormat="1" ht="21" customHeight="1">
      <c r="A73" s="132" t="s">
        <v>173</v>
      </c>
      <c r="B73" s="159">
        <f ca="1">IF(A73="","",IF($K$4="Media aritmética",ROUND(AVERAGE(C73,E73,G73,I73,K73,M73,O73,Q73,S73,U73,W73,Y73,AA73,AC73,AE73),2),ROUND(_xlfn.STDEV.P(C73,E73,G73,I73,K73,M73,O73,Q73,S73,U73,W73,Y73,AA73,AC73,AE73),2)))</f>
        <v>139656.07</v>
      </c>
      <c r="C73" s="160">
        <f t="shared" ref="C73:C104" ca="1" si="76">IF($C$8="Habilitado",IF($A73="","",ROUND(VLOOKUP($A73,UNITARIO_1,6,FALSE),2)),"")</f>
        <v>316000</v>
      </c>
      <c r="D73" s="166">
        <f ca="1">IF($A73="","",IF(C73="","",IF($K$4="Media aritmética",(C73&lt;=$B73)*($G$5/$B$5)+(C73&gt;$B73)*0,IF(AND(ROUND(AVERAGE($C73,$E73,$G73,$I73,$K73,$M73,$O73,$Q73,$S73,$U73,$W73,$Y73,$AA73,$AC73,$AE73),2)-$B73/2&lt;=C73,(ROUND(AVERAGE($C73,$E73,$G73,$I73,$K73,$M73,$O73,$Q73,$S73,$U73,$W73,$Y73,$AA73,$AC73,$AE73),2)+$B73/2&gt;C73)),($G$5/$B$5),0))))</f>
        <v>1.0526315789473684</v>
      </c>
      <c r="E73" s="160" t="str">
        <f t="shared" ref="E73:E104" ca="1" si="77">IF($E$8="Habilitado",IF($A73="","",ROUND(VLOOKUP($A73,UNITARIO_2,6,FALSE),2)),"")</f>
        <v/>
      </c>
      <c r="F73" s="166" t="str">
        <f ca="1">IF($A73="","",IF(E73="","",IF($K$4="Media aritmética",(E73&lt;=$B73)*($G$5/$B$5)+(E73&gt;$B73)*0,IF(AND(ROUND(AVERAGE($C73,$E73,$G73,$I73,$K73,$M73,$O73,$Q73,$S73,$U73,$W73,$Y73,$AA73,$AC73,$AE73),2)-$B73/2&lt;=E73,(ROUND(AVERAGE($C73,$E73,$G73,$I73,$K73,$M73,$O73,$Q73,$S73,$U73,$W73,$Y73,$AA73,$AC73,$AE73),2)+$B73/2&gt;E73)),($G$5/$B$5),0))))</f>
        <v/>
      </c>
      <c r="G73" s="160" t="str">
        <f t="shared" ref="G73:G104" ca="1" si="78">IF($G$8="Habilitado",IF($A73="","",ROUND(VLOOKUP($A73,UNITARIO_3,6,FALSE),2)),"")</f>
        <v/>
      </c>
      <c r="H73" s="166" t="str">
        <f ca="1">IF($A73="","",IF(G73="","",IF($K$4="Media aritmética",(G73&lt;=$B73)*($G$5/$B$5)+(G73&gt;$B73)*0,IF(AND(ROUND(AVERAGE($C73,$E73,$G73,$I73,$K73,$M73,$O73,$Q73,$S73,$U73,$W73,$Y73,$AA73,$AC73,$AE73),2)-$B73/2&lt;=G73,(ROUND(AVERAGE($C73,$E73,$G73,$I73,$K73,$M73,$O73,$Q73,$S73,$U73,$W73,$Y73,$AA73,$AC73,$AE73),2)+$B73/2&gt;G73)),($G$5/$B$5),0))))</f>
        <v/>
      </c>
      <c r="I73" s="160">
        <f t="shared" ref="I73:I104" ca="1" si="79">IF($I$8="Habilitado",IF($A73="","",ROUND(VLOOKUP($A73,UNITARIO_4,6,FALSE),2)),"")</f>
        <v>300000</v>
      </c>
      <c r="J73" s="166">
        <f ca="1">IF($A73="","",IF(I73="","",IF($K$4="Media aritmética",(I73&lt;=$B73)*($G$5/$B$5)+(I73&gt;$B73)*0,IF(AND(ROUND(AVERAGE($C73,$E73,$G73,$I73,$K73,$M73,$O73,$Q73,$S73,$U73,$W73,$Y73,$AA73,$AC73,$AE73),2)-$B73/2&lt;=I73,(ROUND(AVERAGE($C73,$E73,$G73,$I73,$K73,$M73,$O73,$Q73,$S73,$U73,$W73,$Y73,$AA73,$AC73,$AE73),2)+$B73/2&gt;I73)),($G$5/$B$5),0))))</f>
        <v>1.0526315789473684</v>
      </c>
      <c r="K73" s="160">
        <f t="shared" ref="K73:K104" ca="1" si="80">IF($K$8="Habilitado",IF($A73="","",ROUND(VLOOKUP($A73,UNITARIO_5,6,FALSE),2)),"")</f>
        <v>245000</v>
      </c>
      <c r="L73" s="166">
        <f ca="1">IF($A73="","",IF(K73="","",IF($K$4="Media aritmética",(K73&lt;=$B73)*($G$5/$B$5)+(K73&gt;$B73)*0,IF(AND(ROUND(AVERAGE($C73,$E73,$G73,$I73,$K73,$M73,$O73,$Q73,$S73,$U73,$W73,$Y73,$AA73,$AC73,$AE73),2)-$B73/2&lt;=K73,(ROUND(AVERAGE($C73,$E73,$G73,$I73,$K73,$M73,$O73,$Q73,$S73,$U73,$W73,$Y73,$AA73,$AC73,$AE73),2)+$B73/2&gt;K73)),($G$5/$B$5),0))))</f>
        <v>0</v>
      </c>
      <c r="M73" s="160">
        <f t="shared" ref="M73:M104" ca="1" si="81">IF($M$8="Habilitado",IF($A73="","",ROUND(VLOOKUP($A73,UNITARIO_6,6,FALSE),2)),"")</f>
        <v>603736</v>
      </c>
      <c r="N73" s="166">
        <f ca="1">IF($A73="","",IF(M73="","",IF($K$4="Media aritmética",(M73&lt;=$B73)*($G$5/$B$5)+(M73&gt;$B73)*0,IF(AND(ROUND(AVERAGE($C73,$E73,$G73,$I73,$K73,$M73,$O73,$Q73,$S73,$U73,$W73,$Y73,$AA73,$AC73,$AE73),2)-$B73/2&lt;=M73,(ROUND(AVERAGE($C73,$E73,$G73,$I73,$K73,$M73,$O73,$Q73,$S73,$U73,$W73,$Y73,$AA73,$AC73,$AE73),2)+$B73/2&gt;M73)),($G$5/$B$5),0))))</f>
        <v>0</v>
      </c>
      <c r="O73" s="160" t="str">
        <f t="shared" ref="O73:O104" ca="1" si="82">IF($O$8="Habilitado",IF($A73="","",ROUND(VLOOKUP($A73,UNITARIO_7,6,FALSE),2)),"")</f>
        <v/>
      </c>
      <c r="P73" s="166" t="str">
        <f ca="1">IF($A73="","",IF(O73="","",IF($K$4="Media aritmética",(O73&lt;=$B73)*($G$5/$B$5)+(O73&gt;$B73)*0,IF(AND(ROUND(AVERAGE($C73,$E73,$G73,$I73,$K73,$M73,$O73,$Q73,$S73,$U73,$W73,$Y73,$AA73,$AC73,$AE73),2)-$B73/2&lt;=O73,(ROUND(AVERAGE($C73,$E73,$G73,$I73,$K73,$M73,$O73,$Q73,$S73,$U73,$W73,$Y73,$AA73,$AC73,$AE73),2)+$B73/2&gt;O73)),($G$5/$B$5),0))))</f>
        <v/>
      </c>
      <c r="Q73" s="160" t="str">
        <f t="shared" ref="Q73:Q104" ca="1" si="83">IF($Q$8="Habilitado",IF($A73="","",ROUND(VLOOKUP($A73,UNITARIO_8,6,FALSE),2)),"")</f>
        <v/>
      </c>
      <c r="R73" s="166" t="str">
        <f ca="1">IF($A73="","",IF(Q73="","",IF($K$4="Media aritmética",(Q73&lt;=$B73)*($G$5/$B$5)+(Q73&gt;$B73)*0,IF(AND(ROUND(AVERAGE($C73,$E73,$G73,$I73,$K73,$M73,$O73,$Q73,$S73,$U73,$W73,$Y73,$AA73,$AC73,$AE73),2)-$B73/2&lt;=Q73,(ROUND(AVERAGE($C73,$E73,$G73,$I73,$K73,$M73,$O73,$Q73,$S73,$U73,$W73,$Y73,$AA73,$AC73,$AE73),2)+$B73/2&gt;Q73)),($G$5/$B$5),0))))</f>
        <v/>
      </c>
      <c r="S73" s="160" t="str">
        <f t="shared" ref="S73:S104" ca="1" si="84">IF($S$8="Habilitado",IF($A73="","",ROUND(VLOOKUP($A73,UNITARIO_9,6,FALSE),2)),"")</f>
        <v/>
      </c>
      <c r="T73" s="166" t="str">
        <f ca="1">IF($A73="","",IF(S73="","",IF($K$4="Media aritmética",(S73&lt;=$B73)*($G$5/$B$5)+(S73&gt;$B73)*0,IF(AND(ROUND(AVERAGE($C73,$E73,$G73,$I73,$K73,$M73,$O73,$Q73,$S73,$U73,$W73,$Y73,$AA73,$AC73,$AE73),2)-$B73/2&lt;=S73,(ROUND(AVERAGE($C73,$E73,$G73,$I73,$K73,$M73,$O73,$Q73,$S73,$U73,$W73,$Y73,$AA73,$AC73,$AE73),2)+$B73/2&gt;S73)),($G$5/$B$5),0))))</f>
        <v/>
      </c>
      <c r="U73" s="160" t="str">
        <f t="shared" ref="U73:U104" ca="1" si="85">IF($U$8="Habilitado",IF($A73="","",ROUND(VLOOKUP($A73,UNITARIO_10,6,FALSE),2)),"")</f>
        <v/>
      </c>
      <c r="V73" s="166" t="str">
        <f ca="1">IF($A73="","",IF(U73="","",IF($K$4="Media aritmética",(U73&lt;=$B73)*($G$5/$B$5)+(U73&gt;$B73)*0,IF(AND(ROUND(AVERAGE($C73,$E73,$G73,$I73,$K73,$M73,$O73,$Q73,$S73,$U73,$W73,$Y73,$AA73,$AC73,$AE73),2)-$B73/2&lt;=U73,(ROUND(AVERAGE($C73,$E73,$G73,$I73,$K73,$M73,$O73,$Q73,$S73,$U73,$W73,$Y73,$AA73,$AC73,$AE73),2)+$B73/2&gt;U73)),($G$5/$B$5),0))))</f>
        <v/>
      </c>
      <c r="W73" s="160" t="str">
        <f t="shared" ref="W73:W104" ca="1" si="86">IF($W$8="Habilitado",IF($A73="","",ROUND(VLOOKUP($A73,UNITARIO_11,6,FALSE),2)),"")</f>
        <v/>
      </c>
      <c r="X73" s="166" t="str">
        <f ca="1">IF($A73="","",IF(W73="","",IF($K$4="Media aritmética",(W73&lt;=$B73)*($G$5/$B$5)+(W73&gt;$B73)*0,IF(AND(ROUND(AVERAGE($C73,$E73,$G73,$I73,$K73,$M73,$O73,$Q73,$S73,$U73,$W73,$Y73,$AA73,$AC73,$AE73),2)-$B73/2&lt;=W73,(ROUND(AVERAGE($C73,$E73,$G73,$I73,$K73,$M73,$O73,$Q73,$S73,$U73,$W73,$Y73,$AA73,$AC73,$AE73),2)+$B73/2&gt;W73)),($G$5/$B$5),0))))</f>
        <v/>
      </c>
      <c r="Y73" s="160" t="str">
        <f t="shared" ref="Y73:Y104" ca="1" si="87">IF($Y$8="Habilitado",IF($A73="","",ROUND(VLOOKUP($A73,UNITARIO_12,6,FALSE),2)),"")</f>
        <v/>
      </c>
      <c r="Z73" s="166" t="str">
        <f ca="1">IF($A73="","",IF(Y73="","",IF($K$4="Media aritmética",(Y73&lt;=$B73)*($G$5/$B$5)+(Y73&gt;$B73)*0,IF(AND(ROUND(AVERAGE($C73,$E73,$G73,$I73,$K73,$M73,$O73,$Q73,$S73,$U73,$W73,$Y73,$AA73,$AC73,$AE73),2)-$B73/2&lt;=Y73,(ROUND(AVERAGE($C73,$E73,$G73,$I73,$K73,$M73,$O73,$Q73,$S73,$U73,$W73,$Y73,$AA73,$AC73,$AE73),2)+$B73/2&gt;Y73)),($G$5/$B$5),0))))</f>
        <v/>
      </c>
      <c r="AA73" s="160" t="str">
        <f t="shared" ref="AA73:AA104" ca="1" si="88">IF($AA$8="Habilitado",IF($A73="","",ROUND(VLOOKUP($A73,UNITARIO_13,6,FALSE),2)),"")</f>
        <v/>
      </c>
      <c r="AB73" s="166" t="str">
        <f ca="1">IF($A73="","",IF(AA73="","",IF($K$4="Media aritmética",(AA73&lt;=$B73)*($G$5/$B$5)+(AA73&gt;$B73)*0,IF(AND(ROUND(AVERAGE($C73,$E73,$G73,$I73,$K73,$M73,$O73,$Q73,$S73,$U73,$W73,$Y73,$AA73,$AC73,$AE73),2)-$B73/2&lt;=AA73,(ROUND(AVERAGE($C73,$E73,$G73,$I73,$K73,$M73,$O73,$Q73,$S73,$U73,$W73,$Y73,$AA73,$AC73,$AE73),2)+$B73/2&gt;AA73)),($G$5/$B$5),0))))</f>
        <v/>
      </c>
      <c r="AC73" s="160" t="str">
        <f t="shared" ref="AC73:AC104" ca="1" si="89">IF($AC$8="Habilitado",IF($A73="","",ROUND(VLOOKUP($A73,UNITARIO_14,6,FALSE),2)),"")</f>
        <v/>
      </c>
      <c r="AD73" s="166" t="str">
        <f ca="1">IF($A73="","",IF(AC73="","",IF($K$4="Media aritmética",(AC73&lt;=$B73)*($G$5/$B$5)+(AC73&gt;$B73)*0,IF(AND(ROUND(AVERAGE($C73,$E73,$G73,$I73,$K73,$M73,$O73,$Q73,$S73,$U73,$W73,$Y73,$AA73,$AC73,$AE73),2)-$B73/2&lt;=AC73,(ROUND(AVERAGE($C73,$E73,$G73,$I73,$K73,$M73,$O73,$Q73,$S73,$U73,$W73,$Y73,$AA73,$AC73,$AE73),2)+$B73/2&gt;AC73)),($G$5/$B$5),0))))</f>
        <v/>
      </c>
      <c r="AE73" s="160" t="str">
        <f t="shared" ref="AE73:AE104" ca="1" si="90">IF($AE$8="Habilitado",IF($A73="","",ROUND(VLOOKUP($A73,UNITARIO_15,6,FALSE),2)),"")</f>
        <v/>
      </c>
      <c r="AF73" s="166" t="str">
        <f ca="1">IF($A73="","",IF(AE73="","",IF($K$4="Media aritmética",(AE73&lt;=$B73)*($G$5/$B$5)+(AE73&gt;$B73)*0,IF(AND(ROUND(AVERAGE($C73,$E73,$G73,$I73,$K73,$M73,$O73,$Q73,$S73,$U73,$W73,$Y73,$AA73,$AC73,$AE73),2)-$B73/2&lt;=AE73,(ROUND(AVERAGE($C73,$E73,$G73,$I73,$K73,$M73,$O73,$Q73,$S73,$U73,$W73,$Y73,$AA73,$AC73,$AE73),2)+$B73/2&gt;AE73)),($G$5/$B$5),0))))</f>
        <v/>
      </c>
    </row>
    <row r="74" spans="1:36" s="128" customFormat="1" ht="21" customHeight="1">
      <c r="A74" s="132" t="s">
        <v>176</v>
      </c>
      <c r="B74" s="159">
        <f t="shared" ref="B74:B105" ca="1" si="91">IF(A74="","",IF($K$4="Media aritmética",ROUND(AVERAGE(C74,E74,G74,I74,K74,M74,O74,Q74,S74,U74,W74,Y74,AA74,AC74,AE74),2),ROUND(_xlfn.STDEV.P(C74,E74,G74,I74,K74,M74,O74,Q74,S74,U74,W74,Y74,AA74,AC74,AE74),2)))</f>
        <v>10720.39</v>
      </c>
      <c r="C74" s="160">
        <f t="shared" ca="1" si="76"/>
        <v>37200</v>
      </c>
      <c r="D74" s="166">
        <f t="shared" ref="D74:D105" ca="1" si="92">IF($A74="","",IF(C74="","",IF($K$4="Media aritmética",(C74&lt;=$B74)*($G$5/$B$5)+(C74&gt;$B74)*0,IF(AND(ROUND(AVERAGE($C74,$E74,$G74,$I74,$K74,$M74,$O74,$Q74,$S74,$U74,$W74,$Y74,$AA74,$AC74,$AE74),2)-$B74/2&lt;=C74,(ROUND(AVERAGE($C74,$E74,$G74,$I74,$K74,$M74,$O74,$Q74,$S74,$U74,$W74,$Y74,$AA74,$AC74,$AE74),2)+$B74/2&gt;C74)),($G$5/$B$5),0))))</f>
        <v>1.0526315789473684</v>
      </c>
      <c r="E74" s="160" t="str">
        <f t="shared" ca="1" si="77"/>
        <v/>
      </c>
      <c r="F74" s="166" t="str">
        <f t="shared" ref="F74:F105" ca="1" si="93">IF($A74="","",IF(E74="","",IF($K$4="Media aritmética",(E74&lt;=$B74)*($G$5/$B$5)+(E74&gt;$B74)*0,IF(AND(ROUND(AVERAGE($C74,$E74,$G74,$I74,$K74,$M74,$O74,$Q74,$S74,$U74,$W74,$Y74,$AA74,$AC74,$AE74),2)-$B74/2&lt;=E74,(ROUND(AVERAGE($C74,$E74,$G74,$I74,$K74,$M74,$O74,$Q74,$S74,$U74,$W74,$Y74,$AA74,$AC74,$AE74),2)+$B74/2&gt;E74)),($G$5/$B$5),0))))</f>
        <v/>
      </c>
      <c r="G74" s="160" t="str">
        <f t="shared" ca="1" si="78"/>
        <v/>
      </c>
      <c r="H74" s="166" t="str">
        <f t="shared" ref="H74:H105" ca="1" si="94">IF($A74="","",IF(G74="","",IF($K$4="Media aritmética",(G74&lt;=$B74)*($G$5/$B$5)+(G74&gt;$B74)*0,IF(AND(ROUND(AVERAGE($C74,$E74,$G74,$I74,$K74,$M74,$O74,$Q74,$S74,$U74,$W74,$Y74,$AA74,$AC74,$AE74),2)-$B74/2&lt;=G74,(ROUND(AVERAGE($C74,$E74,$G74,$I74,$K74,$M74,$O74,$Q74,$S74,$U74,$W74,$Y74,$AA74,$AC74,$AE74),2)+$B74/2&gt;G74)),($G$5/$B$5),0))))</f>
        <v/>
      </c>
      <c r="I74" s="160">
        <f t="shared" ca="1" si="79"/>
        <v>50000</v>
      </c>
      <c r="J74" s="166">
        <f t="shared" ref="J74:J105" ca="1" si="95">IF($A74="","",IF(I74="","",IF($K$4="Media aritmética",(I74&lt;=$B74)*($G$5/$B$5)+(I74&gt;$B74)*0,IF(AND(ROUND(AVERAGE($C74,$E74,$G74,$I74,$K74,$M74,$O74,$Q74,$S74,$U74,$W74,$Y74,$AA74,$AC74,$AE74),2)-$B74/2&lt;=I74,(ROUND(AVERAGE($C74,$E74,$G74,$I74,$K74,$M74,$O74,$Q74,$S74,$U74,$W74,$Y74,$AA74,$AC74,$AE74),2)+$B74/2&gt;I74)),($G$5/$B$5),0))))</f>
        <v>0</v>
      </c>
      <c r="K74" s="160">
        <f t="shared" ca="1" si="80"/>
        <v>25000</v>
      </c>
      <c r="L74" s="166">
        <f t="shared" ref="L74:L105" ca="1" si="96">IF($A74="","",IF(K74="","",IF($K$4="Media aritmética",(K74&lt;=$B74)*($G$5/$B$5)+(K74&gt;$B74)*0,IF(AND(ROUND(AVERAGE($C74,$E74,$G74,$I74,$K74,$M74,$O74,$Q74,$S74,$U74,$W74,$Y74,$AA74,$AC74,$AE74),2)-$B74/2&lt;=K74,(ROUND(AVERAGE($C74,$E74,$G74,$I74,$K74,$M74,$O74,$Q74,$S74,$U74,$W74,$Y74,$AA74,$AC74,$AE74),2)+$B74/2&gt;K74)),($G$5/$B$5),0))))</f>
        <v>0</v>
      </c>
      <c r="M74" s="160">
        <f t="shared" ca="1" si="81"/>
        <v>51407</v>
      </c>
      <c r="N74" s="166">
        <f t="shared" ref="N74:N105" ca="1" si="97">IF($A74="","",IF(M74="","",IF($K$4="Media aritmética",(M74&lt;=$B74)*($G$5/$B$5)+(M74&gt;$B74)*0,IF(AND(ROUND(AVERAGE($C74,$E74,$G74,$I74,$K74,$M74,$O74,$Q74,$S74,$U74,$W74,$Y74,$AA74,$AC74,$AE74),2)-$B74/2&lt;=M74,(ROUND(AVERAGE($C74,$E74,$G74,$I74,$K74,$M74,$O74,$Q74,$S74,$U74,$W74,$Y74,$AA74,$AC74,$AE74),2)+$B74/2&gt;M74)),($G$5/$B$5),0))))</f>
        <v>0</v>
      </c>
      <c r="O74" s="160" t="str">
        <f t="shared" ca="1" si="82"/>
        <v/>
      </c>
      <c r="P74" s="166" t="str">
        <f t="shared" ref="P74:P105" ca="1" si="98">IF($A74="","",IF(O74="","",IF($K$4="Media aritmética",(O74&lt;=$B74)*($G$5/$B$5)+(O74&gt;$B74)*0,IF(AND(ROUND(AVERAGE($C74,$E74,$G74,$I74,$K74,$M74,$O74,$Q74,$S74,$U74,$W74,$Y74,$AA74,$AC74,$AE74),2)-$B74/2&lt;=O74,(ROUND(AVERAGE($C74,$E74,$G74,$I74,$K74,$M74,$O74,$Q74,$S74,$U74,$W74,$Y74,$AA74,$AC74,$AE74),2)+$B74/2&gt;O74)),($G$5/$B$5),0))))</f>
        <v/>
      </c>
      <c r="Q74" s="160" t="str">
        <f t="shared" ca="1" si="83"/>
        <v/>
      </c>
      <c r="R74" s="166" t="str">
        <f t="shared" ref="R74:R105" ca="1" si="99">IF($A74="","",IF(Q74="","",IF($K$4="Media aritmética",(Q74&lt;=$B74)*($G$5/$B$5)+(Q74&gt;$B74)*0,IF(AND(ROUND(AVERAGE($C74,$E74,$G74,$I74,$K74,$M74,$O74,$Q74,$S74,$U74,$W74,$Y74,$AA74,$AC74,$AE74),2)-$B74/2&lt;=Q74,(ROUND(AVERAGE($C74,$E74,$G74,$I74,$K74,$M74,$O74,$Q74,$S74,$U74,$W74,$Y74,$AA74,$AC74,$AE74),2)+$B74/2&gt;Q74)),($G$5/$B$5),0))))</f>
        <v/>
      </c>
      <c r="S74" s="160" t="str">
        <f t="shared" ca="1" si="84"/>
        <v/>
      </c>
      <c r="T74" s="166" t="str">
        <f t="shared" ref="T74:T105" ca="1" si="100">IF($A74="","",IF(S74="","",IF($K$4="Media aritmética",(S74&lt;=$B74)*($G$5/$B$5)+(S74&gt;$B74)*0,IF(AND(ROUND(AVERAGE($C74,$E74,$G74,$I74,$K74,$M74,$O74,$Q74,$S74,$U74,$W74,$Y74,$AA74,$AC74,$AE74),2)-$B74/2&lt;=S74,(ROUND(AVERAGE($C74,$E74,$G74,$I74,$K74,$M74,$O74,$Q74,$S74,$U74,$W74,$Y74,$AA74,$AC74,$AE74),2)+$B74/2&gt;S74)),($G$5/$B$5),0))))</f>
        <v/>
      </c>
      <c r="U74" s="160" t="str">
        <f t="shared" ca="1" si="85"/>
        <v/>
      </c>
      <c r="V74" s="166" t="str">
        <f t="shared" ref="V74:V105" ca="1" si="101">IF($A74="","",IF(U74="","",IF($K$4="Media aritmética",(U74&lt;=$B74)*($G$5/$B$5)+(U74&gt;$B74)*0,IF(AND(ROUND(AVERAGE($C74,$E74,$G74,$I74,$K74,$M74,$O74,$Q74,$S74,$U74,$W74,$Y74,$AA74,$AC74,$AE74),2)-$B74/2&lt;=U74,(ROUND(AVERAGE($C74,$E74,$G74,$I74,$K74,$M74,$O74,$Q74,$S74,$U74,$W74,$Y74,$AA74,$AC74,$AE74),2)+$B74/2&gt;U74)),($G$5/$B$5),0))))</f>
        <v/>
      </c>
      <c r="W74" s="160" t="str">
        <f t="shared" ca="1" si="86"/>
        <v/>
      </c>
      <c r="X74" s="166" t="str">
        <f t="shared" ref="X74:X105" ca="1" si="102">IF($A74="","",IF(W74="","",IF($K$4="Media aritmética",(W74&lt;=$B74)*($G$5/$B$5)+(W74&gt;$B74)*0,IF(AND(ROUND(AVERAGE($C74,$E74,$G74,$I74,$K74,$M74,$O74,$Q74,$S74,$U74,$W74,$Y74,$AA74,$AC74,$AE74),2)-$B74/2&lt;=W74,(ROUND(AVERAGE($C74,$E74,$G74,$I74,$K74,$M74,$O74,$Q74,$S74,$U74,$W74,$Y74,$AA74,$AC74,$AE74),2)+$B74/2&gt;W74)),($G$5/$B$5),0))))</f>
        <v/>
      </c>
      <c r="Y74" s="160" t="str">
        <f t="shared" ca="1" si="87"/>
        <v/>
      </c>
      <c r="Z74" s="166" t="str">
        <f t="shared" ref="Z74:Z105" ca="1" si="103">IF($A74="","",IF(Y74="","",IF($K$4="Media aritmética",(Y74&lt;=$B74)*($G$5/$B$5)+(Y74&gt;$B74)*0,IF(AND(ROUND(AVERAGE($C74,$E74,$G74,$I74,$K74,$M74,$O74,$Q74,$S74,$U74,$W74,$Y74,$AA74,$AC74,$AE74),2)-$B74/2&lt;=Y74,(ROUND(AVERAGE($C74,$E74,$G74,$I74,$K74,$M74,$O74,$Q74,$S74,$U74,$W74,$Y74,$AA74,$AC74,$AE74),2)+$B74/2&gt;Y74)),($G$5/$B$5),0))))</f>
        <v/>
      </c>
      <c r="AA74" s="160" t="str">
        <f t="shared" ca="1" si="88"/>
        <v/>
      </c>
      <c r="AB74" s="166" t="str">
        <f t="shared" ref="AB74:AB105" ca="1" si="104">IF($A74="","",IF(AA74="","",IF($K$4="Media aritmética",(AA74&lt;=$B74)*($G$5/$B$5)+(AA74&gt;$B74)*0,IF(AND(ROUND(AVERAGE($C74,$E74,$G74,$I74,$K74,$M74,$O74,$Q74,$S74,$U74,$W74,$Y74,$AA74,$AC74,$AE74),2)-$B74/2&lt;=AA74,(ROUND(AVERAGE($C74,$E74,$G74,$I74,$K74,$M74,$O74,$Q74,$S74,$U74,$W74,$Y74,$AA74,$AC74,$AE74),2)+$B74/2&gt;AA74)),($G$5/$B$5),0))))</f>
        <v/>
      </c>
      <c r="AC74" s="160" t="str">
        <f t="shared" ca="1" si="89"/>
        <v/>
      </c>
      <c r="AD74" s="166" t="str">
        <f t="shared" ref="AD74:AD105" ca="1" si="105">IF($A74="","",IF(AC74="","",IF($K$4="Media aritmética",(AC74&lt;=$B74)*($G$5/$B$5)+(AC74&gt;$B74)*0,IF(AND(ROUND(AVERAGE($C74,$E74,$G74,$I74,$K74,$M74,$O74,$Q74,$S74,$U74,$W74,$Y74,$AA74,$AC74,$AE74),2)-$B74/2&lt;=AC74,(ROUND(AVERAGE($C74,$E74,$G74,$I74,$K74,$M74,$O74,$Q74,$S74,$U74,$W74,$Y74,$AA74,$AC74,$AE74),2)+$B74/2&gt;AC74)),($G$5/$B$5),0))))</f>
        <v/>
      </c>
      <c r="AE74" s="160" t="str">
        <f t="shared" ca="1" si="90"/>
        <v/>
      </c>
      <c r="AF74" s="166" t="str">
        <f t="shared" ref="AF74:AF105" ca="1" si="106">IF($A74="","",IF(AE74="","",IF($K$4="Media aritmética",(AE74&lt;=$B74)*($G$5/$B$5)+(AE74&gt;$B74)*0,IF(AND(ROUND(AVERAGE($C74,$E74,$G74,$I74,$K74,$M74,$O74,$Q74,$S74,$U74,$W74,$Y74,$AA74,$AC74,$AE74),2)-$B74/2&lt;=AE74,(ROUND(AVERAGE($C74,$E74,$G74,$I74,$K74,$M74,$O74,$Q74,$S74,$U74,$W74,$Y74,$AA74,$AC74,$AE74),2)+$B74/2&gt;AE74)),($G$5/$B$5),0))))</f>
        <v/>
      </c>
    </row>
    <row r="75" spans="1:36" s="128" customFormat="1" ht="21" customHeight="1">
      <c r="A75" s="132" t="s">
        <v>180</v>
      </c>
      <c r="B75" s="159">
        <f t="shared" ca="1" si="91"/>
        <v>14097.8</v>
      </c>
      <c r="C75" s="160">
        <f t="shared" ca="1" si="76"/>
        <v>58380</v>
      </c>
      <c r="D75" s="166">
        <f t="shared" ca="1" si="92"/>
        <v>0</v>
      </c>
      <c r="E75" s="160" t="str">
        <f t="shared" ca="1" si="77"/>
        <v/>
      </c>
      <c r="F75" s="166" t="str">
        <f t="shared" ca="1" si="93"/>
        <v/>
      </c>
      <c r="G75" s="160" t="str">
        <f t="shared" ca="1" si="78"/>
        <v/>
      </c>
      <c r="H75" s="166" t="str">
        <f t="shared" ca="1" si="94"/>
        <v/>
      </c>
      <c r="I75" s="160">
        <f t="shared" ca="1" si="79"/>
        <v>35000</v>
      </c>
      <c r="J75" s="166">
        <f t="shared" ca="1" si="95"/>
        <v>1.0526315789473684</v>
      </c>
      <c r="K75" s="160">
        <f t="shared" ca="1" si="80"/>
        <v>25000</v>
      </c>
      <c r="L75" s="166">
        <f t="shared" ca="1" si="96"/>
        <v>0</v>
      </c>
      <c r="M75" s="160">
        <f t="shared" ca="1" si="81"/>
        <v>22805</v>
      </c>
      <c r="N75" s="166">
        <f t="shared" ca="1" si="97"/>
        <v>0</v>
      </c>
      <c r="O75" s="160" t="str">
        <f t="shared" ca="1" si="82"/>
        <v/>
      </c>
      <c r="P75" s="166" t="str">
        <f t="shared" ca="1" si="98"/>
        <v/>
      </c>
      <c r="Q75" s="160" t="str">
        <f t="shared" ca="1" si="83"/>
        <v/>
      </c>
      <c r="R75" s="166" t="str">
        <f t="shared" ca="1" si="99"/>
        <v/>
      </c>
      <c r="S75" s="160" t="str">
        <f t="shared" ca="1" si="84"/>
        <v/>
      </c>
      <c r="T75" s="166" t="str">
        <f t="shared" ca="1" si="100"/>
        <v/>
      </c>
      <c r="U75" s="160" t="str">
        <f t="shared" ca="1" si="85"/>
        <v/>
      </c>
      <c r="V75" s="166" t="str">
        <f t="shared" ca="1" si="101"/>
        <v/>
      </c>
      <c r="W75" s="160" t="str">
        <f t="shared" ca="1" si="86"/>
        <v/>
      </c>
      <c r="X75" s="166" t="str">
        <f t="shared" ca="1" si="102"/>
        <v/>
      </c>
      <c r="Y75" s="160" t="str">
        <f t="shared" ca="1" si="87"/>
        <v/>
      </c>
      <c r="Z75" s="166" t="str">
        <f t="shared" ca="1" si="103"/>
        <v/>
      </c>
      <c r="AA75" s="160" t="str">
        <f t="shared" ca="1" si="88"/>
        <v/>
      </c>
      <c r="AB75" s="166" t="str">
        <f t="shared" ca="1" si="104"/>
        <v/>
      </c>
      <c r="AC75" s="160" t="str">
        <f t="shared" ca="1" si="89"/>
        <v/>
      </c>
      <c r="AD75" s="166" t="str">
        <f t="shared" ca="1" si="105"/>
        <v/>
      </c>
      <c r="AE75" s="160" t="str">
        <f t="shared" ca="1" si="90"/>
        <v/>
      </c>
      <c r="AF75" s="166" t="str">
        <f t="shared" ca="1" si="106"/>
        <v/>
      </c>
    </row>
    <row r="76" spans="1:36" s="128" customFormat="1" ht="21" customHeight="1">
      <c r="A76" s="132" t="s">
        <v>184</v>
      </c>
      <c r="B76" s="159">
        <f t="shared" ca="1" si="91"/>
        <v>6986.54</v>
      </c>
      <c r="C76" s="160">
        <f t="shared" ca="1" si="76"/>
        <v>18690</v>
      </c>
      <c r="D76" s="166">
        <f t="shared" ca="1" si="92"/>
        <v>1.0526315789473684</v>
      </c>
      <c r="E76" s="160" t="str">
        <f t="shared" ca="1" si="77"/>
        <v/>
      </c>
      <c r="F76" s="166" t="str">
        <f t="shared" ca="1" si="93"/>
        <v/>
      </c>
      <c r="G76" s="160" t="str">
        <f t="shared" ca="1" si="78"/>
        <v/>
      </c>
      <c r="H76" s="166" t="str">
        <f t="shared" ca="1" si="94"/>
        <v/>
      </c>
      <c r="I76" s="160">
        <f t="shared" ca="1" si="79"/>
        <v>25000</v>
      </c>
      <c r="J76" s="166">
        <f t="shared" ca="1" si="95"/>
        <v>0</v>
      </c>
      <c r="K76" s="160">
        <f t="shared" ca="1" si="80"/>
        <v>12000</v>
      </c>
      <c r="L76" s="166">
        <f t="shared" ca="1" si="96"/>
        <v>0</v>
      </c>
      <c r="M76" s="160">
        <f t="shared" ca="1" si="81"/>
        <v>6413</v>
      </c>
      <c r="N76" s="166">
        <f t="shared" ca="1" si="97"/>
        <v>0</v>
      </c>
      <c r="O76" s="160" t="str">
        <f t="shared" ca="1" si="82"/>
        <v/>
      </c>
      <c r="P76" s="166" t="str">
        <f t="shared" ca="1" si="98"/>
        <v/>
      </c>
      <c r="Q76" s="160" t="str">
        <f t="shared" ca="1" si="83"/>
        <v/>
      </c>
      <c r="R76" s="166" t="str">
        <f t="shared" ca="1" si="99"/>
        <v/>
      </c>
      <c r="S76" s="160" t="str">
        <f t="shared" ca="1" si="84"/>
        <v/>
      </c>
      <c r="T76" s="166" t="str">
        <f t="shared" ca="1" si="100"/>
        <v/>
      </c>
      <c r="U76" s="160" t="str">
        <f t="shared" ca="1" si="85"/>
        <v/>
      </c>
      <c r="V76" s="166" t="str">
        <f t="shared" ca="1" si="101"/>
        <v/>
      </c>
      <c r="W76" s="160" t="str">
        <f t="shared" ca="1" si="86"/>
        <v/>
      </c>
      <c r="X76" s="166" t="str">
        <f t="shared" ca="1" si="102"/>
        <v/>
      </c>
      <c r="Y76" s="160" t="str">
        <f t="shared" ca="1" si="87"/>
        <v/>
      </c>
      <c r="Z76" s="166" t="str">
        <f t="shared" ca="1" si="103"/>
        <v/>
      </c>
      <c r="AA76" s="160" t="str">
        <f t="shared" ca="1" si="88"/>
        <v/>
      </c>
      <c r="AB76" s="166" t="str">
        <f t="shared" ca="1" si="104"/>
        <v/>
      </c>
      <c r="AC76" s="160" t="str">
        <f t="shared" ca="1" si="89"/>
        <v/>
      </c>
      <c r="AD76" s="166" t="str">
        <f t="shared" ca="1" si="105"/>
        <v/>
      </c>
      <c r="AE76" s="160" t="str">
        <f t="shared" ca="1" si="90"/>
        <v/>
      </c>
      <c r="AF76" s="166" t="str">
        <f t="shared" ca="1" si="106"/>
        <v/>
      </c>
    </row>
    <row r="77" spans="1:36" s="128" customFormat="1" ht="21" customHeight="1">
      <c r="A77" s="132" t="s">
        <v>186</v>
      </c>
      <c r="B77" s="159">
        <f t="shared" ca="1" si="91"/>
        <v>2919.06</v>
      </c>
      <c r="C77" s="160">
        <f t="shared" ca="1" si="76"/>
        <v>15535</v>
      </c>
      <c r="D77" s="166">
        <f t="shared" ca="1" si="92"/>
        <v>0</v>
      </c>
      <c r="E77" s="160" t="str">
        <f t="shared" ca="1" si="77"/>
        <v/>
      </c>
      <c r="F77" s="166" t="str">
        <f t="shared" ca="1" si="93"/>
        <v/>
      </c>
      <c r="G77" s="160" t="str">
        <f t="shared" ca="1" si="78"/>
        <v/>
      </c>
      <c r="H77" s="166" t="str">
        <f t="shared" ca="1" si="94"/>
        <v/>
      </c>
      <c r="I77" s="160">
        <f t="shared" ca="1" si="79"/>
        <v>15000</v>
      </c>
      <c r="J77" s="166">
        <f t="shared" ca="1" si="95"/>
        <v>0</v>
      </c>
      <c r="K77" s="160">
        <f t="shared" ca="1" si="80"/>
        <v>10000</v>
      </c>
      <c r="L77" s="166">
        <f t="shared" ca="1" si="96"/>
        <v>0</v>
      </c>
      <c r="M77" s="160">
        <f t="shared" ca="1" si="81"/>
        <v>8974</v>
      </c>
      <c r="N77" s="166">
        <f t="shared" ca="1" si="97"/>
        <v>0</v>
      </c>
      <c r="O77" s="160" t="str">
        <f t="shared" ca="1" si="82"/>
        <v/>
      </c>
      <c r="P77" s="166" t="str">
        <f t="shared" ca="1" si="98"/>
        <v/>
      </c>
      <c r="Q77" s="160" t="str">
        <f t="shared" ca="1" si="83"/>
        <v/>
      </c>
      <c r="R77" s="166" t="str">
        <f t="shared" ca="1" si="99"/>
        <v/>
      </c>
      <c r="S77" s="160" t="str">
        <f t="shared" ca="1" si="84"/>
        <v/>
      </c>
      <c r="T77" s="166" t="str">
        <f t="shared" ca="1" si="100"/>
        <v/>
      </c>
      <c r="U77" s="160" t="str">
        <f t="shared" ca="1" si="85"/>
        <v/>
      </c>
      <c r="V77" s="166" t="str">
        <f t="shared" ca="1" si="101"/>
        <v/>
      </c>
      <c r="W77" s="160" t="str">
        <f t="shared" ca="1" si="86"/>
        <v/>
      </c>
      <c r="X77" s="166" t="str">
        <f t="shared" ca="1" si="102"/>
        <v/>
      </c>
      <c r="Y77" s="160" t="str">
        <f t="shared" ca="1" si="87"/>
        <v/>
      </c>
      <c r="Z77" s="166" t="str">
        <f t="shared" ca="1" si="103"/>
        <v/>
      </c>
      <c r="AA77" s="160" t="str">
        <f t="shared" ca="1" si="88"/>
        <v/>
      </c>
      <c r="AB77" s="166" t="str">
        <f t="shared" ca="1" si="104"/>
        <v/>
      </c>
      <c r="AC77" s="160" t="str">
        <f t="shared" ca="1" si="89"/>
        <v/>
      </c>
      <c r="AD77" s="166" t="str">
        <f t="shared" ca="1" si="105"/>
        <v/>
      </c>
      <c r="AE77" s="160" t="str">
        <f t="shared" ca="1" si="90"/>
        <v/>
      </c>
      <c r="AF77" s="166" t="str">
        <f t="shared" ca="1" si="106"/>
        <v/>
      </c>
    </row>
    <row r="78" spans="1:36" s="128" customFormat="1" ht="21" customHeight="1">
      <c r="A78" s="132" t="s">
        <v>190</v>
      </c>
      <c r="B78" s="159">
        <f t="shared" ca="1" si="91"/>
        <v>17698.990000000002</v>
      </c>
      <c r="C78" s="160">
        <f t="shared" ca="1" si="76"/>
        <v>29365</v>
      </c>
      <c r="D78" s="166">
        <f t="shared" ca="1" si="92"/>
        <v>1.0526315789473684</v>
      </c>
      <c r="E78" s="160" t="str">
        <f t="shared" ca="1" si="77"/>
        <v/>
      </c>
      <c r="F78" s="166" t="str">
        <f t="shared" ca="1" si="93"/>
        <v/>
      </c>
      <c r="G78" s="160" t="str">
        <f t="shared" ca="1" si="78"/>
        <v/>
      </c>
      <c r="H78" s="166" t="str">
        <f t="shared" ca="1" si="94"/>
        <v/>
      </c>
      <c r="I78" s="160">
        <f t="shared" ca="1" si="79"/>
        <v>20000</v>
      </c>
      <c r="J78" s="166">
        <f t="shared" ca="1" si="95"/>
        <v>0</v>
      </c>
      <c r="K78" s="160">
        <f t="shared" ca="1" si="80"/>
        <v>65000</v>
      </c>
      <c r="L78" s="166">
        <f t="shared" ca="1" si="96"/>
        <v>0</v>
      </c>
      <c r="M78" s="160">
        <f t="shared" ca="1" si="81"/>
        <v>25186</v>
      </c>
      <c r="N78" s="166">
        <f t="shared" ca="1" si="97"/>
        <v>0</v>
      </c>
      <c r="O78" s="160" t="str">
        <f t="shared" ca="1" si="82"/>
        <v/>
      </c>
      <c r="P78" s="166" t="str">
        <f t="shared" ca="1" si="98"/>
        <v/>
      </c>
      <c r="Q78" s="160" t="str">
        <f t="shared" ca="1" si="83"/>
        <v/>
      </c>
      <c r="R78" s="166" t="str">
        <f t="shared" ca="1" si="99"/>
        <v/>
      </c>
      <c r="S78" s="160" t="str">
        <f t="shared" ca="1" si="84"/>
        <v/>
      </c>
      <c r="T78" s="166" t="str">
        <f t="shared" ca="1" si="100"/>
        <v/>
      </c>
      <c r="U78" s="160" t="str">
        <f t="shared" ca="1" si="85"/>
        <v/>
      </c>
      <c r="V78" s="166" t="str">
        <f t="shared" ca="1" si="101"/>
        <v/>
      </c>
      <c r="W78" s="160" t="str">
        <f t="shared" ca="1" si="86"/>
        <v/>
      </c>
      <c r="X78" s="166" t="str">
        <f t="shared" ca="1" si="102"/>
        <v/>
      </c>
      <c r="Y78" s="160" t="str">
        <f t="shared" ca="1" si="87"/>
        <v/>
      </c>
      <c r="Z78" s="166" t="str">
        <f t="shared" ca="1" si="103"/>
        <v/>
      </c>
      <c r="AA78" s="160" t="str">
        <f t="shared" ca="1" si="88"/>
        <v/>
      </c>
      <c r="AB78" s="166" t="str">
        <f t="shared" ca="1" si="104"/>
        <v/>
      </c>
      <c r="AC78" s="160" t="str">
        <f t="shared" ca="1" si="89"/>
        <v/>
      </c>
      <c r="AD78" s="166" t="str">
        <f t="shared" ca="1" si="105"/>
        <v/>
      </c>
      <c r="AE78" s="160" t="str">
        <f t="shared" ca="1" si="90"/>
        <v/>
      </c>
      <c r="AF78" s="166" t="str">
        <f t="shared" ca="1" si="106"/>
        <v/>
      </c>
    </row>
    <row r="79" spans="1:36" s="128" customFormat="1" ht="21" customHeight="1">
      <c r="A79" s="132" t="s">
        <v>192</v>
      </c>
      <c r="B79" s="159">
        <f t="shared" ca="1" si="91"/>
        <v>51168.71</v>
      </c>
      <c r="C79" s="160">
        <f t="shared" ca="1" si="76"/>
        <v>26840</v>
      </c>
      <c r="D79" s="166">
        <f t="shared" ca="1" si="92"/>
        <v>0</v>
      </c>
      <c r="E79" s="160" t="str">
        <f t="shared" ca="1" si="77"/>
        <v/>
      </c>
      <c r="F79" s="166" t="str">
        <f t="shared" ca="1" si="93"/>
        <v/>
      </c>
      <c r="G79" s="160" t="str">
        <f t="shared" ca="1" si="78"/>
        <v/>
      </c>
      <c r="H79" s="166" t="str">
        <f t="shared" ca="1" si="94"/>
        <v/>
      </c>
      <c r="I79" s="160">
        <f t="shared" ca="1" si="79"/>
        <v>23000</v>
      </c>
      <c r="J79" s="166">
        <f t="shared" ca="1" si="95"/>
        <v>0</v>
      </c>
      <c r="K79" s="160">
        <f t="shared" ca="1" si="80"/>
        <v>150000</v>
      </c>
      <c r="L79" s="166">
        <f t="shared" ca="1" si="96"/>
        <v>0</v>
      </c>
      <c r="M79" s="160">
        <f t="shared" ca="1" si="81"/>
        <v>73500</v>
      </c>
      <c r="N79" s="166">
        <f t="shared" ca="1" si="97"/>
        <v>1.0526315789473684</v>
      </c>
      <c r="O79" s="160" t="str">
        <f t="shared" ca="1" si="82"/>
        <v/>
      </c>
      <c r="P79" s="166" t="str">
        <f t="shared" ca="1" si="98"/>
        <v/>
      </c>
      <c r="Q79" s="160" t="str">
        <f t="shared" ca="1" si="83"/>
        <v/>
      </c>
      <c r="R79" s="166" t="str">
        <f t="shared" ca="1" si="99"/>
        <v/>
      </c>
      <c r="S79" s="160" t="str">
        <f t="shared" ca="1" si="84"/>
        <v/>
      </c>
      <c r="T79" s="166" t="str">
        <f t="shared" ca="1" si="100"/>
        <v/>
      </c>
      <c r="U79" s="160" t="str">
        <f t="shared" ca="1" si="85"/>
        <v/>
      </c>
      <c r="V79" s="166" t="str">
        <f t="shared" ca="1" si="101"/>
        <v/>
      </c>
      <c r="W79" s="160" t="str">
        <f t="shared" ca="1" si="86"/>
        <v/>
      </c>
      <c r="X79" s="166" t="str">
        <f t="shared" ca="1" si="102"/>
        <v/>
      </c>
      <c r="Y79" s="160" t="str">
        <f t="shared" ca="1" si="87"/>
        <v/>
      </c>
      <c r="Z79" s="166" t="str">
        <f t="shared" ca="1" si="103"/>
        <v/>
      </c>
      <c r="AA79" s="160" t="str">
        <f t="shared" ca="1" si="88"/>
        <v/>
      </c>
      <c r="AB79" s="166" t="str">
        <f t="shared" ca="1" si="104"/>
        <v/>
      </c>
      <c r="AC79" s="160" t="str">
        <f t="shared" ca="1" si="89"/>
        <v/>
      </c>
      <c r="AD79" s="166" t="str">
        <f t="shared" ca="1" si="105"/>
        <v/>
      </c>
      <c r="AE79" s="160" t="str">
        <f t="shared" ca="1" si="90"/>
        <v/>
      </c>
      <c r="AF79" s="166" t="str">
        <f t="shared" ca="1" si="106"/>
        <v/>
      </c>
    </row>
    <row r="80" spans="1:36" s="128" customFormat="1" ht="21" customHeight="1">
      <c r="A80" s="132" t="s">
        <v>195</v>
      </c>
      <c r="B80" s="159">
        <f t="shared" ca="1" si="91"/>
        <v>47499.67</v>
      </c>
      <c r="C80" s="160">
        <f t="shared" ca="1" si="76"/>
        <v>162410</v>
      </c>
      <c r="D80" s="166">
        <f t="shared" ca="1" si="92"/>
        <v>0</v>
      </c>
      <c r="E80" s="160" t="str">
        <f t="shared" ca="1" si="77"/>
        <v/>
      </c>
      <c r="F80" s="166" t="str">
        <f t="shared" ca="1" si="93"/>
        <v/>
      </c>
      <c r="G80" s="160" t="str">
        <f t="shared" ca="1" si="78"/>
        <v/>
      </c>
      <c r="H80" s="166" t="str">
        <f t="shared" ca="1" si="94"/>
        <v/>
      </c>
      <c r="I80" s="160">
        <f t="shared" ca="1" si="79"/>
        <v>70000</v>
      </c>
      <c r="J80" s="166">
        <f t="shared" ca="1" si="95"/>
        <v>1.0526315789473684</v>
      </c>
      <c r="K80" s="160">
        <f t="shared" ca="1" si="80"/>
        <v>37000</v>
      </c>
      <c r="L80" s="166">
        <f t="shared" ca="1" si="96"/>
        <v>0</v>
      </c>
      <c r="M80" s="160">
        <f t="shared" ca="1" si="81"/>
        <v>62168</v>
      </c>
      <c r="N80" s="166">
        <f t="shared" ca="1" si="97"/>
        <v>1.0526315789473684</v>
      </c>
      <c r="O80" s="160" t="str">
        <f t="shared" ca="1" si="82"/>
        <v/>
      </c>
      <c r="P80" s="166" t="str">
        <f t="shared" ca="1" si="98"/>
        <v/>
      </c>
      <c r="Q80" s="160" t="str">
        <f t="shared" ca="1" si="83"/>
        <v/>
      </c>
      <c r="R80" s="166" t="str">
        <f t="shared" ca="1" si="99"/>
        <v/>
      </c>
      <c r="S80" s="160" t="str">
        <f t="shared" ca="1" si="84"/>
        <v/>
      </c>
      <c r="T80" s="166" t="str">
        <f t="shared" ca="1" si="100"/>
        <v/>
      </c>
      <c r="U80" s="160" t="str">
        <f t="shared" ca="1" si="85"/>
        <v/>
      </c>
      <c r="V80" s="166" t="str">
        <f t="shared" ca="1" si="101"/>
        <v/>
      </c>
      <c r="W80" s="160" t="str">
        <f t="shared" ca="1" si="86"/>
        <v/>
      </c>
      <c r="X80" s="166" t="str">
        <f t="shared" ca="1" si="102"/>
        <v/>
      </c>
      <c r="Y80" s="160" t="str">
        <f t="shared" ca="1" si="87"/>
        <v/>
      </c>
      <c r="Z80" s="166" t="str">
        <f t="shared" ca="1" si="103"/>
        <v/>
      </c>
      <c r="AA80" s="160" t="str">
        <f t="shared" ca="1" si="88"/>
        <v/>
      </c>
      <c r="AB80" s="166" t="str">
        <f t="shared" ca="1" si="104"/>
        <v/>
      </c>
      <c r="AC80" s="160" t="str">
        <f t="shared" ca="1" si="89"/>
        <v/>
      </c>
      <c r="AD80" s="166" t="str">
        <f t="shared" ca="1" si="105"/>
        <v/>
      </c>
      <c r="AE80" s="160" t="str">
        <f t="shared" ca="1" si="90"/>
        <v/>
      </c>
      <c r="AF80" s="166" t="str">
        <f t="shared" ca="1" si="106"/>
        <v/>
      </c>
    </row>
    <row r="81" spans="1:32" s="128" customFormat="1" ht="21" customHeight="1">
      <c r="A81" s="132" t="s">
        <v>202</v>
      </c>
      <c r="B81" s="159">
        <f t="shared" ca="1" si="91"/>
        <v>17531.28</v>
      </c>
      <c r="C81" s="160">
        <f t="shared" ca="1" si="76"/>
        <v>56423</v>
      </c>
      <c r="D81" s="166">
        <f t="shared" ca="1" si="92"/>
        <v>1.0526315789473684</v>
      </c>
      <c r="E81" s="160" t="str">
        <f t="shared" ca="1" si="77"/>
        <v/>
      </c>
      <c r="F81" s="166" t="str">
        <f t="shared" ca="1" si="93"/>
        <v/>
      </c>
      <c r="G81" s="160" t="str">
        <f t="shared" ca="1" si="78"/>
        <v/>
      </c>
      <c r="H81" s="166" t="str">
        <f t="shared" ca="1" si="94"/>
        <v/>
      </c>
      <c r="I81" s="160">
        <f t="shared" ca="1" si="79"/>
        <v>60000</v>
      </c>
      <c r="J81" s="166">
        <f t="shared" ca="1" si="95"/>
        <v>1.0526315789473684</v>
      </c>
      <c r="K81" s="160">
        <f t="shared" ca="1" si="80"/>
        <v>25000</v>
      </c>
      <c r="L81" s="166">
        <f t="shared" ca="1" si="96"/>
        <v>0</v>
      </c>
      <c r="M81" s="160">
        <f t="shared" ca="1" si="81"/>
        <v>72640</v>
      </c>
      <c r="N81" s="166">
        <f t="shared" ca="1" si="97"/>
        <v>0</v>
      </c>
      <c r="O81" s="160" t="str">
        <f t="shared" ca="1" si="82"/>
        <v/>
      </c>
      <c r="P81" s="166" t="str">
        <f t="shared" ca="1" si="98"/>
        <v/>
      </c>
      <c r="Q81" s="160" t="str">
        <f t="shared" ca="1" si="83"/>
        <v/>
      </c>
      <c r="R81" s="166" t="str">
        <f t="shared" ca="1" si="99"/>
        <v/>
      </c>
      <c r="S81" s="160" t="str">
        <f t="shared" ca="1" si="84"/>
        <v/>
      </c>
      <c r="T81" s="166" t="str">
        <f t="shared" ca="1" si="100"/>
        <v/>
      </c>
      <c r="U81" s="160" t="str">
        <f t="shared" ca="1" si="85"/>
        <v/>
      </c>
      <c r="V81" s="166" t="str">
        <f t="shared" ca="1" si="101"/>
        <v/>
      </c>
      <c r="W81" s="160" t="str">
        <f t="shared" ca="1" si="86"/>
        <v/>
      </c>
      <c r="X81" s="166" t="str">
        <f t="shared" ca="1" si="102"/>
        <v/>
      </c>
      <c r="Y81" s="160" t="str">
        <f t="shared" ca="1" si="87"/>
        <v/>
      </c>
      <c r="Z81" s="166" t="str">
        <f t="shared" ca="1" si="103"/>
        <v/>
      </c>
      <c r="AA81" s="160" t="str">
        <f t="shared" ca="1" si="88"/>
        <v/>
      </c>
      <c r="AB81" s="166" t="str">
        <f t="shared" ca="1" si="104"/>
        <v/>
      </c>
      <c r="AC81" s="160" t="str">
        <f t="shared" ca="1" si="89"/>
        <v/>
      </c>
      <c r="AD81" s="166" t="str">
        <f t="shared" ca="1" si="105"/>
        <v/>
      </c>
      <c r="AE81" s="160" t="str">
        <f t="shared" ca="1" si="90"/>
        <v/>
      </c>
      <c r="AF81" s="166" t="str">
        <f t="shared" ca="1" si="106"/>
        <v/>
      </c>
    </row>
    <row r="82" spans="1:32" s="128" customFormat="1" ht="21" customHeight="1">
      <c r="A82" s="132" t="s">
        <v>207</v>
      </c>
      <c r="B82" s="159">
        <f t="shared" ca="1" si="91"/>
        <v>15995.67</v>
      </c>
      <c r="C82" s="160">
        <f t="shared" ca="1" si="76"/>
        <v>52478</v>
      </c>
      <c r="D82" s="166">
        <f t="shared" ca="1" si="92"/>
        <v>0</v>
      </c>
      <c r="E82" s="160" t="str">
        <f t="shared" ca="1" si="77"/>
        <v/>
      </c>
      <c r="F82" s="166" t="str">
        <f t="shared" ca="1" si="93"/>
        <v/>
      </c>
      <c r="G82" s="160" t="str">
        <f t="shared" ca="1" si="78"/>
        <v/>
      </c>
      <c r="H82" s="166" t="str">
        <f t="shared" ca="1" si="94"/>
        <v/>
      </c>
      <c r="I82" s="160">
        <f t="shared" ca="1" si="79"/>
        <v>75000</v>
      </c>
      <c r="J82" s="166">
        <f t="shared" ca="1" si="95"/>
        <v>0</v>
      </c>
      <c r="K82" s="160">
        <f t="shared" ca="1" si="80"/>
        <v>40000</v>
      </c>
      <c r="L82" s="166">
        <f t="shared" ca="1" si="96"/>
        <v>0</v>
      </c>
      <c r="M82" s="160">
        <f t="shared" ca="1" si="81"/>
        <v>78750</v>
      </c>
      <c r="N82" s="166">
        <f t="shared" ca="1" si="97"/>
        <v>0</v>
      </c>
      <c r="O82" s="160" t="str">
        <f t="shared" ca="1" si="82"/>
        <v/>
      </c>
      <c r="P82" s="166" t="str">
        <f t="shared" ca="1" si="98"/>
        <v/>
      </c>
      <c r="Q82" s="160" t="str">
        <f t="shared" ca="1" si="83"/>
        <v/>
      </c>
      <c r="R82" s="166" t="str">
        <f t="shared" ca="1" si="99"/>
        <v/>
      </c>
      <c r="S82" s="160" t="str">
        <f t="shared" ca="1" si="84"/>
        <v/>
      </c>
      <c r="T82" s="166" t="str">
        <f t="shared" ca="1" si="100"/>
        <v/>
      </c>
      <c r="U82" s="160" t="str">
        <f t="shared" ca="1" si="85"/>
        <v/>
      </c>
      <c r="V82" s="166" t="str">
        <f t="shared" ca="1" si="101"/>
        <v/>
      </c>
      <c r="W82" s="160" t="str">
        <f t="shared" ca="1" si="86"/>
        <v/>
      </c>
      <c r="X82" s="166" t="str">
        <f t="shared" ca="1" si="102"/>
        <v/>
      </c>
      <c r="Y82" s="160" t="str">
        <f t="shared" ca="1" si="87"/>
        <v/>
      </c>
      <c r="Z82" s="166" t="str">
        <f t="shared" ca="1" si="103"/>
        <v/>
      </c>
      <c r="AA82" s="160" t="str">
        <f t="shared" ca="1" si="88"/>
        <v/>
      </c>
      <c r="AB82" s="166" t="str">
        <f t="shared" ca="1" si="104"/>
        <v/>
      </c>
      <c r="AC82" s="160" t="str">
        <f t="shared" ca="1" si="89"/>
        <v/>
      </c>
      <c r="AD82" s="166" t="str">
        <f t="shared" ca="1" si="105"/>
        <v/>
      </c>
      <c r="AE82" s="160" t="str">
        <f t="shared" ca="1" si="90"/>
        <v/>
      </c>
      <c r="AF82" s="166" t="str">
        <f t="shared" ca="1" si="106"/>
        <v/>
      </c>
    </row>
    <row r="83" spans="1:32" s="128" customFormat="1" ht="21" customHeight="1">
      <c r="A83" s="132" t="s">
        <v>216</v>
      </c>
      <c r="B83" s="159">
        <f t="shared" ca="1" si="91"/>
        <v>16391.07</v>
      </c>
      <c r="C83" s="160">
        <f t="shared" ca="1" si="76"/>
        <v>58023</v>
      </c>
      <c r="D83" s="166">
        <f t="shared" ca="1" si="92"/>
        <v>1.0526315789473684</v>
      </c>
      <c r="E83" s="160" t="str">
        <f t="shared" ca="1" si="77"/>
        <v/>
      </c>
      <c r="F83" s="166" t="str">
        <f t="shared" ca="1" si="93"/>
        <v/>
      </c>
      <c r="G83" s="160" t="str">
        <f t="shared" ca="1" si="78"/>
        <v/>
      </c>
      <c r="H83" s="166" t="str">
        <f t="shared" ca="1" si="94"/>
        <v/>
      </c>
      <c r="I83" s="160">
        <f t="shared" ca="1" si="79"/>
        <v>80000</v>
      </c>
      <c r="J83" s="166">
        <f t="shared" ca="1" si="95"/>
        <v>0</v>
      </c>
      <c r="K83" s="160">
        <f t="shared" ca="1" si="80"/>
        <v>40000</v>
      </c>
      <c r="L83" s="166">
        <f t="shared" ca="1" si="96"/>
        <v>0</v>
      </c>
      <c r="M83" s="160">
        <f t="shared" ca="1" si="81"/>
        <v>40295</v>
      </c>
      <c r="N83" s="166">
        <f t="shared" ca="1" si="97"/>
        <v>0</v>
      </c>
      <c r="O83" s="160" t="str">
        <f t="shared" ca="1" si="82"/>
        <v/>
      </c>
      <c r="P83" s="166" t="str">
        <f t="shared" ca="1" si="98"/>
        <v/>
      </c>
      <c r="Q83" s="160" t="str">
        <f t="shared" ca="1" si="83"/>
        <v/>
      </c>
      <c r="R83" s="166" t="str">
        <f t="shared" ca="1" si="99"/>
        <v/>
      </c>
      <c r="S83" s="160" t="str">
        <f t="shared" ca="1" si="84"/>
        <v/>
      </c>
      <c r="T83" s="166" t="str">
        <f t="shared" ca="1" si="100"/>
        <v/>
      </c>
      <c r="U83" s="160" t="str">
        <f t="shared" ca="1" si="85"/>
        <v/>
      </c>
      <c r="V83" s="166" t="str">
        <f t="shared" ca="1" si="101"/>
        <v/>
      </c>
      <c r="W83" s="160" t="str">
        <f t="shared" ca="1" si="86"/>
        <v/>
      </c>
      <c r="X83" s="166" t="str">
        <f t="shared" ca="1" si="102"/>
        <v/>
      </c>
      <c r="Y83" s="160" t="str">
        <f t="shared" ca="1" si="87"/>
        <v/>
      </c>
      <c r="Z83" s="166" t="str">
        <f t="shared" ca="1" si="103"/>
        <v/>
      </c>
      <c r="AA83" s="160" t="str">
        <f t="shared" ca="1" si="88"/>
        <v/>
      </c>
      <c r="AB83" s="166" t="str">
        <f t="shared" ca="1" si="104"/>
        <v/>
      </c>
      <c r="AC83" s="160" t="str">
        <f t="shared" ca="1" si="89"/>
        <v/>
      </c>
      <c r="AD83" s="166" t="str">
        <f t="shared" ca="1" si="105"/>
        <v/>
      </c>
      <c r="AE83" s="160" t="str">
        <f t="shared" ca="1" si="90"/>
        <v/>
      </c>
      <c r="AF83" s="166" t="str">
        <f t="shared" ca="1" si="106"/>
        <v/>
      </c>
    </row>
    <row r="84" spans="1:32" s="128" customFormat="1" ht="21" customHeight="1">
      <c r="A84" s="132" t="s">
        <v>223</v>
      </c>
      <c r="B84" s="159">
        <f t="shared" ca="1" si="91"/>
        <v>4890.7</v>
      </c>
      <c r="C84" s="160">
        <f t="shared" ca="1" si="76"/>
        <v>6580</v>
      </c>
      <c r="D84" s="166">
        <f t="shared" ca="1" si="92"/>
        <v>0</v>
      </c>
      <c r="E84" s="160" t="str">
        <f t="shared" ca="1" si="77"/>
        <v/>
      </c>
      <c r="F84" s="166" t="str">
        <f t="shared" ca="1" si="93"/>
        <v/>
      </c>
      <c r="G84" s="160" t="str">
        <f t="shared" ca="1" si="78"/>
        <v/>
      </c>
      <c r="H84" s="166" t="str">
        <f t="shared" ca="1" si="94"/>
        <v/>
      </c>
      <c r="I84" s="160">
        <f t="shared" ca="1" si="79"/>
        <v>18000</v>
      </c>
      <c r="J84" s="166">
        <f t="shared" ca="1" si="95"/>
        <v>0</v>
      </c>
      <c r="K84" s="160">
        <f t="shared" ca="1" si="80"/>
        <v>6500</v>
      </c>
      <c r="L84" s="166">
        <f t="shared" ca="1" si="96"/>
        <v>0</v>
      </c>
      <c r="M84" s="160">
        <f t="shared" ca="1" si="81"/>
        <v>13650</v>
      </c>
      <c r="N84" s="166">
        <f t="shared" ca="1" si="97"/>
        <v>0</v>
      </c>
      <c r="O84" s="160" t="str">
        <f t="shared" ca="1" si="82"/>
        <v/>
      </c>
      <c r="P84" s="166" t="str">
        <f t="shared" ca="1" si="98"/>
        <v/>
      </c>
      <c r="Q84" s="160" t="str">
        <f t="shared" ca="1" si="83"/>
        <v/>
      </c>
      <c r="R84" s="166" t="str">
        <f t="shared" ca="1" si="99"/>
        <v/>
      </c>
      <c r="S84" s="160" t="str">
        <f t="shared" ca="1" si="84"/>
        <v/>
      </c>
      <c r="T84" s="166" t="str">
        <f t="shared" ca="1" si="100"/>
        <v/>
      </c>
      <c r="U84" s="160" t="str">
        <f t="shared" ca="1" si="85"/>
        <v/>
      </c>
      <c r="V84" s="166" t="str">
        <f t="shared" ca="1" si="101"/>
        <v/>
      </c>
      <c r="W84" s="160" t="str">
        <f t="shared" ca="1" si="86"/>
        <v/>
      </c>
      <c r="X84" s="166" t="str">
        <f t="shared" ca="1" si="102"/>
        <v/>
      </c>
      <c r="Y84" s="160" t="str">
        <f t="shared" ca="1" si="87"/>
        <v/>
      </c>
      <c r="Z84" s="166" t="str">
        <f t="shared" ca="1" si="103"/>
        <v/>
      </c>
      <c r="AA84" s="160" t="str">
        <f t="shared" ca="1" si="88"/>
        <v/>
      </c>
      <c r="AB84" s="166" t="str">
        <f t="shared" ca="1" si="104"/>
        <v/>
      </c>
      <c r="AC84" s="160" t="str">
        <f t="shared" ca="1" si="89"/>
        <v/>
      </c>
      <c r="AD84" s="166" t="str">
        <f t="shared" ca="1" si="105"/>
        <v/>
      </c>
      <c r="AE84" s="160" t="str">
        <f t="shared" ca="1" si="90"/>
        <v/>
      </c>
      <c r="AF84" s="166" t="str">
        <f t="shared" ca="1" si="106"/>
        <v/>
      </c>
    </row>
    <row r="85" spans="1:32" s="128" customFormat="1" ht="21" customHeight="1">
      <c r="A85" s="132" t="s">
        <v>225</v>
      </c>
      <c r="B85" s="159">
        <f t="shared" ca="1" si="91"/>
        <v>2706.57</v>
      </c>
      <c r="C85" s="160">
        <f t="shared" ca="1" si="76"/>
        <v>22635</v>
      </c>
      <c r="D85" s="166">
        <f t="shared" ca="1" si="92"/>
        <v>0</v>
      </c>
      <c r="E85" s="160" t="str">
        <f t="shared" ca="1" si="77"/>
        <v/>
      </c>
      <c r="F85" s="166" t="str">
        <f t="shared" ca="1" si="93"/>
        <v/>
      </c>
      <c r="G85" s="160" t="str">
        <f t="shared" ca="1" si="78"/>
        <v/>
      </c>
      <c r="H85" s="166" t="str">
        <f t="shared" ca="1" si="94"/>
        <v/>
      </c>
      <c r="I85" s="160">
        <f t="shared" ca="1" si="79"/>
        <v>16000</v>
      </c>
      <c r="J85" s="166">
        <f t="shared" ca="1" si="95"/>
        <v>0</v>
      </c>
      <c r="K85" s="160">
        <f t="shared" ca="1" si="80"/>
        <v>20500</v>
      </c>
      <c r="L85" s="166">
        <f t="shared" ca="1" si="96"/>
        <v>0</v>
      </c>
      <c r="M85" s="160">
        <f t="shared" ca="1" si="81"/>
        <v>16800</v>
      </c>
      <c r="N85" s="166">
        <f t="shared" ca="1" si="97"/>
        <v>0</v>
      </c>
      <c r="O85" s="160" t="str">
        <f t="shared" ca="1" si="82"/>
        <v/>
      </c>
      <c r="P85" s="166" t="str">
        <f t="shared" ca="1" si="98"/>
        <v/>
      </c>
      <c r="Q85" s="160" t="str">
        <f t="shared" ca="1" si="83"/>
        <v/>
      </c>
      <c r="R85" s="166" t="str">
        <f t="shared" ca="1" si="99"/>
        <v/>
      </c>
      <c r="S85" s="160" t="str">
        <f t="shared" ca="1" si="84"/>
        <v/>
      </c>
      <c r="T85" s="166" t="str">
        <f t="shared" ca="1" si="100"/>
        <v/>
      </c>
      <c r="U85" s="160" t="str">
        <f t="shared" ca="1" si="85"/>
        <v/>
      </c>
      <c r="V85" s="166" t="str">
        <f t="shared" ca="1" si="101"/>
        <v/>
      </c>
      <c r="W85" s="160" t="str">
        <f t="shared" ca="1" si="86"/>
        <v/>
      </c>
      <c r="X85" s="166" t="str">
        <f t="shared" ca="1" si="102"/>
        <v/>
      </c>
      <c r="Y85" s="160" t="str">
        <f t="shared" ca="1" si="87"/>
        <v/>
      </c>
      <c r="Z85" s="166" t="str">
        <f t="shared" ca="1" si="103"/>
        <v/>
      </c>
      <c r="AA85" s="160" t="str">
        <f t="shared" ca="1" si="88"/>
        <v/>
      </c>
      <c r="AB85" s="166" t="str">
        <f t="shared" ca="1" si="104"/>
        <v/>
      </c>
      <c r="AC85" s="160" t="str">
        <f t="shared" ca="1" si="89"/>
        <v/>
      </c>
      <c r="AD85" s="166" t="str">
        <f t="shared" ca="1" si="105"/>
        <v/>
      </c>
      <c r="AE85" s="160" t="str">
        <f t="shared" ca="1" si="90"/>
        <v/>
      </c>
      <c r="AF85" s="166" t="str">
        <f t="shared" ca="1" si="106"/>
        <v/>
      </c>
    </row>
    <row r="86" spans="1:32" s="128" customFormat="1" ht="21" customHeight="1">
      <c r="A86" s="132" t="s">
        <v>233</v>
      </c>
      <c r="B86" s="159">
        <f t="shared" ca="1" si="91"/>
        <v>4446.28</v>
      </c>
      <c r="C86" s="160">
        <f t="shared" ca="1" si="76"/>
        <v>17850</v>
      </c>
      <c r="D86" s="166">
        <f t="shared" ca="1" si="92"/>
        <v>1.0526315789473684</v>
      </c>
      <c r="E86" s="160" t="str">
        <f t="shared" ca="1" si="77"/>
        <v/>
      </c>
      <c r="F86" s="166" t="str">
        <f t="shared" ca="1" si="93"/>
        <v/>
      </c>
      <c r="G86" s="160" t="str">
        <f t="shared" ca="1" si="78"/>
        <v/>
      </c>
      <c r="H86" s="166" t="str">
        <f t="shared" ca="1" si="94"/>
        <v/>
      </c>
      <c r="I86" s="160">
        <f t="shared" ca="1" si="79"/>
        <v>18000</v>
      </c>
      <c r="J86" s="166">
        <f t="shared" ca="1" si="95"/>
        <v>1.0526315789473684</v>
      </c>
      <c r="K86" s="160">
        <f t="shared" ca="1" si="80"/>
        <v>27000</v>
      </c>
      <c r="L86" s="166">
        <f t="shared" ca="1" si="96"/>
        <v>0</v>
      </c>
      <c r="M86" s="160">
        <f t="shared" ca="1" si="81"/>
        <v>15274</v>
      </c>
      <c r="N86" s="166">
        <f t="shared" ca="1" si="97"/>
        <v>0</v>
      </c>
      <c r="O86" s="160" t="str">
        <f t="shared" ca="1" si="82"/>
        <v/>
      </c>
      <c r="P86" s="166" t="str">
        <f t="shared" ca="1" si="98"/>
        <v/>
      </c>
      <c r="Q86" s="160" t="str">
        <f t="shared" ca="1" si="83"/>
        <v/>
      </c>
      <c r="R86" s="166" t="str">
        <f t="shared" ca="1" si="99"/>
        <v/>
      </c>
      <c r="S86" s="160" t="str">
        <f t="shared" ca="1" si="84"/>
        <v/>
      </c>
      <c r="T86" s="166" t="str">
        <f t="shared" ca="1" si="100"/>
        <v/>
      </c>
      <c r="U86" s="160" t="str">
        <f t="shared" ca="1" si="85"/>
        <v/>
      </c>
      <c r="V86" s="166" t="str">
        <f t="shared" ca="1" si="101"/>
        <v/>
      </c>
      <c r="W86" s="160" t="str">
        <f t="shared" ca="1" si="86"/>
        <v/>
      </c>
      <c r="X86" s="166" t="str">
        <f t="shared" ca="1" si="102"/>
        <v/>
      </c>
      <c r="Y86" s="160" t="str">
        <f t="shared" ca="1" si="87"/>
        <v/>
      </c>
      <c r="Z86" s="166" t="str">
        <f t="shared" ca="1" si="103"/>
        <v/>
      </c>
      <c r="AA86" s="160" t="str">
        <f t="shared" ca="1" si="88"/>
        <v/>
      </c>
      <c r="AB86" s="166" t="str">
        <f t="shared" ca="1" si="104"/>
        <v/>
      </c>
      <c r="AC86" s="160" t="str">
        <f t="shared" ca="1" si="89"/>
        <v/>
      </c>
      <c r="AD86" s="166" t="str">
        <f t="shared" ca="1" si="105"/>
        <v/>
      </c>
      <c r="AE86" s="160" t="str">
        <f t="shared" ca="1" si="90"/>
        <v/>
      </c>
      <c r="AF86" s="166" t="str">
        <f t="shared" ca="1" si="106"/>
        <v/>
      </c>
    </row>
    <row r="87" spans="1:32" s="128" customFormat="1" ht="21" customHeight="1">
      <c r="A87" s="132" t="s">
        <v>235</v>
      </c>
      <c r="B87" s="159">
        <f t="shared" ca="1" si="91"/>
        <v>31402.93</v>
      </c>
      <c r="C87" s="160">
        <f t="shared" ca="1" si="76"/>
        <v>121484</v>
      </c>
      <c r="D87" s="166">
        <f t="shared" ca="1" si="92"/>
        <v>0</v>
      </c>
      <c r="E87" s="160" t="str">
        <f t="shared" ca="1" si="77"/>
        <v/>
      </c>
      <c r="F87" s="166" t="str">
        <f t="shared" ca="1" si="93"/>
        <v/>
      </c>
      <c r="G87" s="160" t="str">
        <f t="shared" ca="1" si="78"/>
        <v/>
      </c>
      <c r="H87" s="166" t="str">
        <f t="shared" ca="1" si="94"/>
        <v/>
      </c>
      <c r="I87" s="160">
        <f t="shared" ca="1" si="79"/>
        <v>65000</v>
      </c>
      <c r="J87" s="166">
        <f t="shared" ca="1" si="95"/>
        <v>1.0526315789473684</v>
      </c>
      <c r="K87" s="160">
        <f t="shared" ca="1" si="80"/>
        <v>35000</v>
      </c>
      <c r="L87" s="166">
        <f t="shared" ca="1" si="96"/>
        <v>0</v>
      </c>
      <c r="M87" s="160">
        <f t="shared" ca="1" si="81"/>
        <v>63000</v>
      </c>
      <c r="N87" s="166">
        <f t="shared" ca="1" si="97"/>
        <v>1.0526315789473684</v>
      </c>
      <c r="O87" s="160" t="str">
        <f t="shared" ca="1" si="82"/>
        <v/>
      </c>
      <c r="P87" s="166" t="str">
        <f t="shared" ca="1" si="98"/>
        <v/>
      </c>
      <c r="Q87" s="160" t="str">
        <f t="shared" ca="1" si="83"/>
        <v/>
      </c>
      <c r="R87" s="166" t="str">
        <f t="shared" ca="1" si="99"/>
        <v/>
      </c>
      <c r="S87" s="160" t="str">
        <f t="shared" ca="1" si="84"/>
        <v/>
      </c>
      <c r="T87" s="166" t="str">
        <f t="shared" ca="1" si="100"/>
        <v/>
      </c>
      <c r="U87" s="160" t="str">
        <f t="shared" ca="1" si="85"/>
        <v/>
      </c>
      <c r="V87" s="166" t="str">
        <f t="shared" ca="1" si="101"/>
        <v/>
      </c>
      <c r="W87" s="160" t="str">
        <f t="shared" ca="1" si="86"/>
        <v/>
      </c>
      <c r="X87" s="166" t="str">
        <f t="shared" ca="1" si="102"/>
        <v/>
      </c>
      <c r="Y87" s="160" t="str">
        <f t="shared" ca="1" si="87"/>
        <v/>
      </c>
      <c r="Z87" s="166" t="str">
        <f t="shared" ca="1" si="103"/>
        <v/>
      </c>
      <c r="AA87" s="160" t="str">
        <f t="shared" ca="1" si="88"/>
        <v/>
      </c>
      <c r="AB87" s="166" t="str">
        <f t="shared" ca="1" si="104"/>
        <v/>
      </c>
      <c r="AC87" s="160" t="str">
        <f t="shared" ca="1" si="89"/>
        <v/>
      </c>
      <c r="AD87" s="166" t="str">
        <f t="shared" ca="1" si="105"/>
        <v/>
      </c>
      <c r="AE87" s="160" t="str">
        <f t="shared" ca="1" si="90"/>
        <v/>
      </c>
      <c r="AF87" s="166" t="str">
        <f t="shared" ca="1" si="106"/>
        <v/>
      </c>
    </row>
    <row r="88" spans="1:32" s="128" customFormat="1" ht="21" customHeight="1">
      <c r="A88" s="132" t="s">
        <v>237</v>
      </c>
      <c r="B88" s="159">
        <f t="shared" ca="1" si="91"/>
        <v>11963.3</v>
      </c>
      <c r="C88" s="160">
        <f t="shared" ca="1" si="76"/>
        <v>52350</v>
      </c>
      <c r="D88" s="166">
        <f t="shared" ca="1" si="92"/>
        <v>1.0526315789473684</v>
      </c>
      <c r="E88" s="160" t="str">
        <f t="shared" ca="1" si="77"/>
        <v/>
      </c>
      <c r="F88" s="166" t="str">
        <f t="shared" ca="1" si="93"/>
        <v/>
      </c>
      <c r="G88" s="160" t="str">
        <f t="shared" ca="1" si="78"/>
        <v/>
      </c>
      <c r="H88" s="166" t="str">
        <f t="shared" ca="1" si="94"/>
        <v/>
      </c>
      <c r="I88" s="160">
        <f t="shared" ca="1" si="79"/>
        <v>70000</v>
      </c>
      <c r="J88" s="166">
        <f t="shared" ca="1" si="95"/>
        <v>0</v>
      </c>
      <c r="K88" s="160">
        <f t="shared" ca="1" si="80"/>
        <v>48000</v>
      </c>
      <c r="L88" s="166">
        <f t="shared" ca="1" si="96"/>
        <v>1.0526315789473684</v>
      </c>
      <c r="M88" s="160">
        <f t="shared" ca="1" si="81"/>
        <v>36750</v>
      </c>
      <c r="N88" s="166">
        <f t="shared" ca="1" si="97"/>
        <v>0</v>
      </c>
      <c r="O88" s="160" t="str">
        <f t="shared" ca="1" si="82"/>
        <v/>
      </c>
      <c r="P88" s="166" t="str">
        <f t="shared" ca="1" si="98"/>
        <v/>
      </c>
      <c r="Q88" s="160" t="str">
        <f t="shared" ca="1" si="83"/>
        <v/>
      </c>
      <c r="R88" s="166" t="str">
        <f t="shared" ca="1" si="99"/>
        <v/>
      </c>
      <c r="S88" s="160" t="str">
        <f t="shared" ca="1" si="84"/>
        <v/>
      </c>
      <c r="T88" s="166" t="str">
        <f t="shared" ca="1" si="100"/>
        <v/>
      </c>
      <c r="U88" s="160" t="str">
        <f t="shared" ca="1" si="85"/>
        <v/>
      </c>
      <c r="V88" s="166" t="str">
        <f t="shared" ca="1" si="101"/>
        <v/>
      </c>
      <c r="W88" s="160" t="str">
        <f t="shared" ca="1" si="86"/>
        <v/>
      </c>
      <c r="X88" s="166" t="str">
        <f t="shared" ca="1" si="102"/>
        <v/>
      </c>
      <c r="Y88" s="160" t="str">
        <f t="shared" ca="1" si="87"/>
        <v/>
      </c>
      <c r="Z88" s="166" t="str">
        <f t="shared" ca="1" si="103"/>
        <v/>
      </c>
      <c r="AA88" s="160" t="str">
        <f t="shared" ca="1" si="88"/>
        <v/>
      </c>
      <c r="AB88" s="166" t="str">
        <f t="shared" ca="1" si="104"/>
        <v/>
      </c>
      <c r="AC88" s="160" t="str">
        <f t="shared" ca="1" si="89"/>
        <v/>
      </c>
      <c r="AD88" s="166" t="str">
        <f t="shared" ca="1" si="105"/>
        <v/>
      </c>
      <c r="AE88" s="160" t="str">
        <f t="shared" ca="1" si="90"/>
        <v/>
      </c>
      <c r="AF88" s="166" t="str">
        <f t="shared" ca="1" si="106"/>
        <v/>
      </c>
    </row>
    <row r="89" spans="1:32" s="128" customFormat="1" ht="21" customHeight="1">
      <c r="A89" s="132" t="s">
        <v>261</v>
      </c>
      <c r="B89" s="159">
        <f t="shared" ca="1" si="91"/>
        <v>221648.24</v>
      </c>
      <c r="C89" s="160">
        <f t="shared" ca="1" si="76"/>
        <v>85000</v>
      </c>
      <c r="D89" s="166">
        <f t="shared" ca="1" si="92"/>
        <v>0</v>
      </c>
      <c r="E89" s="160" t="str">
        <f t="shared" ca="1" si="77"/>
        <v/>
      </c>
      <c r="F89" s="166" t="str">
        <f t="shared" ca="1" si="93"/>
        <v/>
      </c>
      <c r="G89" s="160" t="str">
        <f t="shared" ca="1" si="78"/>
        <v/>
      </c>
      <c r="H89" s="166" t="str">
        <f t="shared" ca="1" si="94"/>
        <v/>
      </c>
      <c r="I89" s="160">
        <f t="shared" ca="1" si="79"/>
        <v>670000</v>
      </c>
      <c r="J89" s="166">
        <f t="shared" ca="1" si="95"/>
        <v>0</v>
      </c>
      <c r="K89" s="160">
        <f t="shared" ca="1" si="80"/>
        <v>220000</v>
      </c>
      <c r="L89" s="166">
        <f t="shared" ca="1" si="96"/>
        <v>1.0526315789473684</v>
      </c>
      <c r="M89" s="160">
        <f t="shared" ca="1" si="81"/>
        <v>216300</v>
      </c>
      <c r="N89" s="166">
        <f t="shared" ca="1" si="97"/>
        <v>1.0526315789473684</v>
      </c>
      <c r="O89" s="160" t="str">
        <f t="shared" ca="1" si="82"/>
        <v/>
      </c>
      <c r="P89" s="166" t="str">
        <f t="shared" ca="1" si="98"/>
        <v/>
      </c>
      <c r="Q89" s="160" t="str">
        <f t="shared" ca="1" si="83"/>
        <v/>
      </c>
      <c r="R89" s="166" t="str">
        <f t="shared" ca="1" si="99"/>
        <v/>
      </c>
      <c r="S89" s="160" t="str">
        <f t="shared" ca="1" si="84"/>
        <v/>
      </c>
      <c r="T89" s="166" t="str">
        <f t="shared" ca="1" si="100"/>
        <v/>
      </c>
      <c r="U89" s="160" t="str">
        <f t="shared" ca="1" si="85"/>
        <v/>
      </c>
      <c r="V89" s="166" t="str">
        <f t="shared" ca="1" si="101"/>
        <v/>
      </c>
      <c r="W89" s="160" t="str">
        <f t="shared" ca="1" si="86"/>
        <v/>
      </c>
      <c r="X89" s="166" t="str">
        <f t="shared" ca="1" si="102"/>
        <v/>
      </c>
      <c r="Y89" s="160" t="str">
        <f t="shared" ca="1" si="87"/>
        <v/>
      </c>
      <c r="Z89" s="166" t="str">
        <f t="shared" ca="1" si="103"/>
        <v/>
      </c>
      <c r="AA89" s="160" t="str">
        <f t="shared" ca="1" si="88"/>
        <v/>
      </c>
      <c r="AB89" s="166" t="str">
        <f t="shared" ca="1" si="104"/>
        <v/>
      </c>
      <c r="AC89" s="160" t="str">
        <f t="shared" ca="1" si="89"/>
        <v/>
      </c>
      <c r="AD89" s="166" t="str">
        <f t="shared" ca="1" si="105"/>
        <v/>
      </c>
      <c r="AE89" s="160" t="str">
        <f t="shared" ca="1" si="90"/>
        <v/>
      </c>
      <c r="AF89" s="166" t="str">
        <f t="shared" ca="1" si="106"/>
        <v/>
      </c>
    </row>
    <row r="90" spans="1:32" s="128" customFormat="1" ht="21" customHeight="1">
      <c r="A90" s="132" t="s">
        <v>263</v>
      </c>
      <c r="B90" s="159">
        <f t="shared" ca="1" si="91"/>
        <v>21200.44</v>
      </c>
      <c r="C90" s="160">
        <f t="shared" ca="1" si="76"/>
        <v>93840</v>
      </c>
      <c r="D90" s="166">
        <f t="shared" ca="1" si="92"/>
        <v>0</v>
      </c>
      <c r="E90" s="160" t="str">
        <f t="shared" ca="1" si="77"/>
        <v/>
      </c>
      <c r="F90" s="166" t="str">
        <f t="shared" ca="1" si="93"/>
        <v/>
      </c>
      <c r="G90" s="160" t="str">
        <f t="shared" ca="1" si="78"/>
        <v/>
      </c>
      <c r="H90" s="166" t="str">
        <f t="shared" ca="1" si="94"/>
        <v/>
      </c>
      <c r="I90" s="160">
        <f t="shared" ca="1" si="79"/>
        <v>80000</v>
      </c>
      <c r="J90" s="166">
        <f t="shared" ca="1" si="95"/>
        <v>0</v>
      </c>
      <c r="K90" s="160">
        <f t="shared" ca="1" si="80"/>
        <v>45000</v>
      </c>
      <c r="L90" s="166">
        <f t="shared" ca="1" si="96"/>
        <v>0</v>
      </c>
      <c r="M90" s="160">
        <f t="shared" ca="1" si="81"/>
        <v>46350</v>
      </c>
      <c r="N90" s="166">
        <f t="shared" ca="1" si="97"/>
        <v>0</v>
      </c>
      <c r="O90" s="160" t="str">
        <f t="shared" ca="1" si="82"/>
        <v/>
      </c>
      <c r="P90" s="166" t="str">
        <f t="shared" ca="1" si="98"/>
        <v/>
      </c>
      <c r="Q90" s="160" t="str">
        <f t="shared" ca="1" si="83"/>
        <v/>
      </c>
      <c r="R90" s="166" t="str">
        <f t="shared" ca="1" si="99"/>
        <v/>
      </c>
      <c r="S90" s="160" t="str">
        <f t="shared" ca="1" si="84"/>
        <v/>
      </c>
      <c r="T90" s="166" t="str">
        <f t="shared" ca="1" si="100"/>
        <v/>
      </c>
      <c r="U90" s="160" t="str">
        <f t="shared" ca="1" si="85"/>
        <v/>
      </c>
      <c r="V90" s="166" t="str">
        <f t="shared" ca="1" si="101"/>
        <v/>
      </c>
      <c r="W90" s="160" t="str">
        <f t="shared" ca="1" si="86"/>
        <v/>
      </c>
      <c r="X90" s="166" t="str">
        <f t="shared" ca="1" si="102"/>
        <v/>
      </c>
      <c r="Y90" s="160" t="str">
        <f t="shared" ca="1" si="87"/>
        <v/>
      </c>
      <c r="Z90" s="166" t="str">
        <f t="shared" ca="1" si="103"/>
        <v/>
      </c>
      <c r="AA90" s="160" t="str">
        <f t="shared" ca="1" si="88"/>
        <v/>
      </c>
      <c r="AB90" s="166" t="str">
        <f t="shared" ca="1" si="104"/>
        <v/>
      </c>
      <c r="AC90" s="160" t="str">
        <f t="shared" ca="1" si="89"/>
        <v/>
      </c>
      <c r="AD90" s="166" t="str">
        <f t="shared" ca="1" si="105"/>
        <v/>
      </c>
      <c r="AE90" s="160" t="str">
        <f t="shared" ca="1" si="90"/>
        <v/>
      </c>
      <c r="AF90" s="166" t="str">
        <f t="shared" ca="1" si="106"/>
        <v/>
      </c>
    </row>
    <row r="91" spans="1:32" s="128" customFormat="1" ht="21" customHeight="1">
      <c r="A91" s="132" t="s">
        <v>270</v>
      </c>
      <c r="B91" s="159">
        <f t="shared" ca="1" si="91"/>
        <v>161085.76999999999</v>
      </c>
      <c r="C91" s="160">
        <f t="shared" ca="1" si="76"/>
        <v>587400</v>
      </c>
      <c r="D91" s="166">
        <f t="shared" ca="1" si="92"/>
        <v>1.0526315789473684</v>
      </c>
      <c r="E91" s="160" t="str">
        <f t="shared" ca="1" si="77"/>
        <v/>
      </c>
      <c r="F91" s="166" t="str">
        <f t="shared" ca="1" si="93"/>
        <v/>
      </c>
      <c r="G91" s="160" t="str">
        <f t="shared" ca="1" si="78"/>
        <v/>
      </c>
      <c r="H91" s="166" t="str">
        <f t="shared" ca="1" si="94"/>
        <v/>
      </c>
      <c r="I91" s="160">
        <f t="shared" ca="1" si="79"/>
        <v>700000</v>
      </c>
      <c r="J91" s="166">
        <f t="shared" ca="1" si="95"/>
        <v>1.0526315789473684</v>
      </c>
      <c r="K91" s="160">
        <f t="shared" ca="1" si="80"/>
        <v>825000</v>
      </c>
      <c r="L91" s="166">
        <f t="shared" ca="1" si="96"/>
        <v>0</v>
      </c>
      <c r="M91" s="160">
        <f t="shared" ca="1" si="81"/>
        <v>386765</v>
      </c>
      <c r="N91" s="166">
        <f t="shared" ca="1" si="97"/>
        <v>0</v>
      </c>
      <c r="O91" s="160" t="str">
        <f t="shared" ca="1" si="82"/>
        <v/>
      </c>
      <c r="P91" s="166" t="str">
        <f t="shared" ca="1" si="98"/>
        <v/>
      </c>
      <c r="Q91" s="160" t="str">
        <f t="shared" ca="1" si="83"/>
        <v/>
      </c>
      <c r="R91" s="166" t="str">
        <f t="shared" ca="1" si="99"/>
        <v/>
      </c>
      <c r="S91" s="160" t="str">
        <f t="shared" ca="1" si="84"/>
        <v/>
      </c>
      <c r="T91" s="166" t="str">
        <f t="shared" ca="1" si="100"/>
        <v/>
      </c>
      <c r="U91" s="160" t="str">
        <f t="shared" ca="1" si="85"/>
        <v/>
      </c>
      <c r="V91" s="166" t="str">
        <f t="shared" ca="1" si="101"/>
        <v/>
      </c>
      <c r="W91" s="160" t="str">
        <f t="shared" ca="1" si="86"/>
        <v/>
      </c>
      <c r="X91" s="166" t="str">
        <f t="shared" ca="1" si="102"/>
        <v/>
      </c>
      <c r="Y91" s="160" t="str">
        <f t="shared" ca="1" si="87"/>
        <v/>
      </c>
      <c r="Z91" s="166" t="str">
        <f t="shared" ca="1" si="103"/>
        <v/>
      </c>
      <c r="AA91" s="160" t="str">
        <f t="shared" ca="1" si="88"/>
        <v/>
      </c>
      <c r="AB91" s="166" t="str">
        <f t="shared" ca="1" si="104"/>
        <v/>
      </c>
      <c r="AC91" s="160" t="str">
        <f t="shared" ca="1" si="89"/>
        <v/>
      </c>
      <c r="AD91" s="166" t="str">
        <f t="shared" ca="1" si="105"/>
        <v/>
      </c>
      <c r="AE91" s="160" t="str">
        <f t="shared" ca="1" si="90"/>
        <v/>
      </c>
      <c r="AF91" s="166" t="str">
        <f t="shared" ca="1" si="106"/>
        <v/>
      </c>
    </row>
    <row r="92" spans="1:32" s="128" customFormat="1" ht="21" customHeight="1">
      <c r="A92" s="132" t="s">
        <v>275</v>
      </c>
      <c r="B92" s="159">
        <f t="shared" ca="1" si="91"/>
        <v>87264.78</v>
      </c>
      <c r="C92" s="160">
        <f t="shared" ca="1" si="76"/>
        <v>406025</v>
      </c>
      <c r="D92" s="166">
        <f t="shared" ca="1" si="92"/>
        <v>0</v>
      </c>
      <c r="E92" s="160" t="str">
        <f t="shared" ca="1" si="77"/>
        <v/>
      </c>
      <c r="F92" s="166" t="str">
        <f t="shared" ca="1" si="93"/>
        <v/>
      </c>
      <c r="G92" s="160" t="str">
        <f t="shared" ca="1" si="78"/>
        <v/>
      </c>
      <c r="H92" s="166" t="str">
        <f t="shared" ca="1" si="94"/>
        <v/>
      </c>
      <c r="I92" s="160">
        <f t="shared" ca="1" si="79"/>
        <v>250000</v>
      </c>
      <c r="J92" s="166">
        <f t="shared" ca="1" si="95"/>
        <v>1.0526315789473684</v>
      </c>
      <c r="K92" s="160">
        <f t="shared" ca="1" si="80"/>
        <v>185000</v>
      </c>
      <c r="L92" s="166">
        <f t="shared" ca="1" si="96"/>
        <v>0</v>
      </c>
      <c r="M92" s="160">
        <f t="shared" ca="1" si="81"/>
        <v>201571</v>
      </c>
      <c r="N92" s="166">
        <f t="shared" ca="1" si="97"/>
        <v>0</v>
      </c>
      <c r="O92" s="160" t="str">
        <f t="shared" ca="1" si="82"/>
        <v/>
      </c>
      <c r="P92" s="166" t="str">
        <f t="shared" ca="1" si="98"/>
        <v/>
      </c>
      <c r="Q92" s="160" t="str">
        <f t="shared" ca="1" si="83"/>
        <v/>
      </c>
      <c r="R92" s="166" t="str">
        <f t="shared" ca="1" si="99"/>
        <v/>
      </c>
      <c r="S92" s="160" t="str">
        <f t="shared" ca="1" si="84"/>
        <v/>
      </c>
      <c r="T92" s="166" t="str">
        <f t="shared" ca="1" si="100"/>
        <v/>
      </c>
      <c r="U92" s="160" t="str">
        <f t="shared" ca="1" si="85"/>
        <v/>
      </c>
      <c r="V92" s="166" t="str">
        <f t="shared" ca="1" si="101"/>
        <v/>
      </c>
      <c r="W92" s="160" t="str">
        <f t="shared" ca="1" si="86"/>
        <v/>
      </c>
      <c r="X92" s="166" t="str">
        <f t="shared" ca="1" si="102"/>
        <v/>
      </c>
      <c r="Y92" s="160" t="str">
        <f t="shared" ca="1" si="87"/>
        <v/>
      </c>
      <c r="Z92" s="166" t="str">
        <f t="shared" ca="1" si="103"/>
        <v/>
      </c>
      <c r="AA92" s="160" t="str">
        <f t="shared" ca="1" si="88"/>
        <v/>
      </c>
      <c r="AB92" s="166" t="str">
        <f t="shared" ca="1" si="104"/>
        <v/>
      </c>
      <c r="AC92" s="160" t="str">
        <f t="shared" ca="1" si="89"/>
        <v/>
      </c>
      <c r="AD92" s="166" t="str">
        <f t="shared" ca="1" si="105"/>
        <v/>
      </c>
      <c r="AE92" s="160" t="str">
        <f t="shared" ca="1" si="90"/>
        <v/>
      </c>
      <c r="AF92" s="166" t="str">
        <f t="shared" ca="1" si="106"/>
        <v/>
      </c>
    </row>
    <row r="93" spans="1:32" s="128" customFormat="1" ht="21" customHeight="1">
      <c r="A93" s="132" t="s">
        <v>277</v>
      </c>
      <c r="B93" s="159">
        <f t="shared" ca="1" si="91"/>
        <v>10549.67</v>
      </c>
      <c r="C93" s="160">
        <f t="shared" ca="1" si="76"/>
        <v>21405</v>
      </c>
      <c r="D93" s="166">
        <f t="shared" ca="1" si="92"/>
        <v>0</v>
      </c>
      <c r="E93" s="160" t="str">
        <f t="shared" ca="1" si="77"/>
        <v/>
      </c>
      <c r="F93" s="166" t="str">
        <f t="shared" ca="1" si="93"/>
        <v/>
      </c>
      <c r="G93" s="160" t="str">
        <f t="shared" ca="1" si="78"/>
        <v/>
      </c>
      <c r="H93" s="166" t="str">
        <f t="shared" ca="1" si="94"/>
        <v/>
      </c>
      <c r="I93" s="160">
        <f t="shared" ca="1" si="79"/>
        <v>25000</v>
      </c>
      <c r="J93" s="166">
        <f t="shared" ca="1" si="95"/>
        <v>1.0526315789473684</v>
      </c>
      <c r="K93" s="160">
        <f t="shared" ca="1" si="80"/>
        <v>45000</v>
      </c>
      <c r="L93" s="166">
        <f t="shared" ca="1" si="96"/>
        <v>0</v>
      </c>
      <c r="M93" s="160">
        <f t="shared" ca="1" si="81"/>
        <v>17716</v>
      </c>
      <c r="N93" s="166">
        <f t="shared" ca="1" si="97"/>
        <v>0</v>
      </c>
      <c r="O93" s="160" t="str">
        <f t="shared" ca="1" si="82"/>
        <v/>
      </c>
      <c r="P93" s="166" t="str">
        <f t="shared" ca="1" si="98"/>
        <v/>
      </c>
      <c r="Q93" s="160" t="str">
        <f t="shared" ca="1" si="83"/>
        <v/>
      </c>
      <c r="R93" s="166" t="str">
        <f t="shared" ca="1" si="99"/>
        <v/>
      </c>
      <c r="S93" s="160" t="str">
        <f t="shared" ca="1" si="84"/>
        <v/>
      </c>
      <c r="T93" s="166" t="str">
        <f t="shared" ca="1" si="100"/>
        <v/>
      </c>
      <c r="U93" s="160" t="str">
        <f t="shared" ca="1" si="85"/>
        <v/>
      </c>
      <c r="V93" s="166" t="str">
        <f t="shared" ca="1" si="101"/>
        <v/>
      </c>
      <c r="W93" s="160" t="str">
        <f t="shared" ca="1" si="86"/>
        <v/>
      </c>
      <c r="X93" s="166" t="str">
        <f t="shared" ca="1" si="102"/>
        <v/>
      </c>
      <c r="Y93" s="160" t="str">
        <f t="shared" ca="1" si="87"/>
        <v/>
      </c>
      <c r="Z93" s="166" t="str">
        <f t="shared" ca="1" si="103"/>
        <v/>
      </c>
      <c r="AA93" s="160" t="str">
        <f t="shared" ca="1" si="88"/>
        <v/>
      </c>
      <c r="AB93" s="166" t="str">
        <f t="shared" ca="1" si="104"/>
        <v/>
      </c>
      <c r="AC93" s="160" t="str">
        <f t="shared" ca="1" si="89"/>
        <v/>
      </c>
      <c r="AD93" s="166" t="str">
        <f t="shared" ca="1" si="105"/>
        <v/>
      </c>
      <c r="AE93" s="160" t="str">
        <f t="shared" ca="1" si="90"/>
        <v/>
      </c>
      <c r="AF93" s="166" t="str">
        <f t="shared" ca="1" si="106"/>
        <v/>
      </c>
    </row>
    <row r="94" spans="1:32" s="128" customFormat="1" ht="21" customHeight="1">
      <c r="A94" s="132" t="s">
        <v>282</v>
      </c>
      <c r="B94" s="159">
        <f t="shared" ca="1" si="91"/>
        <v>26920.14</v>
      </c>
      <c r="C94" s="160">
        <f t="shared" ca="1" si="76"/>
        <v>78560</v>
      </c>
      <c r="D94" s="166">
        <f t="shared" ca="1" si="92"/>
        <v>1.0526315789473684</v>
      </c>
      <c r="E94" s="160" t="str">
        <f t="shared" ca="1" si="77"/>
        <v/>
      </c>
      <c r="F94" s="166" t="str">
        <f t="shared" ca="1" si="93"/>
        <v/>
      </c>
      <c r="G94" s="160" t="str">
        <f t="shared" ca="1" si="78"/>
        <v/>
      </c>
      <c r="H94" s="166" t="str">
        <f t="shared" ca="1" si="94"/>
        <v/>
      </c>
      <c r="I94" s="160">
        <f t="shared" ca="1" si="79"/>
        <v>75000</v>
      </c>
      <c r="J94" s="166">
        <f t="shared" ca="1" si="95"/>
        <v>1.0526315789473684</v>
      </c>
      <c r="K94" s="160">
        <f t="shared" ca="1" si="80"/>
        <v>95000</v>
      </c>
      <c r="L94" s="166">
        <f t="shared" ca="1" si="96"/>
        <v>0</v>
      </c>
      <c r="M94" s="160">
        <f t="shared" ca="1" si="81"/>
        <v>23175</v>
      </c>
      <c r="N94" s="166">
        <f t="shared" ca="1" si="97"/>
        <v>0</v>
      </c>
      <c r="O94" s="160" t="str">
        <f t="shared" ca="1" si="82"/>
        <v/>
      </c>
      <c r="P94" s="166" t="str">
        <f t="shared" ca="1" si="98"/>
        <v/>
      </c>
      <c r="Q94" s="160" t="str">
        <f t="shared" ca="1" si="83"/>
        <v/>
      </c>
      <c r="R94" s="166" t="str">
        <f t="shared" ca="1" si="99"/>
        <v/>
      </c>
      <c r="S94" s="160" t="str">
        <f t="shared" ca="1" si="84"/>
        <v/>
      </c>
      <c r="T94" s="166" t="str">
        <f t="shared" ca="1" si="100"/>
        <v/>
      </c>
      <c r="U94" s="160" t="str">
        <f t="shared" ca="1" si="85"/>
        <v/>
      </c>
      <c r="V94" s="166" t="str">
        <f t="shared" ca="1" si="101"/>
        <v/>
      </c>
      <c r="W94" s="160" t="str">
        <f t="shared" ca="1" si="86"/>
        <v/>
      </c>
      <c r="X94" s="166" t="str">
        <f t="shared" ca="1" si="102"/>
        <v/>
      </c>
      <c r="Y94" s="160" t="str">
        <f t="shared" ca="1" si="87"/>
        <v/>
      </c>
      <c r="Z94" s="166" t="str">
        <f t="shared" ca="1" si="103"/>
        <v/>
      </c>
      <c r="AA94" s="160" t="str">
        <f t="shared" ca="1" si="88"/>
        <v/>
      </c>
      <c r="AB94" s="166" t="str">
        <f t="shared" ca="1" si="104"/>
        <v/>
      </c>
      <c r="AC94" s="160" t="str">
        <f t="shared" ca="1" si="89"/>
        <v/>
      </c>
      <c r="AD94" s="166" t="str">
        <f t="shared" ca="1" si="105"/>
        <v/>
      </c>
      <c r="AE94" s="160" t="str">
        <f t="shared" ca="1" si="90"/>
        <v/>
      </c>
      <c r="AF94" s="166" t="str">
        <f t="shared" ca="1" si="106"/>
        <v/>
      </c>
    </row>
    <row r="95" spans="1:32" s="128" customFormat="1" ht="21" customHeight="1">
      <c r="A95" s="132" t="s">
        <v>284</v>
      </c>
      <c r="B95" s="159">
        <f t="shared" ca="1" si="91"/>
        <v>25869.17</v>
      </c>
      <c r="C95" s="160">
        <f t="shared" ca="1" si="76"/>
        <v>68501</v>
      </c>
      <c r="D95" s="166">
        <f t="shared" ca="1" si="92"/>
        <v>1.0526315789473684</v>
      </c>
      <c r="E95" s="160" t="str">
        <f t="shared" ca="1" si="77"/>
        <v/>
      </c>
      <c r="F95" s="166" t="str">
        <f t="shared" ca="1" si="93"/>
        <v/>
      </c>
      <c r="G95" s="160" t="str">
        <f t="shared" ca="1" si="78"/>
        <v/>
      </c>
      <c r="H95" s="166" t="str">
        <f t="shared" ca="1" si="94"/>
        <v/>
      </c>
      <c r="I95" s="160">
        <f t="shared" ca="1" si="79"/>
        <v>78000</v>
      </c>
      <c r="J95" s="166">
        <f t="shared" ca="1" si="95"/>
        <v>1.0526315789473684</v>
      </c>
      <c r="K95" s="160">
        <f t="shared" ca="1" si="80"/>
        <v>95000</v>
      </c>
      <c r="L95" s="166">
        <f t="shared" ca="1" si="96"/>
        <v>0</v>
      </c>
      <c r="M95" s="160">
        <f t="shared" ca="1" si="81"/>
        <v>24926</v>
      </c>
      <c r="N95" s="166">
        <f t="shared" ca="1" si="97"/>
        <v>0</v>
      </c>
      <c r="O95" s="160" t="str">
        <f t="shared" ca="1" si="82"/>
        <v/>
      </c>
      <c r="P95" s="166" t="str">
        <f t="shared" ca="1" si="98"/>
        <v/>
      </c>
      <c r="Q95" s="160" t="str">
        <f t="shared" ca="1" si="83"/>
        <v/>
      </c>
      <c r="R95" s="166" t="str">
        <f t="shared" ca="1" si="99"/>
        <v/>
      </c>
      <c r="S95" s="160" t="str">
        <f t="shared" ca="1" si="84"/>
        <v/>
      </c>
      <c r="T95" s="166" t="str">
        <f t="shared" ca="1" si="100"/>
        <v/>
      </c>
      <c r="U95" s="160" t="str">
        <f t="shared" ca="1" si="85"/>
        <v/>
      </c>
      <c r="V95" s="166" t="str">
        <f t="shared" ca="1" si="101"/>
        <v/>
      </c>
      <c r="W95" s="160" t="str">
        <f t="shared" ca="1" si="86"/>
        <v/>
      </c>
      <c r="X95" s="166" t="str">
        <f t="shared" ca="1" si="102"/>
        <v/>
      </c>
      <c r="Y95" s="160" t="str">
        <f t="shared" ca="1" si="87"/>
        <v/>
      </c>
      <c r="Z95" s="166" t="str">
        <f t="shared" ca="1" si="103"/>
        <v/>
      </c>
      <c r="AA95" s="160" t="str">
        <f t="shared" ca="1" si="88"/>
        <v/>
      </c>
      <c r="AB95" s="166" t="str">
        <f t="shared" ca="1" si="104"/>
        <v/>
      </c>
      <c r="AC95" s="160" t="str">
        <f t="shared" ca="1" si="89"/>
        <v/>
      </c>
      <c r="AD95" s="166" t="str">
        <f t="shared" ca="1" si="105"/>
        <v/>
      </c>
      <c r="AE95" s="160" t="str">
        <f t="shared" ca="1" si="90"/>
        <v/>
      </c>
      <c r="AF95" s="166" t="str">
        <f t="shared" ca="1" si="106"/>
        <v/>
      </c>
    </row>
    <row r="96" spans="1:32" s="128" customFormat="1" ht="21" customHeight="1">
      <c r="A96" s="132" t="s">
        <v>286</v>
      </c>
      <c r="B96" s="159">
        <f t="shared" ca="1" si="91"/>
        <v>27756.87</v>
      </c>
      <c r="C96" s="160">
        <f t="shared" ca="1" si="76"/>
        <v>56230</v>
      </c>
      <c r="D96" s="166">
        <f t="shared" ca="1" si="92"/>
        <v>1.0526315789473684</v>
      </c>
      <c r="E96" s="160" t="str">
        <f t="shared" ca="1" si="77"/>
        <v/>
      </c>
      <c r="F96" s="166" t="str">
        <f t="shared" ca="1" si="93"/>
        <v/>
      </c>
      <c r="G96" s="160" t="str">
        <f t="shared" ca="1" si="78"/>
        <v/>
      </c>
      <c r="H96" s="166" t="str">
        <f t="shared" ca="1" si="94"/>
        <v/>
      </c>
      <c r="I96" s="160">
        <f t="shared" ca="1" si="79"/>
        <v>72000</v>
      </c>
      <c r="J96" s="166">
        <f t="shared" ca="1" si="95"/>
        <v>1.0526315789473684</v>
      </c>
      <c r="K96" s="160">
        <f t="shared" ca="1" si="80"/>
        <v>100000</v>
      </c>
      <c r="L96" s="166">
        <f t="shared" ca="1" si="96"/>
        <v>0</v>
      </c>
      <c r="M96" s="160">
        <f t="shared" ca="1" si="81"/>
        <v>23175</v>
      </c>
      <c r="N96" s="166">
        <f t="shared" ca="1" si="97"/>
        <v>0</v>
      </c>
      <c r="O96" s="160" t="str">
        <f t="shared" ca="1" si="82"/>
        <v/>
      </c>
      <c r="P96" s="166" t="str">
        <f t="shared" ca="1" si="98"/>
        <v/>
      </c>
      <c r="Q96" s="160" t="str">
        <f t="shared" ca="1" si="83"/>
        <v/>
      </c>
      <c r="R96" s="166" t="str">
        <f t="shared" ca="1" si="99"/>
        <v/>
      </c>
      <c r="S96" s="160" t="str">
        <f t="shared" ca="1" si="84"/>
        <v/>
      </c>
      <c r="T96" s="166" t="str">
        <f t="shared" ca="1" si="100"/>
        <v/>
      </c>
      <c r="U96" s="160" t="str">
        <f t="shared" ca="1" si="85"/>
        <v/>
      </c>
      <c r="V96" s="166" t="str">
        <f t="shared" ca="1" si="101"/>
        <v/>
      </c>
      <c r="W96" s="160" t="str">
        <f t="shared" ca="1" si="86"/>
        <v/>
      </c>
      <c r="X96" s="166" t="str">
        <f t="shared" ca="1" si="102"/>
        <v/>
      </c>
      <c r="Y96" s="160" t="str">
        <f t="shared" ca="1" si="87"/>
        <v/>
      </c>
      <c r="Z96" s="166" t="str">
        <f t="shared" ca="1" si="103"/>
        <v/>
      </c>
      <c r="AA96" s="160" t="str">
        <f t="shared" ca="1" si="88"/>
        <v/>
      </c>
      <c r="AB96" s="166" t="str">
        <f t="shared" ca="1" si="104"/>
        <v/>
      </c>
      <c r="AC96" s="160" t="str">
        <f t="shared" ca="1" si="89"/>
        <v/>
      </c>
      <c r="AD96" s="166" t="str">
        <f t="shared" ca="1" si="105"/>
        <v/>
      </c>
      <c r="AE96" s="160" t="str">
        <f t="shared" ca="1" si="90"/>
        <v/>
      </c>
      <c r="AF96" s="166" t="str">
        <f t="shared" ca="1" si="106"/>
        <v/>
      </c>
    </row>
    <row r="97" spans="1:32" s="128" customFormat="1" ht="21" customHeight="1">
      <c r="A97" s="132" t="s">
        <v>290</v>
      </c>
      <c r="B97" s="159">
        <f t="shared" ca="1" si="91"/>
        <v>26662.36</v>
      </c>
      <c r="C97" s="160">
        <f t="shared" ca="1" si="76"/>
        <v>73240</v>
      </c>
      <c r="D97" s="166">
        <f t="shared" ca="1" si="92"/>
        <v>1.0526315789473684</v>
      </c>
      <c r="E97" s="160" t="str">
        <f t="shared" ca="1" si="77"/>
        <v/>
      </c>
      <c r="F97" s="166" t="str">
        <f t="shared" ca="1" si="93"/>
        <v/>
      </c>
      <c r="G97" s="160" t="str">
        <f t="shared" ca="1" si="78"/>
        <v/>
      </c>
      <c r="H97" s="166" t="str">
        <f t="shared" ca="1" si="94"/>
        <v/>
      </c>
      <c r="I97" s="160">
        <f t="shared" ca="1" si="79"/>
        <v>77000</v>
      </c>
      <c r="J97" s="166">
        <f t="shared" ca="1" si="95"/>
        <v>1.0526315789473684</v>
      </c>
      <c r="K97" s="160">
        <f t="shared" ca="1" si="80"/>
        <v>95000</v>
      </c>
      <c r="L97" s="166">
        <f t="shared" ca="1" si="96"/>
        <v>0</v>
      </c>
      <c r="M97" s="160">
        <f t="shared" ca="1" si="81"/>
        <v>23175</v>
      </c>
      <c r="N97" s="166">
        <f t="shared" ca="1" si="97"/>
        <v>0</v>
      </c>
      <c r="O97" s="160" t="str">
        <f t="shared" ca="1" si="82"/>
        <v/>
      </c>
      <c r="P97" s="166" t="str">
        <f t="shared" ca="1" si="98"/>
        <v/>
      </c>
      <c r="Q97" s="160" t="str">
        <f t="shared" ca="1" si="83"/>
        <v/>
      </c>
      <c r="R97" s="166" t="str">
        <f t="shared" ca="1" si="99"/>
        <v/>
      </c>
      <c r="S97" s="160" t="str">
        <f t="shared" ca="1" si="84"/>
        <v/>
      </c>
      <c r="T97" s="166" t="str">
        <f t="shared" ca="1" si="100"/>
        <v/>
      </c>
      <c r="U97" s="160" t="str">
        <f t="shared" ca="1" si="85"/>
        <v/>
      </c>
      <c r="V97" s="166" t="str">
        <f t="shared" ca="1" si="101"/>
        <v/>
      </c>
      <c r="W97" s="160" t="str">
        <f t="shared" ca="1" si="86"/>
        <v/>
      </c>
      <c r="X97" s="166" t="str">
        <f t="shared" ca="1" si="102"/>
        <v/>
      </c>
      <c r="Y97" s="160" t="str">
        <f t="shared" ca="1" si="87"/>
        <v/>
      </c>
      <c r="Z97" s="166" t="str">
        <f t="shared" ca="1" si="103"/>
        <v/>
      </c>
      <c r="AA97" s="160" t="str">
        <f t="shared" ca="1" si="88"/>
        <v/>
      </c>
      <c r="AB97" s="166" t="str">
        <f t="shared" ca="1" si="104"/>
        <v/>
      </c>
      <c r="AC97" s="160" t="str">
        <f t="shared" ca="1" si="89"/>
        <v/>
      </c>
      <c r="AD97" s="166" t="str">
        <f t="shared" ca="1" si="105"/>
        <v/>
      </c>
      <c r="AE97" s="160" t="str">
        <f t="shared" ca="1" si="90"/>
        <v/>
      </c>
      <c r="AF97" s="166" t="str">
        <f t="shared" ca="1" si="106"/>
        <v/>
      </c>
    </row>
    <row r="98" spans="1:32" s="128" customFormat="1" ht="21" customHeight="1">
      <c r="A98" s="132" t="s">
        <v>292</v>
      </c>
      <c r="B98" s="159">
        <f t="shared" ca="1" si="91"/>
        <v>27032.6</v>
      </c>
      <c r="C98" s="160">
        <f t="shared" ca="1" si="76"/>
        <v>78210</v>
      </c>
      <c r="D98" s="166">
        <f t="shared" ca="1" si="92"/>
        <v>1.0526315789473684</v>
      </c>
      <c r="E98" s="160" t="str">
        <f t="shared" ca="1" si="77"/>
        <v/>
      </c>
      <c r="F98" s="166" t="str">
        <f t="shared" ca="1" si="93"/>
        <v/>
      </c>
      <c r="G98" s="160" t="str">
        <f t="shared" ca="1" si="78"/>
        <v/>
      </c>
      <c r="H98" s="166" t="str">
        <f t="shared" ca="1" si="94"/>
        <v/>
      </c>
      <c r="I98" s="160">
        <f t="shared" ca="1" si="79"/>
        <v>77000</v>
      </c>
      <c r="J98" s="166">
        <f t="shared" ca="1" si="95"/>
        <v>1.0526315789473684</v>
      </c>
      <c r="K98" s="160">
        <f t="shared" ca="1" si="80"/>
        <v>95000</v>
      </c>
      <c r="L98" s="166">
        <f t="shared" ca="1" si="96"/>
        <v>0</v>
      </c>
      <c r="M98" s="160">
        <f t="shared" ca="1" si="81"/>
        <v>23175</v>
      </c>
      <c r="N98" s="166">
        <f t="shared" ca="1" si="97"/>
        <v>0</v>
      </c>
      <c r="O98" s="160" t="str">
        <f t="shared" ca="1" si="82"/>
        <v/>
      </c>
      <c r="P98" s="166" t="str">
        <f t="shared" ca="1" si="98"/>
        <v/>
      </c>
      <c r="Q98" s="160" t="str">
        <f t="shared" ca="1" si="83"/>
        <v/>
      </c>
      <c r="R98" s="166" t="str">
        <f t="shared" ca="1" si="99"/>
        <v/>
      </c>
      <c r="S98" s="160" t="str">
        <f t="shared" ca="1" si="84"/>
        <v/>
      </c>
      <c r="T98" s="166" t="str">
        <f t="shared" ca="1" si="100"/>
        <v/>
      </c>
      <c r="U98" s="160" t="str">
        <f t="shared" ca="1" si="85"/>
        <v/>
      </c>
      <c r="V98" s="166" t="str">
        <f t="shared" ca="1" si="101"/>
        <v/>
      </c>
      <c r="W98" s="160" t="str">
        <f t="shared" ca="1" si="86"/>
        <v/>
      </c>
      <c r="X98" s="166" t="str">
        <f t="shared" ca="1" si="102"/>
        <v/>
      </c>
      <c r="Y98" s="160" t="str">
        <f t="shared" ca="1" si="87"/>
        <v/>
      </c>
      <c r="Z98" s="166" t="str">
        <f t="shared" ca="1" si="103"/>
        <v/>
      </c>
      <c r="AA98" s="160" t="str">
        <f t="shared" ca="1" si="88"/>
        <v/>
      </c>
      <c r="AB98" s="166" t="str">
        <f t="shared" ca="1" si="104"/>
        <v/>
      </c>
      <c r="AC98" s="160" t="str">
        <f t="shared" ca="1" si="89"/>
        <v/>
      </c>
      <c r="AD98" s="166" t="str">
        <f t="shared" ca="1" si="105"/>
        <v/>
      </c>
      <c r="AE98" s="160" t="str">
        <f t="shared" ca="1" si="90"/>
        <v/>
      </c>
      <c r="AF98" s="166" t="str">
        <f t="shared" ca="1" si="106"/>
        <v/>
      </c>
    </row>
    <row r="99" spans="1:32" s="128" customFormat="1" ht="21" customHeight="1">
      <c r="A99" s="132" t="s">
        <v>301</v>
      </c>
      <c r="B99" s="159">
        <f t="shared" ca="1" si="91"/>
        <v>138475.54</v>
      </c>
      <c r="C99" s="160">
        <f t="shared" ca="1" si="76"/>
        <v>162047</v>
      </c>
      <c r="D99" s="166">
        <f t="shared" ca="1" si="92"/>
        <v>0</v>
      </c>
      <c r="E99" s="160" t="str">
        <f t="shared" ca="1" si="77"/>
        <v/>
      </c>
      <c r="F99" s="166" t="str">
        <f t="shared" ca="1" si="93"/>
        <v/>
      </c>
      <c r="G99" s="160" t="str">
        <f t="shared" ca="1" si="78"/>
        <v/>
      </c>
      <c r="H99" s="166" t="str">
        <f t="shared" ca="1" si="94"/>
        <v/>
      </c>
      <c r="I99" s="160">
        <f t="shared" ca="1" si="79"/>
        <v>300000</v>
      </c>
      <c r="J99" s="166">
        <f t="shared" ca="1" si="95"/>
        <v>1.0526315789473684</v>
      </c>
      <c r="K99" s="160">
        <f t="shared" ca="1" si="80"/>
        <v>500000</v>
      </c>
      <c r="L99" s="166">
        <f t="shared" ca="1" si="96"/>
        <v>0</v>
      </c>
      <c r="M99" s="160">
        <f t="shared" ca="1" si="81"/>
        <v>161710</v>
      </c>
      <c r="N99" s="166">
        <f t="shared" ca="1" si="97"/>
        <v>0</v>
      </c>
      <c r="O99" s="160" t="str">
        <f t="shared" ca="1" si="82"/>
        <v/>
      </c>
      <c r="P99" s="166" t="str">
        <f t="shared" ca="1" si="98"/>
        <v/>
      </c>
      <c r="Q99" s="160" t="str">
        <f t="shared" ca="1" si="83"/>
        <v/>
      </c>
      <c r="R99" s="166" t="str">
        <f t="shared" ca="1" si="99"/>
        <v/>
      </c>
      <c r="S99" s="160" t="str">
        <f t="shared" ca="1" si="84"/>
        <v/>
      </c>
      <c r="T99" s="166" t="str">
        <f t="shared" ca="1" si="100"/>
        <v/>
      </c>
      <c r="U99" s="160" t="str">
        <f t="shared" ca="1" si="85"/>
        <v/>
      </c>
      <c r="V99" s="166" t="str">
        <f t="shared" ca="1" si="101"/>
        <v/>
      </c>
      <c r="W99" s="160" t="str">
        <f t="shared" ca="1" si="86"/>
        <v/>
      </c>
      <c r="X99" s="166" t="str">
        <f t="shared" ca="1" si="102"/>
        <v/>
      </c>
      <c r="Y99" s="160" t="str">
        <f t="shared" ca="1" si="87"/>
        <v/>
      </c>
      <c r="Z99" s="166" t="str">
        <f t="shared" ca="1" si="103"/>
        <v/>
      </c>
      <c r="AA99" s="160" t="str">
        <f t="shared" ca="1" si="88"/>
        <v/>
      </c>
      <c r="AB99" s="166" t="str">
        <f t="shared" ca="1" si="104"/>
        <v/>
      </c>
      <c r="AC99" s="160" t="str">
        <f t="shared" ca="1" si="89"/>
        <v/>
      </c>
      <c r="AD99" s="166" t="str">
        <f t="shared" ca="1" si="105"/>
        <v/>
      </c>
      <c r="AE99" s="160" t="str">
        <f t="shared" ca="1" si="90"/>
        <v/>
      </c>
      <c r="AF99" s="166" t="str">
        <f t="shared" ca="1" si="106"/>
        <v/>
      </c>
    </row>
    <row r="100" spans="1:32" s="128" customFormat="1" ht="21" customHeight="1">
      <c r="A100" s="132" t="s">
        <v>305</v>
      </c>
      <c r="B100" s="159">
        <f t="shared" ca="1" si="91"/>
        <v>46715.65</v>
      </c>
      <c r="C100" s="160">
        <f t="shared" ca="1" si="76"/>
        <v>198201</v>
      </c>
      <c r="D100" s="166">
        <f t="shared" ca="1" si="92"/>
        <v>0</v>
      </c>
      <c r="E100" s="160" t="str">
        <f t="shared" ca="1" si="77"/>
        <v/>
      </c>
      <c r="F100" s="166" t="str">
        <f t="shared" ca="1" si="93"/>
        <v/>
      </c>
      <c r="G100" s="160" t="str">
        <f t="shared" ca="1" si="78"/>
        <v/>
      </c>
      <c r="H100" s="166" t="str">
        <f t="shared" ca="1" si="94"/>
        <v/>
      </c>
      <c r="I100" s="160">
        <f t="shared" ca="1" si="79"/>
        <v>120000</v>
      </c>
      <c r="J100" s="166">
        <f t="shared" ca="1" si="95"/>
        <v>0</v>
      </c>
      <c r="K100" s="160">
        <f t="shared" ca="1" si="80"/>
        <v>215000</v>
      </c>
      <c r="L100" s="166">
        <f t="shared" ca="1" si="96"/>
        <v>0</v>
      </c>
      <c r="M100" s="160">
        <f t="shared" ca="1" si="81"/>
        <v>108562</v>
      </c>
      <c r="N100" s="166">
        <f t="shared" ca="1" si="97"/>
        <v>0</v>
      </c>
      <c r="O100" s="160" t="str">
        <f t="shared" ca="1" si="82"/>
        <v/>
      </c>
      <c r="P100" s="166" t="str">
        <f t="shared" ca="1" si="98"/>
        <v/>
      </c>
      <c r="Q100" s="160" t="str">
        <f t="shared" ca="1" si="83"/>
        <v/>
      </c>
      <c r="R100" s="166" t="str">
        <f t="shared" ca="1" si="99"/>
        <v/>
      </c>
      <c r="S100" s="160" t="str">
        <f t="shared" ca="1" si="84"/>
        <v/>
      </c>
      <c r="T100" s="166" t="str">
        <f t="shared" ca="1" si="100"/>
        <v/>
      </c>
      <c r="U100" s="160" t="str">
        <f t="shared" ca="1" si="85"/>
        <v/>
      </c>
      <c r="V100" s="166" t="str">
        <f t="shared" ca="1" si="101"/>
        <v/>
      </c>
      <c r="W100" s="160" t="str">
        <f t="shared" ca="1" si="86"/>
        <v/>
      </c>
      <c r="X100" s="166" t="str">
        <f t="shared" ca="1" si="102"/>
        <v/>
      </c>
      <c r="Y100" s="160" t="str">
        <f t="shared" ca="1" si="87"/>
        <v/>
      </c>
      <c r="Z100" s="166" t="str">
        <f t="shared" ca="1" si="103"/>
        <v/>
      </c>
      <c r="AA100" s="160" t="str">
        <f t="shared" ca="1" si="88"/>
        <v/>
      </c>
      <c r="AB100" s="166" t="str">
        <f t="shared" ca="1" si="104"/>
        <v/>
      </c>
      <c r="AC100" s="160" t="str">
        <f t="shared" ca="1" si="89"/>
        <v/>
      </c>
      <c r="AD100" s="166" t="str">
        <f t="shared" ca="1" si="105"/>
        <v/>
      </c>
      <c r="AE100" s="160" t="str">
        <f t="shared" ca="1" si="90"/>
        <v/>
      </c>
      <c r="AF100" s="166" t="str">
        <f t="shared" ca="1" si="106"/>
        <v/>
      </c>
    </row>
    <row r="101" spans="1:32" s="128" customFormat="1" ht="21" customHeight="1">
      <c r="A101" s="132" t="s">
        <v>307</v>
      </c>
      <c r="B101" s="159">
        <f t="shared" ca="1" si="91"/>
        <v>74612.81</v>
      </c>
      <c r="C101" s="160">
        <f t="shared" ca="1" si="76"/>
        <v>243100</v>
      </c>
      <c r="D101" s="166">
        <f t="shared" ca="1" si="92"/>
        <v>0</v>
      </c>
      <c r="E101" s="160" t="str">
        <f t="shared" ca="1" si="77"/>
        <v/>
      </c>
      <c r="F101" s="166" t="str">
        <f t="shared" ca="1" si="93"/>
        <v/>
      </c>
      <c r="G101" s="160" t="str">
        <f t="shared" ca="1" si="78"/>
        <v/>
      </c>
      <c r="H101" s="166" t="str">
        <f t="shared" ca="1" si="94"/>
        <v/>
      </c>
      <c r="I101" s="160">
        <f t="shared" ca="1" si="79"/>
        <v>300000</v>
      </c>
      <c r="J101" s="166">
        <f t="shared" ca="1" si="95"/>
        <v>0</v>
      </c>
      <c r="K101" s="160">
        <f t="shared" ca="1" si="80"/>
        <v>150000</v>
      </c>
      <c r="L101" s="166">
        <f t="shared" ca="1" si="96"/>
        <v>0</v>
      </c>
      <c r="M101" s="160">
        <f t="shared" ca="1" si="81"/>
        <v>111034</v>
      </c>
      <c r="N101" s="166">
        <f t="shared" ca="1" si="97"/>
        <v>0</v>
      </c>
      <c r="O101" s="160" t="str">
        <f t="shared" ca="1" si="82"/>
        <v/>
      </c>
      <c r="P101" s="166" t="str">
        <f t="shared" ca="1" si="98"/>
        <v/>
      </c>
      <c r="Q101" s="160" t="str">
        <f t="shared" ca="1" si="83"/>
        <v/>
      </c>
      <c r="R101" s="166" t="str">
        <f t="shared" ca="1" si="99"/>
        <v/>
      </c>
      <c r="S101" s="160" t="str">
        <f t="shared" ca="1" si="84"/>
        <v/>
      </c>
      <c r="T101" s="166" t="str">
        <f t="shared" ca="1" si="100"/>
        <v/>
      </c>
      <c r="U101" s="160" t="str">
        <f t="shared" ca="1" si="85"/>
        <v/>
      </c>
      <c r="V101" s="166" t="str">
        <f t="shared" ca="1" si="101"/>
        <v/>
      </c>
      <c r="W101" s="160" t="str">
        <f t="shared" ca="1" si="86"/>
        <v/>
      </c>
      <c r="X101" s="166" t="str">
        <f t="shared" ca="1" si="102"/>
        <v/>
      </c>
      <c r="Y101" s="160" t="str">
        <f t="shared" ca="1" si="87"/>
        <v/>
      </c>
      <c r="Z101" s="166" t="str">
        <f t="shared" ca="1" si="103"/>
        <v/>
      </c>
      <c r="AA101" s="160" t="str">
        <f t="shared" ca="1" si="88"/>
        <v/>
      </c>
      <c r="AB101" s="166" t="str">
        <f t="shared" ca="1" si="104"/>
        <v/>
      </c>
      <c r="AC101" s="160" t="str">
        <f t="shared" ca="1" si="89"/>
        <v/>
      </c>
      <c r="AD101" s="166" t="str">
        <f t="shared" ca="1" si="105"/>
        <v/>
      </c>
      <c r="AE101" s="160" t="str">
        <f t="shared" ca="1" si="90"/>
        <v/>
      </c>
      <c r="AF101" s="166" t="str">
        <f t="shared" ca="1" si="106"/>
        <v/>
      </c>
    </row>
    <row r="102" spans="1:32" s="128" customFormat="1" ht="21" customHeight="1">
      <c r="A102" s="132" t="s">
        <v>314</v>
      </c>
      <c r="B102" s="159">
        <f t="shared" ca="1" si="91"/>
        <v>3116.26</v>
      </c>
      <c r="C102" s="160">
        <f t="shared" ca="1" si="76"/>
        <v>14680</v>
      </c>
      <c r="D102" s="166">
        <f t="shared" ca="1" si="92"/>
        <v>1.0526315789473684</v>
      </c>
      <c r="E102" s="160" t="str">
        <f t="shared" ca="1" si="77"/>
        <v/>
      </c>
      <c r="F102" s="166" t="str">
        <f t="shared" ca="1" si="93"/>
        <v/>
      </c>
      <c r="G102" s="160" t="str">
        <f t="shared" ca="1" si="78"/>
        <v/>
      </c>
      <c r="H102" s="166" t="str">
        <f t="shared" ca="1" si="94"/>
        <v/>
      </c>
      <c r="I102" s="160">
        <f t="shared" ca="1" si="79"/>
        <v>18000</v>
      </c>
      <c r="J102" s="166">
        <f t="shared" ca="1" si="95"/>
        <v>0</v>
      </c>
      <c r="K102" s="160">
        <f t="shared" ca="1" si="80"/>
        <v>18500</v>
      </c>
      <c r="L102" s="166">
        <f t="shared" ca="1" si="96"/>
        <v>0</v>
      </c>
      <c r="M102" s="160">
        <f t="shared" ca="1" si="81"/>
        <v>10712</v>
      </c>
      <c r="N102" s="166">
        <f t="shared" ca="1" si="97"/>
        <v>0</v>
      </c>
      <c r="O102" s="160" t="str">
        <f t="shared" ca="1" si="82"/>
        <v/>
      </c>
      <c r="P102" s="166" t="str">
        <f t="shared" ca="1" si="98"/>
        <v/>
      </c>
      <c r="Q102" s="160" t="str">
        <f t="shared" ca="1" si="83"/>
        <v/>
      </c>
      <c r="R102" s="166" t="str">
        <f t="shared" ca="1" si="99"/>
        <v/>
      </c>
      <c r="S102" s="160" t="str">
        <f t="shared" ca="1" si="84"/>
        <v/>
      </c>
      <c r="T102" s="166" t="str">
        <f t="shared" ca="1" si="100"/>
        <v/>
      </c>
      <c r="U102" s="160" t="str">
        <f t="shared" ca="1" si="85"/>
        <v/>
      </c>
      <c r="V102" s="166" t="str">
        <f t="shared" ca="1" si="101"/>
        <v/>
      </c>
      <c r="W102" s="160" t="str">
        <f t="shared" ca="1" si="86"/>
        <v/>
      </c>
      <c r="X102" s="166" t="str">
        <f t="shared" ca="1" si="102"/>
        <v/>
      </c>
      <c r="Y102" s="160" t="str">
        <f t="shared" ca="1" si="87"/>
        <v/>
      </c>
      <c r="Z102" s="166" t="str">
        <f t="shared" ca="1" si="103"/>
        <v/>
      </c>
      <c r="AA102" s="160" t="str">
        <f t="shared" ca="1" si="88"/>
        <v/>
      </c>
      <c r="AB102" s="166" t="str">
        <f t="shared" ca="1" si="104"/>
        <v/>
      </c>
      <c r="AC102" s="160" t="str">
        <f t="shared" ca="1" si="89"/>
        <v/>
      </c>
      <c r="AD102" s="166" t="str">
        <f t="shared" ca="1" si="105"/>
        <v/>
      </c>
      <c r="AE102" s="160" t="str">
        <f t="shared" ca="1" si="90"/>
        <v/>
      </c>
      <c r="AF102" s="166" t="str">
        <f t="shared" ca="1" si="106"/>
        <v/>
      </c>
    </row>
    <row r="103" spans="1:32" s="128" customFormat="1" ht="21" customHeight="1">
      <c r="A103" s="132" t="s">
        <v>316</v>
      </c>
      <c r="B103" s="159">
        <f t="shared" ca="1" si="91"/>
        <v>3421.6</v>
      </c>
      <c r="C103" s="160">
        <f t="shared" ca="1" si="76"/>
        <v>16014</v>
      </c>
      <c r="D103" s="166">
        <f t="shared" ca="1" si="92"/>
        <v>0</v>
      </c>
      <c r="E103" s="160" t="str">
        <f t="shared" ca="1" si="77"/>
        <v/>
      </c>
      <c r="F103" s="166" t="str">
        <f t="shared" ca="1" si="93"/>
        <v/>
      </c>
      <c r="G103" s="160" t="str">
        <f t="shared" ca="1" si="78"/>
        <v/>
      </c>
      <c r="H103" s="166" t="str">
        <f t="shared" ca="1" si="94"/>
        <v/>
      </c>
      <c r="I103" s="160">
        <f t="shared" ca="1" si="79"/>
        <v>16000</v>
      </c>
      <c r="J103" s="166">
        <f t="shared" ca="1" si="95"/>
        <v>0</v>
      </c>
      <c r="K103" s="160">
        <f t="shared" ca="1" si="80"/>
        <v>8500</v>
      </c>
      <c r="L103" s="166">
        <f t="shared" ca="1" si="96"/>
        <v>0</v>
      </c>
      <c r="M103" s="160">
        <f t="shared" ca="1" si="81"/>
        <v>9991</v>
      </c>
      <c r="N103" s="166">
        <f t="shared" ca="1" si="97"/>
        <v>0</v>
      </c>
      <c r="O103" s="160" t="str">
        <f t="shared" ca="1" si="82"/>
        <v/>
      </c>
      <c r="P103" s="166" t="str">
        <f t="shared" ca="1" si="98"/>
        <v/>
      </c>
      <c r="Q103" s="160" t="str">
        <f t="shared" ca="1" si="83"/>
        <v/>
      </c>
      <c r="R103" s="166" t="str">
        <f t="shared" ca="1" si="99"/>
        <v/>
      </c>
      <c r="S103" s="160" t="str">
        <f t="shared" ca="1" si="84"/>
        <v/>
      </c>
      <c r="T103" s="166" t="str">
        <f t="shared" ca="1" si="100"/>
        <v/>
      </c>
      <c r="U103" s="160" t="str">
        <f t="shared" ca="1" si="85"/>
        <v/>
      </c>
      <c r="V103" s="166" t="str">
        <f t="shared" ca="1" si="101"/>
        <v/>
      </c>
      <c r="W103" s="160" t="str">
        <f t="shared" ca="1" si="86"/>
        <v/>
      </c>
      <c r="X103" s="166" t="str">
        <f t="shared" ca="1" si="102"/>
        <v/>
      </c>
      <c r="Y103" s="160" t="str">
        <f t="shared" ca="1" si="87"/>
        <v/>
      </c>
      <c r="Z103" s="166" t="str">
        <f t="shared" ca="1" si="103"/>
        <v/>
      </c>
      <c r="AA103" s="160" t="str">
        <f t="shared" ca="1" si="88"/>
        <v/>
      </c>
      <c r="AB103" s="166" t="str">
        <f t="shared" ca="1" si="104"/>
        <v/>
      </c>
      <c r="AC103" s="160" t="str">
        <f t="shared" ca="1" si="89"/>
        <v/>
      </c>
      <c r="AD103" s="166" t="str">
        <f t="shared" ca="1" si="105"/>
        <v/>
      </c>
      <c r="AE103" s="160" t="str">
        <f t="shared" ca="1" si="90"/>
        <v/>
      </c>
      <c r="AF103" s="166" t="str">
        <f t="shared" ca="1" si="106"/>
        <v/>
      </c>
    </row>
    <row r="104" spans="1:32" s="128" customFormat="1" ht="21" customHeight="1">
      <c r="A104" s="132" t="s">
        <v>320</v>
      </c>
      <c r="B104" s="159">
        <f t="shared" ca="1" si="91"/>
        <v>2459.08</v>
      </c>
      <c r="C104" s="160">
        <f t="shared" ca="1" si="76"/>
        <v>12589</v>
      </c>
      <c r="D104" s="166">
        <f t="shared" ca="1" si="92"/>
        <v>0</v>
      </c>
      <c r="E104" s="160" t="str">
        <f t="shared" ca="1" si="77"/>
        <v/>
      </c>
      <c r="F104" s="166" t="str">
        <f t="shared" ca="1" si="93"/>
        <v/>
      </c>
      <c r="G104" s="160" t="str">
        <f t="shared" ca="1" si="78"/>
        <v/>
      </c>
      <c r="H104" s="166" t="str">
        <f t="shared" ca="1" si="94"/>
        <v/>
      </c>
      <c r="I104" s="160">
        <f t="shared" ca="1" si="79"/>
        <v>18000</v>
      </c>
      <c r="J104" s="166">
        <f t="shared" ca="1" si="95"/>
        <v>0</v>
      </c>
      <c r="K104" s="160">
        <f t="shared" ca="1" si="80"/>
        <v>15000</v>
      </c>
      <c r="L104" s="166">
        <f t="shared" ca="1" si="96"/>
        <v>1.0526315789473684</v>
      </c>
      <c r="M104" s="160">
        <f t="shared" ca="1" si="81"/>
        <v>11639</v>
      </c>
      <c r="N104" s="166">
        <f t="shared" ca="1" si="97"/>
        <v>0</v>
      </c>
      <c r="O104" s="160" t="str">
        <f t="shared" ca="1" si="82"/>
        <v/>
      </c>
      <c r="P104" s="166" t="str">
        <f t="shared" ca="1" si="98"/>
        <v/>
      </c>
      <c r="Q104" s="160" t="str">
        <f t="shared" ca="1" si="83"/>
        <v/>
      </c>
      <c r="R104" s="166" t="str">
        <f t="shared" ca="1" si="99"/>
        <v/>
      </c>
      <c r="S104" s="160" t="str">
        <f t="shared" ca="1" si="84"/>
        <v/>
      </c>
      <c r="T104" s="166" t="str">
        <f t="shared" ca="1" si="100"/>
        <v/>
      </c>
      <c r="U104" s="160" t="str">
        <f t="shared" ca="1" si="85"/>
        <v/>
      </c>
      <c r="V104" s="166" t="str">
        <f t="shared" ca="1" si="101"/>
        <v/>
      </c>
      <c r="W104" s="160" t="str">
        <f t="shared" ca="1" si="86"/>
        <v/>
      </c>
      <c r="X104" s="166" t="str">
        <f t="shared" ca="1" si="102"/>
        <v/>
      </c>
      <c r="Y104" s="160" t="str">
        <f t="shared" ca="1" si="87"/>
        <v/>
      </c>
      <c r="Z104" s="166" t="str">
        <f t="shared" ca="1" si="103"/>
        <v/>
      </c>
      <c r="AA104" s="160" t="str">
        <f t="shared" ca="1" si="88"/>
        <v/>
      </c>
      <c r="AB104" s="166" t="str">
        <f t="shared" ca="1" si="104"/>
        <v/>
      </c>
      <c r="AC104" s="160" t="str">
        <f t="shared" ca="1" si="89"/>
        <v/>
      </c>
      <c r="AD104" s="166" t="str">
        <f t="shared" ca="1" si="105"/>
        <v/>
      </c>
      <c r="AE104" s="160" t="str">
        <f t="shared" ca="1" si="90"/>
        <v/>
      </c>
      <c r="AF104" s="166" t="str">
        <f t="shared" ca="1" si="106"/>
        <v/>
      </c>
    </row>
    <row r="105" spans="1:32" s="128" customFormat="1" ht="21" customHeight="1">
      <c r="A105" s="132" t="s">
        <v>322</v>
      </c>
      <c r="B105" s="159">
        <f t="shared" ca="1" si="91"/>
        <v>15772.4</v>
      </c>
      <c r="C105" s="160">
        <f t="shared" ref="C105:C136" ca="1" si="107">IF($C$8="Habilitado",IF($A105="","",ROUND(VLOOKUP($A105,UNITARIO_1,6,FALSE),2)),"")</f>
        <v>21403</v>
      </c>
      <c r="D105" s="166">
        <f t="shared" ca="1" si="92"/>
        <v>1.0526315789473684</v>
      </c>
      <c r="E105" s="160" t="str">
        <f t="shared" ref="E105:E136" ca="1" si="108">IF($E$8="Habilitado",IF($A105="","",ROUND(VLOOKUP($A105,UNITARIO_2,6,FALSE),2)),"")</f>
        <v/>
      </c>
      <c r="F105" s="166" t="str">
        <f t="shared" ca="1" si="93"/>
        <v/>
      </c>
      <c r="G105" s="160" t="str">
        <f t="shared" ref="G105:G136" ca="1" si="109">IF($G$8="Habilitado",IF($A105="","",ROUND(VLOOKUP($A105,UNITARIO_3,6,FALSE),2)),"")</f>
        <v/>
      </c>
      <c r="H105" s="166" t="str">
        <f t="shared" ca="1" si="94"/>
        <v/>
      </c>
      <c r="I105" s="160">
        <f t="shared" ref="I105:I136" ca="1" si="110">IF($I$8="Habilitado",IF($A105="","",ROUND(VLOOKUP($A105,UNITARIO_4,6,FALSE),2)),"")</f>
        <v>5000</v>
      </c>
      <c r="J105" s="166">
        <f t="shared" ca="1" si="95"/>
        <v>0</v>
      </c>
      <c r="K105" s="160">
        <f t="shared" ref="K105:K136" ca="1" si="111">IF($K$8="Habilitado",IF($A105="","",ROUND(VLOOKUP($A105,UNITARIO_5,6,FALSE),2)),"")</f>
        <v>45000</v>
      </c>
      <c r="L105" s="166">
        <f t="shared" ca="1" si="96"/>
        <v>0</v>
      </c>
      <c r="M105" s="160">
        <f t="shared" ref="M105:M136" ca="1" si="112">IF($M$8="Habilitado",IF($A105="","",ROUND(VLOOKUP($A105,UNITARIO_6,6,FALSE),2)),"")</f>
        <v>8034</v>
      </c>
      <c r="N105" s="166">
        <f t="shared" ca="1" si="97"/>
        <v>0</v>
      </c>
      <c r="O105" s="160" t="str">
        <f t="shared" ref="O105:O136" ca="1" si="113">IF($O$8="Habilitado",IF($A105="","",ROUND(VLOOKUP($A105,UNITARIO_7,6,FALSE),2)),"")</f>
        <v/>
      </c>
      <c r="P105" s="166" t="str">
        <f t="shared" ca="1" si="98"/>
        <v/>
      </c>
      <c r="Q105" s="160" t="str">
        <f t="shared" ref="Q105:Q136" ca="1" si="114">IF($Q$8="Habilitado",IF($A105="","",ROUND(VLOOKUP($A105,UNITARIO_8,6,FALSE),2)),"")</f>
        <v/>
      </c>
      <c r="R105" s="166" t="str">
        <f t="shared" ca="1" si="99"/>
        <v/>
      </c>
      <c r="S105" s="160" t="str">
        <f t="shared" ref="S105:S136" ca="1" si="115">IF($S$8="Habilitado",IF($A105="","",ROUND(VLOOKUP($A105,UNITARIO_9,6,FALSE),2)),"")</f>
        <v/>
      </c>
      <c r="T105" s="166" t="str">
        <f t="shared" ca="1" si="100"/>
        <v/>
      </c>
      <c r="U105" s="160" t="str">
        <f t="shared" ref="U105:U136" ca="1" si="116">IF($U$8="Habilitado",IF($A105="","",ROUND(VLOOKUP($A105,UNITARIO_10,6,FALSE),2)),"")</f>
        <v/>
      </c>
      <c r="V105" s="166" t="str">
        <f t="shared" ca="1" si="101"/>
        <v/>
      </c>
      <c r="W105" s="160" t="str">
        <f t="shared" ref="W105:W136" ca="1" si="117">IF($W$8="Habilitado",IF($A105="","",ROUND(VLOOKUP($A105,UNITARIO_11,6,FALSE),2)),"")</f>
        <v/>
      </c>
      <c r="X105" s="166" t="str">
        <f t="shared" ca="1" si="102"/>
        <v/>
      </c>
      <c r="Y105" s="160" t="str">
        <f t="shared" ref="Y105:Y136" ca="1" si="118">IF($Y$8="Habilitado",IF($A105="","",ROUND(VLOOKUP($A105,UNITARIO_12,6,FALSE),2)),"")</f>
        <v/>
      </c>
      <c r="Z105" s="166" t="str">
        <f t="shared" ca="1" si="103"/>
        <v/>
      </c>
      <c r="AA105" s="160" t="str">
        <f t="shared" ref="AA105:AA136" ca="1" si="119">IF($AA$8="Habilitado",IF($A105="","",ROUND(VLOOKUP($A105,UNITARIO_13,6,FALSE),2)),"")</f>
        <v/>
      </c>
      <c r="AB105" s="166" t="str">
        <f t="shared" ca="1" si="104"/>
        <v/>
      </c>
      <c r="AC105" s="160" t="str">
        <f t="shared" ref="AC105:AC136" ca="1" si="120">IF($AC$8="Habilitado",IF($A105="","",ROUND(VLOOKUP($A105,UNITARIO_14,6,FALSE),2)),"")</f>
        <v/>
      </c>
      <c r="AD105" s="166" t="str">
        <f t="shared" ca="1" si="105"/>
        <v/>
      </c>
      <c r="AE105" s="160" t="str">
        <f t="shared" ref="AE105:AE136" ca="1" si="121">IF($AE$8="Habilitado",IF($A105="","",ROUND(VLOOKUP($A105,UNITARIO_15,6,FALSE),2)),"")</f>
        <v/>
      </c>
      <c r="AF105" s="166" t="str">
        <f t="shared" ca="1" si="106"/>
        <v/>
      </c>
    </row>
    <row r="106" spans="1:32" s="128" customFormat="1" ht="21" customHeight="1">
      <c r="A106" s="132" t="s">
        <v>326</v>
      </c>
      <c r="B106" s="159">
        <f t="shared" ref="B106:B148" ca="1" si="122">IF(A106="","",IF($K$4="Media aritmética",ROUND(AVERAGE(C106,E106,G106,I106,K106,M106,O106,Q106,S106,U106,W106,Y106,AA106,AC106,AE106),2),ROUND(_xlfn.STDEV.P(C106,E106,G106,I106,K106,M106,O106,Q106,S106,U106,W106,Y106,AA106,AC106,AE106),2)))</f>
        <v>5104.46</v>
      </c>
      <c r="C106" s="160">
        <f t="shared" ca="1" si="107"/>
        <v>17635</v>
      </c>
      <c r="D106" s="166">
        <f t="shared" ref="D106:D148" ca="1" si="123">IF($A106="","",IF(C106="","",IF($K$4="Media aritmética",(C106&lt;=$B106)*($G$5/$B$5)+(C106&gt;$B106)*0,IF(AND(ROUND(AVERAGE($C106,$E106,$G106,$I106,$K106,$M106,$O106,$Q106,$S106,$U106,$W106,$Y106,$AA106,$AC106,$AE106),2)-$B106/2&lt;=C106,(ROUND(AVERAGE($C106,$E106,$G106,$I106,$K106,$M106,$O106,$Q106,$S106,$U106,$W106,$Y106,$AA106,$AC106,$AE106),2)+$B106/2&gt;C106)),($G$5/$B$5),0))))</f>
        <v>0</v>
      </c>
      <c r="E106" s="160" t="str">
        <f t="shared" ca="1" si="108"/>
        <v/>
      </c>
      <c r="F106" s="166" t="str">
        <f t="shared" ref="F106:F148" ca="1" si="124">IF($A106="","",IF(E106="","",IF($K$4="Media aritmética",(E106&lt;=$B106)*($G$5/$B$5)+(E106&gt;$B106)*0,IF(AND(ROUND(AVERAGE($C106,$E106,$G106,$I106,$K106,$M106,$O106,$Q106,$S106,$U106,$W106,$Y106,$AA106,$AC106,$AE106),2)-$B106/2&lt;=E106,(ROUND(AVERAGE($C106,$E106,$G106,$I106,$K106,$M106,$O106,$Q106,$S106,$U106,$W106,$Y106,$AA106,$AC106,$AE106),2)+$B106/2&gt;E106)),($G$5/$B$5),0))))</f>
        <v/>
      </c>
      <c r="G106" s="160" t="str">
        <f t="shared" ca="1" si="109"/>
        <v/>
      </c>
      <c r="H106" s="166" t="str">
        <f t="shared" ref="H106:H148" ca="1" si="125">IF($A106="","",IF(G106="","",IF($K$4="Media aritmética",(G106&lt;=$B106)*($G$5/$B$5)+(G106&gt;$B106)*0,IF(AND(ROUND(AVERAGE($C106,$E106,$G106,$I106,$K106,$M106,$O106,$Q106,$S106,$U106,$W106,$Y106,$AA106,$AC106,$AE106),2)-$B106/2&lt;=G106,(ROUND(AVERAGE($C106,$E106,$G106,$I106,$K106,$M106,$O106,$Q106,$S106,$U106,$W106,$Y106,$AA106,$AC106,$AE106),2)+$B106/2&gt;G106)),($G$5/$B$5),0))))</f>
        <v/>
      </c>
      <c r="I106" s="160">
        <f t="shared" ca="1" si="110"/>
        <v>6000</v>
      </c>
      <c r="J106" s="166">
        <f t="shared" ref="J106:J148" ca="1" si="126">IF($A106="","",IF(I106="","",IF($K$4="Media aritmética",(I106&lt;=$B106)*($G$5/$B$5)+(I106&gt;$B106)*0,IF(AND(ROUND(AVERAGE($C106,$E106,$G106,$I106,$K106,$M106,$O106,$Q106,$S106,$U106,$W106,$Y106,$AA106,$AC106,$AE106),2)-$B106/2&lt;=I106,(ROUND(AVERAGE($C106,$E106,$G106,$I106,$K106,$M106,$O106,$Q106,$S106,$U106,$W106,$Y106,$AA106,$AC106,$AE106),2)+$B106/2&gt;I106)),($G$5/$B$5),0))))</f>
        <v>0</v>
      </c>
      <c r="K106" s="160">
        <f t="shared" ca="1" si="111"/>
        <v>6000</v>
      </c>
      <c r="L106" s="166">
        <f t="shared" ref="L106:L148" ca="1" si="127">IF($A106="","",IF(K106="","",IF($K$4="Media aritmética",(K106&lt;=$B106)*($G$5/$B$5)+(K106&gt;$B106)*0,IF(AND(ROUND(AVERAGE($C106,$E106,$G106,$I106,$K106,$M106,$O106,$Q106,$S106,$U106,$W106,$Y106,$AA106,$AC106,$AE106),2)-$B106/2&lt;=K106,(ROUND(AVERAGE($C106,$E106,$G106,$I106,$K106,$M106,$O106,$Q106,$S106,$U106,$W106,$Y106,$AA106,$AC106,$AE106),2)+$B106/2&gt;K106)),($G$5/$B$5),0))))</f>
        <v>0</v>
      </c>
      <c r="M106" s="160">
        <f t="shared" ca="1" si="112"/>
        <v>5562</v>
      </c>
      <c r="N106" s="166">
        <f t="shared" ref="N106:N148" ca="1" si="128">IF($A106="","",IF(M106="","",IF($K$4="Media aritmética",(M106&lt;=$B106)*($G$5/$B$5)+(M106&gt;$B106)*0,IF(AND(ROUND(AVERAGE($C106,$E106,$G106,$I106,$K106,$M106,$O106,$Q106,$S106,$U106,$W106,$Y106,$AA106,$AC106,$AE106),2)-$B106/2&lt;=M106,(ROUND(AVERAGE($C106,$E106,$G106,$I106,$K106,$M106,$O106,$Q106,$S106,$U106,$W106,$Y106,$AA106,$AC106,$AE106),2)+$B106/2&gt;M106)),($G$5/$B$5),0))))</f>
        <v>0</v>
      </c>
      <c r="O106" s="160" t="str">
        <f t="shared" ca="1" si="113"/>
        <v/>
      </c>
      <c r="P106" s="166" t="str">
        <f t="shared" ref="P106:P148" ca="1" si="129">IF($A106="","",IF(O106="","",IF($K$4="Media aritmética",(O106&lt;=$B106)*($G$5/$B$5)+(O106&gt;$B106)*0,IF(AND(ROUND(AVERAGE($C106,$E106,$G106,$I106,$K106,$M106,$O106,$Q106,$S106,$U106,$W106,$Y106,$AA106,$AC106,$AE106),2)-$B106/2&lt;=O106,(ROUND(AVERAGE($C106,$E106,$G106,$I106,$K106,$M106,$O106,$Q106,$S106,$U106,$W106,$Y106,$AA106,$AC106,$AE106),2)+$B106/2&gt;O106)),($G$5/$B$5),0))))</f>
        <v/>
      </c>
      <c r="Q106" s="160" t="str">
        <f t="shared" ca="1" si="114"/>
        <v/>
      </c>
      <c r="R106" s="166" t="str">
        <f t="shared" ref="R106:R148" ca="1" si="130">IF($A106="","",IF(Q106="","",IF($K$4="Media aritmética",(Q106&lt;=$B106)*($G$5/$B$5)+(Q106&gt;$B106)*0,IF(AND(ROUND(AVERAGE($C106,$E106,$G106,$I106,$K106,$M106,$O106,$Q106,$S106,$U106,$W106,$Y106,$AA106,$AC106,$AE106),2)-$B106/2&lt;=Q106,(ROUND(AVERAGE($C106,$E106,$G106,$I106,$K106,$M106,$O106,$Q106,$S106,$U106,$W106,$Y106,$AA106,$AC106,$AE106),2)+$B106/2&gt;Q106)),($G$5/$B$5),0))))</f>
        <v/>
      </c>
      <c r="S106" s="160" t="str">
        <f t="shared" ca="1" si="115"/>
        <v/>
      </c>
      <c r="T106" s="166" t="str">
        <f t="shared" ref="T106:T148" ca="1" si="131">IF($A106="","",IF(S106="","",IF($K$4="Media aritmética",(S106&lt;=$B106)*($G$5/$B$5)+(S106&gt;$B106)*0,IF(AND(ROUND(AVERAGE($C106,$E106,$G106,$I106,$K106,$M106,$O106,$Q106,$S106,$U106,$W106,$Y106,$AA106,$AC106,$AE106),2)-$B106/2&lt;=S106,(ROUND(AVERAGE($C106,$E106,$G106,$I106,$K106,$M106,$O106,$Q106,$S106,$U106,$W106,$Y106,$AA106,$AC106,$AE106),2)+$B106/2&gt;S106)),($G$5/$B$5),0))))</f>
        <v/>
      </c>
      <c r="U106" s="160" t="str">
        <f t="shared" ca="1" si="116"/>
        <v/>
      </c>
      <c r="V106" s="166" t="str">
        <f t="shared" ref="V106:V148" ca="1" si="132">IF($A106="","",IF(U106="","",IF($K$4="Media aritmética",(U106&lt;=$B106)*($G$5/$B$5)+(U106&gt;$B106)*0,IF(AND(ROUND(AVERAGE($C106,$E106,$G106,$I106,$K106,$M106,$O106,$Q106,$S106,$U106,$W106,$Y106,$AA106,$AC106,$AE106),2)-$B106/2&lt;=U106,(ROUND(AVERAGE($C106,$E106,$G106,$I106,$K106,$M106,$O106,$Q106,$S106,$U106,$W106,$Y106,$AA106,$AC106,$AE106),2)+$B106/2&gt;U106)),($G$5/$B$5),0))))</f>
        <v/>
      </c>
      <c r="W106" s="160" t="str">
        <f t="shared" ca="1" si="117"/>
        <v/>
      </c>
      <c r="X106" s="166" t="str">
        <f t="shared" ref="X106:X148" ca="1" si="133">IF($A106="","",IF(W106="","",IF($K$4="Media aritmética",(W106&lt;=$B106)*($G$5/$B$5)+(W106&gt;$B106)*0,IF(AND(ROUND(AVERAGE($C106,$E106,$G106,$I106,$K106,$M106,$O106,$Q106,$S106,$U106,$W106,$Y106,$AA106,$AC106,$AE106),2)-$B106/2&lt;=W106,(ROUND(AVERAGE($C106,$E106,$G106,$I106,$K106,$M106,$O106,$Q106,$S106,$U106,$W106,$Y106,$AA106,$AC106,$AE106),2)+$B106/2&gt;W106)),($G$5/$B$5),0))))</f>
        <v/>
      </c>
      <c r="Y106" s="160" t="str">
        <f t="shared" ca="1" si="118"/>
        <v/>
      </c>
      <c r="Z106" s="166" t="str">
        <f t="shared" ref="Z106:Z148" ca="1" si="134">IF($A106="","",IF(Y106="","",IF($K$4="Media aritmética",(Y106&lt;=$B106)*($G$5/$B$5)+(Y106&gt;$B106)*0,IF(AND(ROUND(AVERAGE($C106,$E106,$G106,$I106,$K106,$M106,$O106,$Q106,$S106,$U106,$W106,$Y106,$AA106,$AC106,$AE106),2)-$B106/2&lt;=Y106,(ROUND(AVERAGE($C106,$E106,$G106,$I106,$K106,$M106,$O106,$Q106,$S106,$U106,$W106,$Y106,$AA106,$AC106,$AE106),2)+$B106/2&gt;Y106)),($G$5/$B$5),0))))</f>
        <v/>
      </c>
      <c r="AA106" s="160" t="str">
        <f t="shared" ca="1" si="119"/>
        <v/>
      </c>
      <c r="AB106" s="166" t="str">
        <f t="shared" ref="AB106:AB148" ca="1" si="135">IF($A106="","",IF(AA106="","",IF($K$4="Media aritmética",(AA106&lt;=$B106)*($G$5/$B$5)+(AA106&gt;$B106)*0,IF(AND(ROUND(AVERAGE($C106,$E106,$G106,$I106,$K106,$M106,$O106,$Q106,$S106,$U106,$W106,$Y106,$AA106,$AC106,$AE106),2)-$B106/2&lt;=AA106,(ROUND(AVERAGE($C106,$E106,$G106,$I106,$K106,$M106,$O106,$Q106,$S106,$U106,$W106,$Y106,$AA106,$AC106,$AE106),2)+$B106/2&gt;AA106)),($G$5/$B$5),0))))</f>
        <v/>
      </c>
      <c r="AC106" s="160" t="str">
        <f t="shared" ca="1" si="120"/>
        <v/>
      </c>
      <c r="AD106" s="166" t="str">
        <f t="shared" ref="AD106:AD148" ca="1" si="136">IF($A106="","",IF(AC106="","",IF($K$4="Media aritmética",(AC106&lt;=$B106)*($G$5/$B$5)+(AC106&gt;$B106)*0,IF(AND(ROUND(AVERAGE($C106,$E106,$G106,$I106,$K106,$M106,$O106,$Q106,$S106,$U106,$W106,$Y106,$AA106,$AC106,$AE106),2)-$B106/2&lt;=AC106,(ROUND(AVERAGE($C106,$E106,$G106,$I106,$K106,$M106,$O106,$Q106,$S106,$U106,$W106,$Y106,$AA106,$AC106,$AE106),2)+$B106/2&gt;AC106)),($G$5/$B$5),0))))</f>
        <v/>
      </c>
      <c r="AE106" s="160" t="str">
        <f t="shared" ca="1" si="121"/>
        <v/>
      </c>
      <c r="AF106" s="166" t="str">
        <f t="shared" ref="AF106:AF148" ca="1" si="137">IF($A106="","",IF(AE106="","",IF($K$4="Media aritmética",(AE106&lt;=$B106)*($G$5/$B$5)+(AE106&gt;$B106)*0,IF(AND(ROUND(AVERAGE($C106,$E106,$G106,$I106,$K106,$M106,$O106,$Q106,$S106,$U106,$W106,$Y106,$AA106,$AC106,$AE106),2)-$B106/2&lt;=AE106,(ROUND(AVERAGE($C106,$E106,$G106,$I106,$K106,$M106,$O106,$Q106,$S106,$U106,$W106,$Y106,$AA106,$AC106,$AE106),2)+$B106/2&gt;AE106)),($G$5/$B$5),0))))</f>
        <v/>
      </c>
    </row>
    <row r="107" spans="1:32" s="128" customFormat="1" ht="21" customHeight="1">
      <c r="A107" s="132" t="s">
        <v>328</v>
      </c>
      <c r="B107" s="159">
        <f t="shared" ca="1" si="122"/>
        <v>15794.49</v>
      </c>
      <c r="C107" s="160">
        <f t="shared" ca="1" si="107"/>
        <v>26410</v>
      </c>
      <c r="D107" s="166">
        <f t="shared" ca="1" si="123"/>
        <v>1.0526315789473684</v>
      </c>
      <c r="E107" s="160" t="str">
        <f t="shared" ca="1" si="108"/>
        <v/>
      </c>
      <c r="F107" s="166" t="str">
        <f t="shared" ca="1" si="124"/>
        <v/>
      </c>
      <c r="G107" s="160" t="str">
        <f t="shared" ca="1" si="109"/>
        <v/>
      </c>
      <c r="H107" s="166" t="str">
        <f t="shared" ca="1" si="125"/>
        <v/>
      </c>
      <c r="I107" s="160">
        <f t="shared" ca="1" si="110"/>
        <v>6000</v>
      </c>
      <c r="J107" s="166">
        <f t="shared" ca="1" si="126"/>
        <v>0</v>
      </c>
      <c r="K107" s="160">
        <f t="shared" ca="1" si="111"/>
        <v>45000</v>
      </c>
      <c r="L107" s="166">
        <f t="shared" ca="1" si="127"/>
        <v>0</v>
      </c>
      <c r="M107" s="160">
        <f t="shared" ca="1" si="112"/>
        <v>8034</v>
      </c>
      <c r="N107" s="166">
        <f t="shared" ca="1" si="128"/>
        <v>0</v>
      </c>
      <c r="O107" s="160" t="str">
        <f t="shared" ca="1" si="113"/>
        <v/>
      </c>
      <c r="P107" s="166" t="str">
        <f t="shared" ca="1" si="129"/>
        <v/>
      </c>
      <c r="Q107" s="160" t="str">
        <f t="shared" ca="1" si="114"/>
        <v/>
      </c>
      <c r="R107" s="166" t="str">
        <f t="shared" ca="1" si="130"/>
        <v/>
      </c>
      <c r="S107" s="160" t="str">
        <f t="shared" ca="1" si="115"/>
        <v/>
      </c>
      <c r="T107" s="166" t="str">
        <f t="shared" ca="1" si="131"/>
        <v/>
      </c>
      <c r="U107" s="160" t="str">
        <f t="shared" ca="1" si="116"/>
        <v/>
      </c>
      <c r="V107" s="166" t="str">
        <f t="shared" ca="1" si="132"/>
        <v/>
      </c>
      <c r="W107" s="160" t="str">
        <f t="shared" ca="1" si="117"/>
        <v/>
      </c>
      <c r="X107" s="166" t="str">
        <f t="shared" ca="1" si="133"/>
        <v/>
      </c>
      <c r="Y107" s="160" t="str">
        <f t="shared" ca="1" si="118"/>
        <v/>
      </c>
      <c r="Z107" s="166" t="str">
        <f t="shared" ca="1" si="134"/>
        <v/>
      </c>
      <c r="AA107" s="160" t="str">
        <f t="shared" ca="1" si="119"/>
        <v/>
      </c>
      <c r="AB107" s="166" t="str">
        <f t="shared" ca="1" si="135"/>
        <v/>
      </c>
      <c r="AC107" s="160" t="str">
        <f t="shared" ca="1" si="120"/>
        <v/>
      </c>
      <c r="AD107" s="166" t="str">
        <f t="shared" ca="1" si="136"/>
        <v/>
      </c>
      <c r="AE107" s="160" t="str">
        <f t="shared" ca="1" si="121"/>
        <v/>
      </c>
      <c r="AF107" s="166" t="str">
        <f t="shared" ca="1" si="137"/>
        <v/>
      </c>
    </row>
    <row r="108" spans="1:32" s="128" customFormat="1" ht="21" customHeight="1">
      <c r="A108" s="132" t="s">
        <v>335</v>
      </c>
      <c r="B108" s="159">
        <f t="shared" ca="1" si="122"/>
        <v>2365.87</v>
      </c>
      <c r="C108" s="160">
        <f t="shared" ca="1" si="107"/>
        <v>10482</v>
      </c>
      <c r="D108" s="166">
        <f t="shared" ca="1" si="123"/>
        <v>0</v>
      </c>
      <c r="E108" s="160" t="str">
        <f t="shared" ca="1" si="108"/>
        <v/>
      </c>
      <c r="F108" s="166" t="str">
        <f t="shared" ca="1" si="124"/>
        <v/>
      </c>
      <c r="G108" s="160" t="str">
        <f t="shared" ca="1" si="109"/>
        <v/>
      </c>
      <c r="H108" s="166" t="str">
        <f t="shared" ca="1" si="125"/>
        <v/>
      </c>
      <c r="I108" s="160">
        <f t="shared" ca="1" si="110"/>
        <v>7000</v>
      </c>
      <c r="J108" s="166">
        <f t="shared" ca="1" si="126"/>
        <v>0</v>
      </c>
      <c r="K108" s="160">
        <f t="shared" ca="1" si="111"/>
        <v>6500</v>
      </c>
      <c r="L108" s="166">
        <f t="shared" ca="1" si="127"/>
        <v>0</v>
      </c>
      <c r="M108" s="160">
        <f t="shared" ca="1" si="112"/>
        <v>12154</v>
      </c>
      <c r="N108" s="166">
        <f t="shared" ca="1" si="128"/>
        <v>0</v>
      </c>
      <c r="O108" s="160" t="str">
        <f t="shared" ca="1" si="113"/>
        <v/>
      </c>
      <c r="P108" s="166" t="str">
        <f t="shared" ca="1" si="129"/>
        <v/>
      </c>
      <c r="Q108" s="160" t="str">
        <f t="shared" ca="1" si="114"/>
        <v/>
      </c>
      <c r="R108" s="166" t="str">
        <f t="shared" ca="1" si="130"/>
        <v/>
      </c>
      <c r="S108" s="160" t="str">
        <f t="shared" ca="1" si="115"/>
        <v/>
      </c>
      <c r="T108" s="166" t="str">
        <f t="shared" ca="1" si="131"/>
        <v/>
      </c>
      <c r="U108" s="160" t="str">
        <f t="shared" ca="1" si="116"/>
        <v/>
      </c>
      <c r="V108" s="166" t="str">
        <f t="shared" ca="1" si="132"/>
        <v/>
      </c>
      <c r="W108" s="160" t="str">
        <f t="shared" ca="1" si="117"/>
        <v/>
      </c>
      <c r="X108" s="166" t="str">
        <f t="shared" ca="1" si="133"/>
        <v/>
      </c>
      <c r="Y108" s="160" t="str">
        <f t="shared" ca="1" si="118"/>
        <v/>
      </c>
      <c r="Z108" s="166" t="str">
        <f t="shared" ca="1" si="134"/>
        <v/>
      </c>
      <c r="AA108" s="160" t="str">
        <f t="shared" ca="1" si="119"/>
        <v/>
      </c>
      <c r="AB108" s="166" t="str">
        <f t="shared" ca="1" si="135"/>
        <v/>
      </c>
      <c r="AC108" s="160" t="str">
        <f t="shared" ca="1" si="120"/>
        <v/>
      </c>
      <c r="AD108" s="166" t="str">
        <f t="shared" ca="1" si="136"/>
        <v/>
      </c>
      <c r="AE108" s="160" t="str">
        <f t="shared" ca="1" si="121"/>
        <v/>
      </c>
      <c r="AF108" s="166" t="str">
        <f t="shared" ca="1" si="137"/>
        <v/>
      </c>
    </row>
    <row r="109" spans="1:32" s="128" customFormat="1" ht="21" customHeight="1">
      <c r="A109" s="132" t="s">
        <v>337</v>
      </c>
      <c r="B109" s="159">
        <f t="shared" ca="1" si="122"/>
        <v>2146.62</v>
      </c>
      <c r="C109" s="160">
        <f t="shared" ca="1" si="107"/>
        <v>9224</v>
      </c>
      <c r="D109" s="166">
        <f t="shared" ca="1" si="123"/>
        <v>0</v>
      </c>
      <c r="E109" s="160" t="str">
        <f t="shared" ca="1" si="108"/>
        <v/>
      </c>
      <c r="F109" s="166" t="str">
        <f t="shared" ca="1" si="124"/>
        <v/>
      </c>
      <c r="G109" s="160" t="str">
        <f t="shared" ca="1" si="109"/>
        <v/>
      </c>
      <c r="H109" s="166" t="str">
        <f t="shared" ca="1" si="125"/>
        <v/>
      </c>
      <c r="I109" s="160">
        <f t="shared" ca="1" si="110"/>
        <v>3500</v>
      </c>
      <c r="J109" s="166">
        <f t="shared" ca="1" si="126"/>
        <v>0</v>
      </c>
      <c r="K109" s="160">
        <f t="shared" ca="1" si="111"/>
        <v>5500</v>
      </c>
      <c r="L109" s="166">
        <f t="shared" ca="1" si="127"/>
        <v>1.0526315789473684</v>
      </c>
      <c r="M109" s="160">
        <f t="shared" ca="1" si="112"/>
        <v>4635</v>
      </c>
      <c r="N109" s="166">
        <f t="shared" ca="1" si="128"/>
        <v>0</v>
      </c>
      <c r="O109" s="160" t="str">
        <f t="shared" ca="1" si="113"/>
        <v/>
      </c>
      <c r="P109" s="166" t="str">
        <f t="shared" ca="1" si="129"/>
        <v/>
      </c>
      <c r="Q109" s="160" t="str">
        <f t="shared" ca="1" si="114"/>
        <v/>
      </c>
      <c r="R109" s="166" t="str">
        <f t="shared" ca="1" si="130"/>
        <v/>
      </c>
      <c r="S109" s="160" t="str">
        <f t="shared" ca="1" si="115"/>
        <v/>
      </c>
      <c r="T109" s="166" t="str">
        <f t="shared" ca="1" si="131"/>
        <v/>
      </c>
      <c r="U109" s="160" t="str">
        <f t="shared" ca="1" si="116"/>
        <v/>
      </c>
      <c r="V109" s="166" t="str">
        <f t="shared" ca="1" si="132"/>
        <v/>
      </c>
      <c r="W109" s="160" t="str">
        <f t="shared" ca="1" si="117"/>
        <v/>
      </c>
      <c r="X109" s="166" t="str">
        <f t="shared" ca="1" si="133"/>
        <v/>
      </c>
      <c r="Y109" s="160" t="str">
        <f t="shared" ca="1" si="118"/>
        <v/>
      </c>
      <c r="Z109" s="166" t="str">
        <f t="shared" ca="1" si="134"/>
        <v/>
      </c>
      <c r="AA109" s="160" t="str">
        <f t="shared" ca="1" si="119"/>
        <v/>
      </c>
      <c r="AB109" s="166" t="str">
        <f t="shared" ca="1" si="135"/>
        <v/>
      </c>
      <c r="AC109" s="160" t="str">
        <f t="shared" ca="1" si="120"/>
        <v/>
      </c>
      <c r="AD109" s="166" t="str">
        <f t="shared" ca="1" si="136"/>
        <v/>
      </c>
      <c r="AE109" s="160" t="str">
        <f t="shared" ca="1" si="121"/>
        <v/>
      </c>
      <c r="AF109" s="166" t="str">
        <f t="shared" ca="1" si="137"/>
        <v/>
      </c>
    </row>
    <row r="110" spans="1:32" s="128" customFormat="1" ht="21" customHeight="1">
      <c r="A110" s="132" t="s">
        <v>344</v>
      </c>
      <c r="B110" s="159">
        <f t="shared" ca="1" si="122"/>
        <v>43866.39</v>
      </c>
      <c r="C110" s="160">
        <f t="shared" ca="1" si="107"/>
        <v>17240</v>
      </c>
      <c r="D110" s="166">
        <f t="shared" ca="1" si="123"/>
        <v>0</v>
      </c>
      <c r="E110" s="160" t="str">
        <f t="shared" ca="1" si="108"/>
        <v/>
      </c>
      <c r="F110" s="166" t="str">
        <f t="shared" ca="1" si="124"/>
        <v/>
      </c>
      <c r="G110" s="160" t="str">
        <f t="shared" ca="1" si="109"/>
        <v/>
      </c>
      <c r="H110" s="166" t="str">
        <f t="shared" ca="1" si="125"/>
        <v/>
      </c>
      <c r="I110" s="160">
        <f t="shared" ca="1" si="110"/>
        <v>77000</v>
      </c>
      <c r="J110" s="166">
        <f t="shared" ca="1" si="126"/>
        <v>1.0526315789473684</v>
      </c>
      <c r="K110" s="160">
        <f t="shared" ca="1" si="111"/>
        <v>125000</v>
      </c>
      <c r="L110" s="166">
        <f t="shared" ca="1" si="127"/>
        <v>0</v>
      </c>
      <c r="M110" s="160">
        <f t="shared" ca="1" si="112"/>
        <v>23175</v>
      </c>
      <c r="N110" s="166">
        <f t="shared" ca="1" si="128"/>
        <v>0</v>
      </c>
      <c r="O110" s="160" t="str">
        <f t="shared" ca="1" si="113"/>
        <v/>
      </c>
      <c r="P110" s="166" t="str">
        <f t="shared" ca="1" si="129"/>
        <v/>
      </c>
      <c r="Q110" s="160" t="str">
        <f t="shared" ca="1" si="114"/>
        <v/>
      </c>
      <c r="R110" s="166" t="str">
        <f t="shared" ca="1" si="130"/>
        <v/>
      </c>
      <c r="S110" s="160" t="str">
        <f t="shared" ca="1" si="115"/>
        <v/>
      </c>
      <c r="T110" s="166" t="str">
        <f t="shared" ca="1" si="131"/>
        <v/>
      </c>
      <c r="U110" s="160" t="str">
        <f t="shared" ca="1" si="116"/>
        <v/>
      </c>
      <c r="V110" s="166" t="str">
        <f t="shared" ca="1" si="132"/>
        <v/>
      </c>
      <c r="W110" s="160" t="str">
        <f t="shared" ca="1" si="117"/>
        <v/>
      </c>
      <c r="X110" s="166" t="str">
        <f t="shared" ca="1" si="133"/>
        <v/>
      </c>
      <c r="Y110" s="160" t="str">
        <f t="shared" ca="1" si="118"/>
        <v/>
      </c>
      <c r="Z110" s="166" t="str">
        <f t="shared" ca="1" si="134"/>
        <v/>
      </c>
      <c r="AA110" s="160" t="str">
        <f t="shared" ca="1" si="119"/>
        <v/>
      </c>
      <c r="AB110" s="166" t="str">
        <f t="shared" ca="1" si="135"/>
        <v/>
      </c>
      <c r="AC110" s="160" t="str">
        <f t="shared" ca="1" si="120"/>
        <v/>
      </c>
      <c r="AD110" s="166" t="str">
        <f t="shared" ca="1" si="136"/>
        <v/>
      </c>
      <c r="AE110" s="160" t="str">
        <f t="shared" ca="1" si="121"/>
        <v/>
      </c>
      <c r="AF110" s="166" t="str">
        <f t="shared" ca="1" si="137"/>
        <v/>
      </c>
    </row>
    <row r="111" spans="1:32" s="128" customFormat="1" ht="21" customHeight="1">
      <c r="A111" s="132" t="s">
        <v>346</v>
      </c>
      <c r="B111" s="159">
        <f t="shared" ca="1" si="122"/>
        <v>9870.67</v>
      </c>
      <c r="C111" s="160">
        <f t="shared" ca="1" si="107"/>
        <v>28814</v>
      </c>
      <c r="D111" s="166">
        <f t="shared" ca="1" si="123"/>
        <v>0</v>
      </c>
      <c r="E111" s="160" t="str">
        <f t="shared" ca="1" si="108"/>
        <v/>
      </c>
      <c r="F111" s="166" t="str">
        <f t="shared" ca="1" si="124"/>
        <v/>
      </c>
      <c r="G111" s="160" t="str">
        <f t="shared" ca="1" si="109"/>
        <v/>
      </c>
      <c r="H111" s="166" t="str">
        <f t="shared" ca="1" si="125"/>
        <v/>
      </c>
      <c r="I111" s="160">
        <f t="shared" ca="1" si="110"/>
        <v>7000</v>
      </c>
      <c r="J111" s="166">
        <f t="shared" ca="1" si="126"/>
        <v>1.0526315789473684</v>
      </c>
      <c r="K111" s="160">
        <f t="shared" ca="1" si="111"/>
        <v>4800</v>
      </c>
      <c r="L111" s="166">
        <f t="shared" ca="1" si="127"/>
        <v>0</v>
      </c>
      <c r="M111" s="160">
        <f t="shared" ca="1" si="112"/>
        <v>6489</v>
      </c>
      <c r="N111" s="166">
        <f t="shared" ca="1" si="128"/>
        <v>0</v>
      </c>
      <c r="O111" s="160" t="str">
        <f t="shared" ca="1" si="113"/>
        <v/>
      </c>
      <c r="P111" s="166" t="str">
        <f t="shared" ca="1" si="129"/>
        <v/>
      </c>
      <c r="Q111" s="160" t="str">
        <f t="shared" ca="1" si="114"/>
        <v/>
      </c>
      <c r="R111" s="166" t="str">
        <f t="shared" ca="1" si="130"/>
        <v/>
      </c>
      <c r="S111" s="160" t="str">
        <f t="shared" ca="1" si="115"/>
        <v/>
      </c>
      <c r="T111" s="166" t="str">
        <f t="shared" ca="1" si="131"/>
        <v/>
      </c>
      <c r="U111" s="160" t="str">
        <f t="shared" ca="1" si="116"/>
        <v/>
      </c>
      <c r="V111" s="166" t="str">
        <f t="shared" ca="1" si="132"/>
        <v/>
      </c>
      <c r="W111" s="160" t="str">
        <f t="shared" ca="1" si="117"/>
        <v/>
      </c>
      <c r="X111" s="166" t="str">
        <f t="shared" ca="1" si="133"/>
        <v/>
      </c>
      <c r="Y111" s="160" t="str">
        <f t="shared" ca="1" si="118"/>
        <v/>
      </c>
      <c r="Z111" s="166" t="str">
        <f t="shared" ca="1" si="134"/>
        <v/>
      </c>
      <c r="AA111" s="160" t="str">
        <f t="shared" ca="1" si="119"/>
        <v/>
      </c>
      <c r="AB111" s="166" t="str">
        <f t="shared" ca="1" si="135"/>
        <v/>
      </c>
      <c r="AC111" s="160" t="str">
        <f t="shared" ca="1" si="120"/>
        <v/>
      </c>
      <c r="AD111" s="166" t="str">
        <f t="shared" ca="1" si="136"/>
        <v/>
      </c>
      <c r="AE111" s="160" t="str">
        <f t="shared" ca="1" si="121"/>
        <v/>
      </c>
      <c r="AF111" s="166" t="str">
        <f t="shared" ca="1" si="137"/>
        <v/>
      </c>
    </row>
    <row r="112" spans="1:32" s="128" customFormat="1" ht="21" customHeight="1">
      <c r="A112" s="132" t="s">
        <v>348</v>
      </c>
      <c r="B112" s="159">
        <f t="shared" ca="1" si="122"/>
        <v>12414.02</v>
      </c>
      <c r="C112" s="160">
        <f t="shared" ca="1" si="107"/>
        <v>15235</v>
      </c>
      <c r="D112" s="166">
        <f t="shared" ca="1" si="123"/>
        <v>0</v>
      </c>
      <c r="E112" s="160" t="str">
        <f t="shared" ca="1" si="108"/>
        <v/>
      </c>
      <c r="F112" s="166" t="str">
        <f t="shared" ca="1" si="124"/>
        <v/>
      </c>
      <c r="G112" s="160" t="str">
        <f t="shared" ca="1" si="109"/>
        <v/>
      </c>
      <c r="H112" s="166" t="str">
        <f t="shared" ca="1" si="125"/>
        <v/>
      </c>
      <c r="I112" s="160">
        <f t="shared" ca="1" si="110"/>
        <v>50000</v>
      </c>
      <c r="J112" s="166">
        <f t="shared" ca="1" si="126"/>
        <v>0</v>
      </c>
      <c r="K112" s="160">
        <f t="shared" ca="1" si="111"/>
        <v>35000</v>
      </c>
      <c r="L112" s="166">
        <f t="shared" ca="1" si="127"/>
        <v>1.0526315789473684</v>
      </c>
      <c r="M112" s="160">
        <f t="shared" ca="1" si="112"/>
        <v>30076</v>
      </c>
      <c r="N112" s="166">
        <f t="shared" ca="1" si="128"/>
        <v>1.0526315789473684</v>
      </c>
      <c r="O112" s="160" t="str">
        <f t="shared" ca="1" si="113"/>
        <v/>
      </c>
      <c r="P112" s="166" t="str">
        <f t="shared" ca="1" si="129"/>
        <v/>
      </c>
      <c r="Q112" s="160" t="str">
        <f t="shared" ca="1" si="114"/>
        <v/>
      </c>
      <c r="R112" s="166" t="str">
        <f t="shared" ca="1" si="130"/>
        <v/>
      </c>
      <c r="S112" s="160" t="str">
        <f t="shared" ca="1" si="115"/>
        <v/>
      </c>
      <c r="T112" s="166" t="str">
        <f t="shared" ca="1" si="131"/>
        <v/>
      </c>
      <c r="U112" s="160" t="str">
        <f t="shared" ca="1" si="116"/>
        <v/>
      </c>
      <c r="V112" s="166" t="str">
        <f t="shared" ca="1" si="132"/>
        <v/>
      </c>
      <c r="W112" s="160" t="str">
        <f t="shared" ca="1" si="117"/>
        <v/>
      </c>
      <c r="X112" s="166" t="str">
        <f t="shared" ca="1" si="133"/>
        <v/>
      </c>
      <c r="Y112" s="160" t="str">
        <f t="shared" ca="1" si="118"/>
        <v/>
      </c>
      <c r="Z112" s="166" t="str">
        <f t="shared" ca="1" si="134"/>
        <v/>
      </c>
      <c r="AA112" s="160" t="str">
        <f t="shared" ca="1" si="119"/>
        <v/>
      </c>
      <c r="AB112" s="166" t="str">
        <f t="shared" ca="1" si="135"/>
        <v/>
      </c>
      <c r="AC112" s="160" t="str">
        <f t="shared" ca="1" si="120"/>
        <v/>
      </c>
      <c r="AD112" s="166" t="str">
        <f t="shared" ca="1" si="136"/>
        <v/>
      </c>
      <c r="AE112" s="160" t="str">
        <f t="shared" ca="1" si="121"/>
        <v/>
      </c>
      <c r="AF112" s="166" t="str">
        <f t="shared" ca="1" si="137"/>
        <v/>
      </c>
    </row>
    <row r="113" spans="1:32" s="128" customFormat="1" ht="21" customHeight="1">
      <c r="A113" s="132" t="s">
        <v>350</v>
      </c>
      <c r="B113" s="159">
        <f t="shared" ca="1" si="122"/>
        <v>2374.2399999999998</v>
      </c>
      <c r="C113" s="160">
        <f t="shared" ca="1" si="107"/>
        <v>14210</v>
      </c>
      <c r="D113" s="166">
        <f t="shared" ca="1" si="123"/>
        <v>1.0526315789473684</v>
      </c>
      <c r="E113" s="160" t="str">
        <f t="shared" ca="1" si="108"/>
        <v/>
      </c>
      <c r="F113" s="166" t="str">
        <f t="shared" ca="1" si="124"/>
        <v/>
      </c>
      <c r="G113" s="160" t="str">
        <f t="shared" ca="1" si="109"/>
        <v/>
      </c>
      <c r="H113" s="166" t="str">
        <f t="shared" ca="1" si="125"/>
        <v/>
      </c>
      <c r="I113" s="160">
        <f t="shared" ca="1" si="110"/>
        <v>16000</v>
      </c>
      <c r="J113" s="166">
        <f t="shared" ca="1" si="126"/>
        <v>0</v>
      </c>
      <c r="K113" s="160">
        <f t="shared" ca="1" si="111"/>
        <v>9500</v>
      </c>
      <c r="L113" s="166">
        <f t="shared" ca="1" si="127"/>
        <v>0</v>
      </c>
      <c r="M113" s="160">
        <f t="shared" ca="1" si="112"/>
        <v>13184</v>
      </c>
      <c r="N113" s="166">
        <f t="shared" ca="1" si="128"/>
        <v>1.0526315789473684</v>
      </c>
      <c r="O113" s="160" t="str">
        <f t="shared" ca="1" si="113"/>
        <v/>
      </c>
      <c r="P113" s="166" t="str">
        <f t="shared" ca="1" si="129"/>
        <v/>
      </c>
      <c r="Q113" s="160" t="str">
        <f t="shared" ca="1" si="114"/>
        <v/>
      </c>
      <c r="R113" s="166" t="str">
        <f t="shared" ca="1" si="130"/>
        <v/>
      </c>
      <c r="S113" s="160" t="str">
        <f t="shared" ca="1" si="115"/>
        <v/>
      </c>
      <c r="T113" s="166" t="str">
        <f t="shared" ca="1" si="131"/>
        <v/>
      </c>
      <c r="U113" s="160" t="str">
        <f t="shared" ca="1" si="116"/>
        <v/>
      </c>
      <c r="V113" s="166" t="str">
        <f t="shared" ca="1" si="132"/>
        <v/>
      </c>
      <c r="W113" s="160" t="str">
        <f t="shared" ca="1" si="117"/>
        <v/>
      </c>
      <c r="X113" s="166" t="str">
        <f t="shared" ca="1" si="133"/>
        <v/>
      </c>
      <c r="Y113" s="160" t="str">
        <f t="shared" ca="1" si="118"/>
        <v/>
      </c>
      <c r="Z113" s="166" t="str">
        <f t="shared" ca="1" si="134"/>
        <v/>
      </c>
      <c r="AA113" s="160" t="str">
        <f t="shared" ca="1" si="119"/>
        <v/>
      </c>
      <c r="AB113" s="166" t="str">
        <f t="shared" ca="1" si="135"/>
        <v/>
      </c>
      <c r="AC113" s="160" t="str">
        <f t="shared" ca="1" si="120"/>
        <v/>
      </c>
      <c r="AD113" s="166" t="str">
        <f t="shared" ca="1" si="136"/>
        <v/>
      </c>
      <c r="AE113" s="160" t="str">
        <f t="shared" ca="1" si="121"/>
        <v/>
      </c>
      <c r="AF113" s="166" t="str">
        <f t="shared" ca="1" si="137"/>
        <v/>
      </c>
    </row>
    <row r="114" spans="1:32" s="128" customFormat="1" ht="21" customHeight="1">
      <c r="A114" s="132" t="s">
        <v>354</v>
      </c>
      <c r="B114" s="159">
        <f t="shared" ca="1" si="122"/>
        <v>18844.189999999999</v>
      </c>
      <c r="C114" s="160">
        <f t="shared" ca="1" si="107"/>
        <v>69241</v>
      </c>
      <c r="D114" s="166">
        <f t="shared" ca="1" si="123"/>
        <v>1.0526315789473684</v>
      </c>
      <c r="E114" s="160" t="str">
        <f t="shared" ca="1" si="108"/>
        <v/>
      </c>
      <c r="F114" s="166" t="str">
        <f t="shared" ca="1" si="124"/>
        <v/>
      </c>
      <c r="G114" s="160" t="str">
        <f t="shared" ca="1" si="109"/>
        <v/>
      </c>
      <c r="H114" s="166" t="str">
        <f t="shared" ca="1" si="125"/>
        <v/>
      </c>
      <c r="I114" s="160">
        <f t="shared" ca="1" si="110"/>
        <v>80000</v>
      </c>
      <c r="J114" s="166">
        <f t="shared" ca="1" si="126"/>
        <v>0</v>
      </c>
      <c r="K114" s="160">
        <f t="shared" ca="1" si="111"/>
        <v>65000</v>
      </c>
      <c r="L114" s="166">
        <f t="shared" ca="1" si="127"/>
        <v>1.0526315789473684</v>
      </c>
      <c r="M114" s="160">
        <f t="shared" ca="1" si="112"/>
        <v>29767</v>
      </c>
      <c r="N114" s="166">
        <f t="shared" ca="1" si="128"/>
        <v>0</v>
      </c>
      <c r="O114" s="160" t="str">
        <f t="shared" ca="1" si="113"/>
        <v/>
      </c>
      <c r="P114" s="166" t="str">
        <f t="shared" ca="1" si="129"/>
        <v/>
      </c>
      <c r="Q114" s="160" t="str">
        <f t="shared" ca="1" si="114"/>
        <v/>
      </c>
      <c r="R114" s="166" t="str">
        <f t="shared" ca="1" si="130"/>
        <v/>
      </c>
      <c r="S114" s="160" t="str">
        <f t="shared" ca="1" si="115"/>
        <v/>
      </c>
      <c r="T114" s="166" t="str">
        <f t="shared" ca="1" si="131"/>
        <v/>
      </c>
      <c r="U114" s="160" t="str">
        <f t="shared" ca="1" si="116"/>
        <v/>
      </c>
      <c r="V114" s="166" t="str">
        <f t="shared" ca="1" si="132"/>
        <v/>
      </c>
      <c r="W114" s="160" t="str">
        <f t="shared" ca="1" si="117"/>
        <v/>
      </c>
      <c r="X114" s="166" t="str">
        <f t="shared" ca="1" si="133"/>
        <v/>
      </c>
      <c r="Y114" s="160" t="str">
        <f t="shared" ca="1" si="118"/>
        <v/>
      </c>
      <c r="Z114" s="166" t="str">
        <f t="shared" ca="1" si="134"/>
        <v/>
      </c>
      <c r="AA114" s="160" t="str">
        <f t="shared" ca="1" si="119"/>
        <v/>
      </c>
      <c r="AB114" s="166" t="str">
        <f t="shared" ca="1" si="135"/>
        <v/>
      </c>
      <c r="AC114" s="160" t="str">
        <f t="shared" ca="1" si="120"/>
        <v/>
      </c>
      <c r="AD114" s="166" t="str">
        <f t="shared" ca="1" si="136"/>
        <v/>
      </c>
      <c r="AE114" s="160" t="str">
        <f t="shared" ca="1" si="121"/>
        <v/>
      </c>
      <c r="AF114" s="166" t="str">
        <f t="shared" ca="1" si="137"/>
        <v/>
      </c>
    </row>
    <row r="115" spans="1:32" s="128" customFormat="1" ht="21" customHeight="1">
      <c r="A115" s="132" t="s">
        <v>356</v>
      </c>
      <c r="B115" s="159">
        <f t="shared" ca="1" si="122"/>
        <v>2250.5</v>
      </c>
      <c r="C115" s="160">
        <f t="shared" ca="1" si="107"/>
        <v>14970</v>
      </c>
      <c r="D115" s="166">
        <f t="shared" ca="1" si="123"/>
        <v>1.0526315789473684</v>
      </c>
      <c r="E115" s="160" t="str">
        <f t="shared" ca="1" si="108"/>
        <v/>
      </c>
      <c r="F115" s="166" t="str">
        <f t="shared" ca="1" si="124"/>
        <v/>
      </c>
      <c r="G115" s="160" t="str">
        <f t="shared" ca="1" si="109"/>
        <v/>
      </c>
      <c r="H115" s="166" t="str">
        <f t="shared" ca="1" si="125"/>
        <v/>
      </c>
      <c r="I115" s="160">
        <f t="shared" ca="1" si="110"/>
        <v>18000</v>
      </c>
      <c r="J115" s="166">
        <f t="shared" ca="1" si="126"/>
        <v>0</v>
      </c>
      <c r="K115" s="160">
        <f t="shared" ca="1" si="111"/>
        <v>15000</v>
      </c>
      <c r="L115" s="166">
        <f t="shared" ca="1" si="127"/>
        <v>1.0526315789473684</v>
      </c>
      <c r="M115" s="160">
        <f t="shared" ca="1" si="112"/>
        <v>11639</v>
      </c>
      <c r="N115" s="166">
        <f t="shared" ca="1" si="128"/>
        <v>0</v>
      </c>
      <c r="O115" s="160" t="str">
        <f t="shared" ca="1" si="113"/>
        <v/>
      </c>
      <c r="P115" s="166" t="str">
        <f t="shared" ca="1" si="129"/>
        <v/>
      </c>
      <c r="Q115" s="160" t="str">
        <f t="shared" ca="1" si="114"/>
        <v/>
      </c>
      <c r="R115" s="166" t="str">
        <f t="shared" ca="1" si="130"/>
        <v/>
      </c>
      <c r="S115" s="160" t="str">
        <f t="shared" ca="1" si="115"/>
        <v/>
      </c>
      <c r="T115" s="166" t="str">
        <f t="shared" ca="1" si="131"/>
        <v/>
      </c>
      <c r="U115" s="160" t="str">
        <f t="shared" ca="1" si="116"/>
        <v/>
      </c>
      <c r="V115" s="166" t="str">
        <f t="shared" ca="1" si="132"/>
        <v/>
      </c>
      <c r="W115" s="160" t="str">
        <f t="shared" ca="1" si="117"/>
        <v/>
      </c>
      <c r="X115" s="166" t="str">
        <f t="shared" ca="1" si="133"/>
        <v/>
      </c>
      <c r="Y115" s="160" t="str">
        <f t="shared" ca="1" si="118"/>
        <v/>
      </c>
      <c r="Z115" s="166" t="str">
        <f t="shared" ca="1" si="134"/>
        <v/>
      </c>
      <c r="AA115" s="160" t="str">
        <f t="shared" ca="1" si="119"/>
        <v/>
      </c>
      <c r="AB115" s="166" t="str">
        <f t="shared" ca="1" si="135"/>
        <v/>
      </c>
      <c r="AC115" s="160" t="str">
        <f t="shared" ca="1" si="120"/>
        <v/>
      </c>
      <c r="AD115" s="166" t="str">
        <f t="shared" ca="1" si="136"/>
        <v/>
      </c>
      <c r="AE115" s="160" t="str">
        <f t="shared" ca="1" si="121"/>
        <v/>
      </c>
      <c r="AF115" s="166" t="str">
        <f t="shared" ca="1" si="137"/>
        <v/>
      </c>
    </row>
    <row r="116" spans="1:32" s="128" customFormat="1" ht="21" customHeight="1">
      <c r="A116" s="132" t="s">
        <v>358</v>
      </c>
      <c r="B116" s="159">
        <f t="shared" ca="1" si="122"/>
        <v>6732.36</v>
      </c>
      <c r="C116" s="160">
        <f t="shared" ca="1" si="107"/>
        <v>17870</v>
      </c>
      <c r="D116" s="166">
        <f t="shared" ca="1" si="123"/>
        <v>1.0526315789473684</v>
      </c>
      <c r="E116" s="160" t="str">
        <f t="shared" ca="1" si="108"/>
        <v/>
      </c>
      <c r="F116" s="166" t="str">
        <f t="shared" ca="1" si="124"/>
        <v/>
      </c>
      <c r="G116" s="160" t="str">
        <f t="shared" ca="1" si="109"/>
        <v/>
      </c>
      <c r="H116" s="166" t="str">
        <f t="shared" ca="1" si="125"/>
        <v/>
      </c>
      <c r="I116" s="160">
        <f t="shared" ca="1" si="110"/>
        <v>30000</v>
      </c>
      <c r="J116" s="166">
        <f t="shared" ca="1" si="126"/>
        <v>0</v>
      </c>
      <c r="K116" s="160">
        <f t="shared" ca="1" si="111"/>
        <v>20000</v>
      </c>
      <c r="L116" s="166">
        <f t="shared" ca="1" si="127"/>
        <v>1.0526315789473684</v>
      </c>
      <c r="M116" s="160">
        <f t="shared" ca="1" si="112"/>
        <v>11227</v>
      </c>
      <c r="N116" s="166">
        <f t="shared" ca="1" si="128"/>
        <v>0</v>
      </c>
      <c r="O116" s="160" t="str">
        <f t="shared" ca="1" si="113"/>
        <v/>
      </c>
      <c r="P116" s="166" t="str">
        <f t="shared" ca="1" si="129"/>
        <v/>
      </c>
      <c r="Q116" s="160" t="str">
        <f t="shared" ca="1" si="114"/>
        <v/>
      </c>
      <c r="R116" s="166" t="str">
        <f t="shared" ca="1" si="130"/>
        <v/>
      </c>
      <c r="S116" s="160" t="str">
        <f t="shared" ca="1" si="115"/>
        <v/>
      </c>
      <c r="T116" s="166" t="str">
        <f t="shared" ca="1" si="131"/>
        <v/>
      </c>
      <c r="U116" s="160" t="str">
        <f t="shared" ca="1" si="116"/>
        <v/>
      </c>
      <c r="V116" s="166" t="str">
        <f t="shared" ca="1" si="132"/>
        <v/>
      </c>
      <c r="W116" s="160" t="str">
        <f t="shared" ca="1" si="117"/>
        <v/>
      </c>
      <c r="X116" s="166" t="str">
        <f t="shared" ca="1" si="133"/>
        <v/>
      </c>
      <c r="Y116" s="160" t="str">
        <f t="shared" ca="1" si="118"/>
        <v/>
      </c>
      <c r="Z116" s="166" t="str">
        <f t="shared" ca="1" si="134"/>
        <v/>
      </c>
      <c r="AA116" s="160" t="str">
        <f t="shared" ca="1" si="119"/>
        <v/>
      </c>
      <c r="AB116" s="166" t="str">
        <f t="shared" ca="1" si="135"/>
        <v/>
      </c>
      <c r="AC116" s="160" t="str">
        <f t="shared" ca="1" si="120"/>
        <v/>
      </c>
      <c r="AD116" s="166" t="str">
        <f t="shared" ca="1" si="136"/>
        <v/>
      </c>
      <c r="AE116" s="160" t="str">
        <f t="shared" ca="1" si="121"/>
        <v/>
      </c>
      <c r="AF116" s="166" t="str">
        <f t="shared" ca="1" si="137"/>
        <v/>
      </c>
    </row>
    <row r="117" spans="1:32" s="128" customFormat="1" ht="21" customHeight="1">
      <c r="A117" s="132" t="s">
        <v>366</v>
      </c>
      <c r="B117" s="159">
        <f t="shared" ca="1" si="122"/>
        <v>430256.47</v>
      </c>
      <c r="C117" s="160">
        <f t="shared" ca="1" si="107"/>
        <v>1375002</v>
      </c>
      <c r="D117" s="166">
        <f t="shared" ca="1" si="123"/>
        <v>0</v>
      </c>
      <c r="E117" s="160" t="str">
        <f t="shared" ca="1" si="108"/>
        <v/>
      </c>
      <c r="F117" s="166" t="str">
        <f t="shared" ca="1" si="124"/>
        <v/>
      </c>
      <c r="G117" s="160" t="str">
        <f t="shared" ca="1" si="109"/>
        <v/>
      </c>
      <c r="H117" s="166" t="str">
        <f t="shared" ca="1" si="125"/>
        <v/>
      </c>
      <c r="I117" s="160">
        <f t="shared" ca="1" si="110"/>
        <v>400000</v>
      </c>
      <c r="J117" s="166">
        <f t="shared" ca="1" si="126"/>
        <v>0</v>
      </c>
      <c r="K117" s="160">
        <f t="shared" ca="1" si="111"/>
        <v>650000</v>
      </c>
      <c r="L117" s="166">
        <f t="shared" ca="1" si="127"/>
        <v>1.0526315789473684</v>
      </c>
      <c r="M117" s="160">
        <f t="shared" ca="1" si="112"/>
        <v>257500</v>
      </c>
      <c r="N117" s="166">
        <f t="shared" ca="1" si="128"/>
        <v>0</v>
      </c>
      <c r="O117" s="160" t="str">
        <f t="shared" ca="1" si="113"/>
        <v/>
      </c>
      <c r="P117" s="166" t="str">
        <f t="shared" ca="1" si="129"/>
        <v/>
      </c>
      <c r="Q117" s="160" t="str">
        <f t="shared" ca="1" si="114"/>
        <v/>
      </c>
      <c r="R117" s="166" t="str">
        <f t="shared" ca="1" si="130"/>
        <v/>
      </c>
      <c r="S117" s="160" t="str">
        <f t="shared" ca="1" si="115"/>
        <v/>
      </c>
      <c r="T117" s="166" t="str">
        <f t="shared" ca="1" si="131"/>
        <v/>
      </c>
      <c r="U117" s="160" t="str">
        <f t="shared" ca="1" si="116"/>
        <v/>
      </c>
      <c r="V117" s="166" t="str">
        <f t="shared" ca="1" si="132"/>
        <v/>
      </c>
      <c r="W117" s="160" t="str">
        <f t="shared" ca="1" si="117"/>
        <v/>
      </c>
      <c r="X117" s="166" t="str">
        <f t="shared" ca="1" si="133"/>
        <v/>
      </c>
      <c r="Y117" s="160" t="str">
        <f t="shared" ca="1" si="118"/>
        <v/>
      </c>
      <c r="Z117" s="166" t="str">
        <f t="shared" ca="1" si="134"/>
        <v/>
      </c>
      <c r="AA117" s="160" t="str">
        <f t="shared" ca="1" si="119"/>
        <v/>
      </c>
      <c r="AB117" s="166" t="str">
        <f t="shared" ca="1" si="135"/>
        <v/>
      </c>
      <c r="AC117" s="160" t="str">
        <f t="shared" ca="1" si="120"/>
        <v/>
      </c>
      <c r="AD117" s="166" t="str">
        <f t="shared" ca="1" si="136"/>
        <v/>
      </c>
      <c r="AE117" s="160" t="str">
        <f t="shared" ca="1" si="121"/>
        <v/>
      </c>
      <c r="AF117" s="166" t="str">
        <f t="shared" ca="1" si="137"/>
        <v/>
      </c>
    </row>
    <row r="118" spans="1:32" s="128" customFormat="1" ht="21" customHeight="1">
      <c r="A118" s="132" t="s">
        <v>392</v>
      </c>
      <c r="B118" s="159">
        <f t="shared" ca="1" si="122"/>
        <v>76397.81</v>
      </c>
      <c r="C118" s="160">
        <f t="shared" ca="1" si="107"/>
        <v>125470</v>
      </c>
      <c r="D118" s="166">
        <f t="shared" ca="1" si="123"/>
        <v>1.0526315789473684</v>
      </c>
      <c r="E118" s="160" t="str">
        <f t="shared" ca="1" si="108"/>
        <v/>
      </c>
      <c r="F118" s="166" t="str">
        <f t="shared" ca="1" si="124"/>
        <v/>
      </c>
      <c r="G118" s="160" t="str">
        <f t="shared" ca="1" si="109"/>
        <v/>
      </c>
      <c r="H118" s="166" t="str">
        <f t="shared" ca="1" si="125"/>
        <v/>
      </c>
      <c r="I118" s="160">
        <f t="shared" ca="1" si="110"/>
        <v>80000</v>
      </c>
      <c r="J118" s="166">
        <f t="shared" ca="1" si="126"/>
        <v>1.0526315789473684</v>
      </c>
      <c r="K118" s="160">
        <f t="shared" ca="1" si="111"/>
        <v>14000</v>
      </c>
      <c r="L118" s="166">
        <f t="shared" ca="1" si="127"/>
        <v>0</v>
      </c>
      <c r="M118" s="160">
        <f t="shared" ca="1" si="112"/>
        <v>223992</v>
      </c>
      <c r="N118" s="166">
        <f t="shared" ca="1" si="128"/>
        <v>0</v>
      </c>
      <c r="O118" s="160" t="str">
        <f t="shared" ca="1" si="113"/>
        <v/>
      </c>
      <c r="P118" s="166" t="str">
        <f t="shared" ca="1" si="129"/>
        <v/>
      </c>
      <c r="Q118" s="160" t="str">
        <f t="shared" ca="1" si="114"/>
        <v/>
      </c>
      <c r="R118" s="166" t="str">
        <f t="shared" ca="1" si="130"/>
        <v/>
      </c>
      <c r="S118" s="160" t="str">
        <f t="shared" ca="1" si="115"/>
        <v/>
      </c>
      <c r="T118" s="166" t="str">
        <f t="shared" ca="1" si="131"/>
        <v/>
      </c>
      <c r="U118" s="160" t="str">
        <f t="shared" ca="1" si="116"/>
        <v/>
      </c>
      <c r="V118" s="166" t="str">
        <f t="shared" ca="1" si="132"/>
        <v/>
      </c>
      <c r="W118" s="160" t="str">
        <f t="shared" ca="1" si="117"/>
        <v/>
      </c>
      <c r="X118" s="166" t="str">
        <f t="shared" ca="1" si="133"/>
        <v/>
      </c>
      <c r="Y118" s="160" t="str">
        <f t="shared" ca="1" si="118"/>
        <v/>
      </c>
      <c r="Z118" s="166" t="str">
        <f t="shared" ca="1" si="134"/>
        <v/>
      </c>
      <c r="AA118" s="160" t="str">
        <f t="shared" ca="1" si="119"/>
        <v/>
      </c>
      <c r="AB118" s="166" t="str">
        <f t="shared" ca="1" si="135"/>
        <v/>
      </c>
      <c r="AC118" s="160" t="str">
        <f t="shared" ca="1" si="120"/>
        <v/>
      </c>
      <c r="AD118" s="166" t="str">
        <f t="shared" ca="1" si="136"/>
        <v/>
      </c>
      <c r="AE118" s="160" t="str">
        <f t="shared" ca="1" si="121"/>
        <v/>
      </c>
      <c r="AF118" s="166" t="str">
        <f t="shared" ca="1" si="137"/>
        <v/>
      </c>
    </row>
    <row r="119" spans="1:32" s="128" customFormat="1" ht="21" customHeight="1">
      <c r="A119" s="132" t="s">
        <v>396</v>
      </c>
      <c r="B119" s="159">
        <f t="shared" ca="1" si="122"/>
        <v>187294</v>
      </c>
      <c r="C119" s="160">
        <f t="shared" ca="1" si="107"/>
        <v>36514</v>
      </c>
      <c r="D119" s="166">
        <f t="shared" ca="1" si="123"/>
        <v>0</v>
      </c>
      <c r="E119" s="160" t="str">
        <f t="shared" ca="1" si="108"/>
        <v/>
      </c>
      <c r="F119" s="166" t="str">
        <f t="shared" ca="1" si="124"/>
        <v/>
      </c>
      <c r="G119" s="160" t="str">
        <f t="shared" ca="1" si="109"/>
        <v/>
      </c>
      <c r="H119" s="166" t="str">
        <f t="shared" ca="1" si="125"/>
        <v/>
      </c>
      <c r="I119" s="160">
        <f t="shared" ca="1" si="110"/>
        <v>500000</v>
      </c>
      <c r="J119" s="166">
        <f t="shared" ca="1" si="126"/>
        <v>0</v>
      </c>
      <c r="K119" s="160">
        <f t="shared" ca="1" si="111"/>
        <v>150000</v>
      </c>
      <c r="L119" s="166">
        <f t="shared" ca="1" si="127"/>
        <v>0</v>
      </c>
      <c r="M119" s="160">
        <f t="shared" ca="1" si="112"/>
        <v>406164</v>
      </c>
      <c r="N119" s="166">
        <f t="shared" ca="1" si="128"/>
        <v>0</v>
      </c>
      <c r="O119" s="160" t="str">
        <f t="shared" ca="1" si="113"/>
        <v/>
      </c>
      <c r="P119" s="166" t="str">
        <f t="shared" ca="1" si="129"/>
        <v/>
      </c>
      <c r="Q119" s="160" t="str">
        <f t="shared" ca="1" si="114"/>
        <v/>
      </c>
      <c r="R119" s="166" t="str">
        <f t="shared" ca="1" si="130"/>
        <v/>
      </c>
      <c r="S119" s="160" t="str">
        <f t="shared" ca="1" si="115"/>
        <v/>
      </c>
      <c r="T119" s="166" t="str">
        <f t="shared" ca="1" si="131"/>
        <v/>
      </c>
      <c r="U119" s="160" t="str">
        <f t="shared" ca="1" si="116"/>
        <v/>
      </c>
      <c r="V119" s="166" t="str">
        <f t="shared" ca="1" si="132"/>
        <v/>
      </c>
      <c r="W119" s="160" t="str">
        <f t="shared" ca="1" si="117"/>
        <v/>
      </c>
      <c r="X119" s="166" t="str">
        <f t="shared" ca="1" si="133"/>
        <v/>
      </c>
      <c r="Y119" s="160" t="str">
        <f t="shared" ca="1" si="118"/>
        <v/>
      </c>
      <c r="Z119" s="166" t="str">
        <f t="shared" ca="1" si="134"/>
        <v/>
      </c>
      <c r="AA119" s="160" t="str">
        <f t="shared" ca="1" si="119"/>
        <v/>
      </c>
      <c r="AB119" s="166" t="str">
        <f t="shared" ca="1" si="135"/>
        <v/>
      </c>
      <c r="AC119" s="160" t="str">
        <f t="shared" ca="1" si="120"/>
        <v/>
      </c>
      <c r="AD119" s="166" t="str">
        <f t="shared" ca="1" si="136"/>
        <v/>
      </c>
      <c r="AE119" s="160" t="str">
        <f t="shared" ca="1" si="121"/>
        <v/>
      </c>
      <c r="AF119" s="166" t="str">
        <f t="shared" ca="1" si="137"/>
        <v/>
      </c>
    </row>
    <row r="120" spans="1:32" s="128" customFormat="1" ht="21" customHeight="1">
      <c r="A120" s="132" t="s">
        <v>400</v>
      </c>
      <c r="B120" s="159">
        <f t="shared" ca="1" si="122"/>
        <v>135011.12</v>
      </c>
      <c r="C120" s="160">
        <f t="shared" ca="1" si="107"/>
        <v>48521</v>
      </c>
      <c r="D120" s="166">
        <f t="shared" ca="1" si="123"/>
        <v>0</v>
      </c>
      <c r="E120" s="160" t="str">
        <f t="shared" ca="1" si="108"/>
        <v/>
      </c>
      <c r="F120" s="166" t="str">
        <f t="shared" ca="1" si="124"/>
        <v/>
      </c>
      <c r="G120" s="160" t="str">
        <f t="shared" ca="1" si="109"/>
        <v/>
      </c>
      <c r="H120" s="166" t="str">
        <f t="shared" ca="1" si="125"/>
        <v/>
      </c>
      <c r="I120" s="160">
        <f t="shared" ca="1" si="110"/>
        <v>400000</v>
      </c>
      <c r="J120" s="166">
        <f t="shared" ca="1" si="126"/>
        <v>0</v>
      </c>
      <c r="K120" s="160">
        <f t="shared" ca="1" si="111"/>
        <v>95000</v>
      </c>
      <c r="L120" s="166">
        <f t="shared" ca="1" si="127"/>
        <v>0</v>
      </c>
      <c r="M120" s="160">
        <f t="shared" ca="1" si="112"/>
        <v>183600</v>
      </c>
      <c r="N120" s="166">
        <f t="shared" ca="1" si="128"/>
        <v>1.0526315789473684</v>
      </c>
      <c r="O120" s="160" t="str">
        <f t="shared" ca="1" si="113"/>
        <v/>
      </c>
      <c r="P120" s="166" t="str">
        <f t="shared" ca="1" si="129"/>
        <v/>
      </c>
      <c r="Q120" s="160" t="str">
        <f t="shared" ca="1" si="114"/>
        <v/>
      </c>
      <c r="R120" s="166" t="str">
        <f t="shared" ca="1" si="130"/>
        <v/>
      </c>
      <c r="S120" s="160" t="str">
        <f t="shared" ca="1" si="115"/>
        <v/>
      </c>
      <c r="T120" s="166" t="str">
        <f t="shared" ca="1" si="131"/>
        <v/>
      </c>
      <c r="U120" s="160" t="str">
        <f t="shared" ca="1" si="116"/>
        <v/>
      </c>
      <c r="V120" s="166" t="str">
        <f t="shared" ca="1" si="132"/>
        <v/>
      </c>
      <c r="W120" s="160" t="str">
        <f t="shared" ca="1" si="117"/>
        <v/>
      </c>
      <c r="X120" s="166" t="str">
        <f t="shared" ca="1" si="133"/>
        <v/>
      </c>
      <c r="Y120" s="160" t="str">
        <f t="shared" ca="1" si="118"/>
        <v/>
      </c>
      <c r="Z120" s="166" t="str">
        <f t="shared" ca="1" si="134"/>
        <v/>
      </c>
      <c r="AA120" s="160" t="str">
        <f t="shared" ca="1" si="119"/>
        <v/>
      </c>
      <c r="AB120" s="166" t="str">
        <f t="shared" ca="1" si="135"/>
        <v/>
      </c>
      <c r="AC120" s="160" t="str">
        <f t="shared" ca="1" si="120"/>
        <v/>
      </c>
      <c r="AD120" s="166" t="str">
        <f t="shared" ca="1" si="136"/>
        <v/>
      </c>
      <c r="AE120" s="160" t="str">
        <f t="shared" ca="1" si="121"/>
        <v/>
      </c>
      <c r="AF120" s="166" t="str">
        <f t="shared" ca="1" si="137"/>
        <v/>
      </c>
    </row>
    <row r="121" spans="1:32" s="128" customFormat="1" ht="21" customHeight="1">
      <c r="A121" s="132" t="s">
        <v>406</v>
      </c>
      <c r="B121" s="159">
        <f t="shared" ca="1" si="122"/>
        <v>15513.12</v>
      </c>
      <c r="C121" s="160">
        <f t="shared" ca="1" si="107"/>
        <v>18258</v>
      </c>
      <c r="D121" s="166">
        <f t="shared" ca="1" si="123"/>
        <v>1.0526315789473684</v>
      </c>
      <c r="E121" s="160" t="str">
        <f t="shared" ca="1" si="108"/>
        <v/>
      </c>
      <c r="F121" s="166" t="str">
        <f t="shared" ca="1" si="124"/>
        <v/>
      </c>
      <c r="G121" s="160" t="str">
        <f t="shared" ca="1" si="109"/>
        <v/>
      </c>
      <c r="H121" s="166" t="str">
        <f t="shared" ca="1" si="125"/>
        <v/>
      </c>
      <c r="I121" s="160">
        <f t="shared" ca="1" si="110"/>
        <v>15000</v>
      </c>
      <c r="J121" s="166">
        <f t="shared" ca="1" si="126"/>
        <v>1.0526315789473684</v>
      </c>
      <c r="K121" s="160">
        <f t="shared" ca="1" si="111"/>
        <v>4000</v>
      </c>
      <c r="L121" s="166">
        <f t="shared" ca="1" si="127"/>
        <v>0</v>
      </c>
      <c r="M121" s="160">
        <f t="shared" ca="1" si="112"/>
        <v>46104</v>
      </c>
      <c r="N121" s="166">
        <f t="shared" ca="1" si="128"/>
        <v>0</v>
      </c>
      <c r="O121" s="160" t="str">
        <f t="shared" ca="1" si="113"/>
        <v/>
      </c>
      <c r="P121" s="166" t="str">
        <f t="shared" ca="1" si="129"/>
        <v/>
      </c>
      <c r="Q121" s="160" t="str">
        <f t="shared" ca="1" si="114"/>
        <v/>
      </c>
      <c r="R121" s="166" t="str">
        <f t="shared" ca="1" si="130"/>
        <v/>
      </c>
      <c r="S121" s="160" t="str">
        <f t="shared" ca="1" si="115"/>
        <v/>
      </c>
      <c r="T121" s="166" t="str">
        <f t="shared" ca="1" si="131"/>
        <v/>
      </c>
      <c r="U121" s="160" t="str">
        <f t="shared" ca="1" si="116"/>
        <v/>
      </c>
      <c r="V121" s="166" t="str">
        <f t="shared" ca="1" si="132"/>
        <v/>
      </c>
      <c r="W121" s="160" t="str">
        <f t="shared" ca="1" si="117"/>
        <v/>
      </c>
      <c r="X121" s="166" t="str">
        <f t="shared" ca="1" si="133"/>
        <v/>
      </c>
      <c r="Y121" s="160" t="str">
        <f t="shared" ca="1" si="118"/>
        <v/>
      </c>
      <c r="Z121" s="166" t="str">
        <f t="shared" ca="1" si="134"/>
        <v/>
      </c>
      <c r="AA121" s="160" t="str">
        <f t="shared" ca="1" si="119"/>
        <v/>
      </c>
      <c r="AB121" s="166" t="str">
        <f t="shared" ca="1" si="135"/>
        <v/>
      </c>
      <c r="AC121" s="160" t="str">
        <f t="shared" ca="1" si="120"/>
        <v/>
      </c>
      <c r="AD121" s="166" t="str">
        <f t="shared" ca="1" si="136"/>
        <v/>
      </c>
      <c r="AE121" s="160" t="str">
        <f t="shared" ca="1" si="121"/>
        <v/>
      </c>
      <c r="AF121" s="166" t="str">
        <f t="shared" ca="1" si="137"/>
        <v/>
      </c>
    </row>
    <row r="122" spans="1:32" s="128" customFormat="1" ht="21" customHeight="1">
      <c r="A122" s="132" t="s">
        <v>410</v>
      </c>
      <c r="B122" s="159">
        <f t="shared" ca="1" si="122"/>
        <v>24354.799999999999</v>
      </c>
      <c r="C122" s="160">
        <f t="shared" ca="1" si="107"/>
        <v>28965</v>
      </c>
      <c r="D122" s="166">
        <f t="shared" ca="1" si="123"/>
        <v>0</v>
      </c>
      <c r="E122" s="160" t="str">
        <f t="shared" ca="1" si="108"/>
        <v/>
      </c>
      <c r="F122" s="166" t="str">
        <f t="shared" ca="1" si="124"/>
        <v/>
      </c>
      <c r="G122" s="160" t="str">
        <f t="shared" ca="1" si="109"/>
        <v/>
      </c>
      <c r="H122" s="166" t="str">
        <f t="shared" ca="1" si="125"/>
        <v/>
      </c>
      <c r="I122" s="160">
        <f t="shared" ca="1" si="110"/>
        <v>50000</v>
      </c>
      <c r="J122" s="166">
        <f t="shared" ca="1" si="126"/>
        <v>0</v>
      </c>
      <c r="K122" s="160">
        <f t="shared" ca="1" si="111"/>
        <v>85000</v>
      </c>
      <c r="L122" s="166">
        <f t="shared" ca="1" si="127"/>
        <v>0</v>
      </c>
      <c r="M122" s="160">
        <f t="shared" ca="1" si="112"/>
        <v>86700</v>
      </c>
      <c r="N122" s="166">
        <f t="shared" ca="1" si="128"/>
        <v>0</v>
      </c>
      <c r="O122" s="160" t="str">
        <f t="shared" ca="1" si="113"/>
        <v/>
      </c>
      <c r="P122" s="166" t="str">
        <f t="shared" ca="1" si="129"/>
        <v/>
      </c>
      <c r="Q122" s="160" t="str">
        <f t="shared" ca="1" si="114"/>
        <v/>
      </c>
      <c r="R122" s="166" t="str">
        <f t="shared" ca="1" si="130"/>
        <v/>
      </c>
      <c r="S122" s="160" t="str">
        <f t="shared" ca="1" si="115"/>
        <v/>
      </c>
      <c r="T122" s="166" t="str">
        <f t="shared" ca="1" si="131"/>
        <v/>
      </c>
      <c r="U122" s="160" t="str">
        <f t="shared" ca="1" si="116"/>
        <v/>
      </c>
      <c r="V122" s="166" t="str">
        <f t="shared" ca="1" si="132"/>
        <v/>
      </c>
      <c r="W122" s="160" t="str">
        <f t="shared" ca="1" si="117"/>
        <v/>
      </c>
      <c r="X122" s="166" t="str">
        <f t="shared" ca="1" si="133"/>
        <v/>
      </c>
      <c r="Y122" s="160" t="str">
        <f t="shared" ca="1" si="118"/>
        <v/>
      </c>
      <c r="Z122" s="166" t="str">
        <f t="shared" ca="1" si="134"/>
        <v/>
      </c>
      <c r="AA122" s="160" t="str">
        <f t="shared" ca="1" si="119"/>
        <v/>
      </c>
      <c r="AB122" s="166" t="str">
        <f t="shared" ca="1" si="135"/>
        <v/>
      </c>
      <c r="AC122" s="160" t="str">
        <f t="shared" ca="1" si="120"/>
        <v/>
      </c>
      <c r="AD122" s="166" t="str">
        <f t="shared" ca="1" si="136"/>
        <v/>
      </c>
      <c r="AE122" s="160" t="str">
        <f t="shared" ca="1" si="121"/>
        <v/>
      </c>
      <c r="AF122" s="166" t="str">
        <f t="shared" ca="1" si="137"/>
        <v/>
      </c>
    </row>
    <row r="123" spans="1:32" s="128" customFormat="1" ht="21" customHeight="1">
      <c r="A123" s="132" t="s">
        <v>414</v>
      </c>
      <c r="B123" s="159">
        <f t="shared" ca="1" si="122"/>
        <v>11644.13</v>
      </c>
      <c r="C123" s="160">
        <f t="shared" ca="1" si="107"/>
        <v>24141</v>
      </c>
      <c r="D123" s="166">
        <f t="shared" ca="1" si="123"/>
        <v>1.0526315789473684</v>
      </c>
      <c r="E123" s="160" t="str">
        <f t="shared" ca="1" si="108"/>
        <v/>
      </c>
      <c r="F123" s="166" t="str">
        <f t="shared" ca="1" si="124"/>
        <v/>
      </c>
      <c r="G123" s="160" t="str">
        <f t="shared" ca="1" si="109"/>
        <v/>
      </c>
      <c r="H123" s="166" t="str">
        <f t="shared" ca="1" si="125"/>
        <v/>
      </c>
      <c r="I123" s="160">
        <f t="shared" ca="1" si="110"/>
        <v>18000</v>
      </c>
      <c r="J123" s="166">
        <f t="shared" ca="1" si="126"/>
        <v>0</v>
      </c>
      <c r="K123" s="160">
        <f t="shared" ca="1" si="111"/>
        <v>12000</v>
      </c>
      <c r="L123" s="166">
        <f t="shared" ca="1" si="127"/>
        <v>0</v>
      </c>
      <c r="M123" s="160">
        <f t="shared" ca="1" si="112"/>
        <v>43044</v>
      </c>
      <c r="N123" s="166">
        <f t="shared" ca="1" si="128"/>
        <v>0</v>
      </c>
      <c r="O123" s="160" t="str">
        <f t="shared" ca="1" si="113"/>
        <v/>
      </c>
      <c r="P123" s="166" t="str">
        <f t="shared" ca="1" si="129"/>
        <v/>
      </c>
      <c r="Q123" s="160" t="str">
        <f t="shared" ca="1" si="114"/>
        <v/>
      </c>
      <c r="R123" s="166" t="str">
        <f t="shared" ca="1" si="130"/>
        <v/>
      </c>
      <c r="S123" s="160" t="str">
        <f t="shared" ca="1" si="115"/>
        <v/>
      </c>
      <c r="T123" s="166" t="str">
        <f t="shared" ca="1" si="131"/>
        <v/>
      </c>
      <c r="U123" s="160" t="str">
        <f t="shared" ca="1" si="116"/>
        <v/>
      </c>
      <c r="V123" s="166" t="str">
        <f t="shared" ca="1" si="132"/>
        <v/>
      </c>
      <c r="W123" s="160" t="str">
        <f t="shared" ca="1" si="117"/>
        <v/>
      </c>
      <c r="X123" s="166" t="str">
        <f t="shared" ca="1" si="133"/>
        <v/>
      </c>
      <c r="Y123" s="160" t="str">
        <f t="shared" ca="1" si="118"/>
        <v/>
      </c>
      <c r="Z123" s="166" t="str">
        <f t="shared" ca="1" si="134"/>
        <v/>
      </c>
      <c r="AA123" s="160" t="str">
        <f t="shared" ca="1" si="119"/>
        <v/>
      </c>
      <c r="AB123" s="166" t="str">
        <f t="shared" ca="1" si="135"/>
        <v/>
      </c>
      <c r="AC123" s="160" t="str">
        <f t="shared" ca="1" si="120"/>
        <v/>
      </c>
      <c r="AD123" s="166" t="str">
        <f t="shared" ca="1" si="136"/>
        <v/>
      </c>
      <c r="AE123" s="160" t="str">
        <f t="shared" ca="1" si="121"/>
        <v/>
      </c>
      <c r="AF123" s="166" t="str">
        <f t="shared" ca="1" si="137"/>
        <v/>
      </c>
    </row>
    <row r="124" spans="1:32" s="128" customFormat="1" ht="21" customHeight="1">
      <c r="A124" s="132" t="s">
        <v>416</v>
      </c>
      <c r="B124" s="159">
        <f t="shared" ca="1" si="122"/>
        <v>181589.26</v>
      </c>
      <c r="C124" s="160">
        <f t="shared" ca="1" si="107"/>
        <v>40104</v>
      </c>
      <c r="D124" s="166">
        <f t="shared" ca="1" si="123"/>
        <v>0</v>
      </c>
      <c r="E124" s="160" t="str">
        <f t="shared" ca="1" si="108"/>
        <v/>
      </c>
      <c r="F124" s="166" t="str">
        <f t="shared" ca="1" si="124"/>
        <v/>
      </c>
      <c r="G124" s="160" t="str">
        <f t="shared" ca="1" si="109"/>
        <v/>
      </c>
      <c r="H124" s="166" t="str">
        <f t="shared" ca="1" si="125"/>
        <v/>
      </c>
      <c r="I124" s="160">
        <f t="shared" ca="1" si="110"/>
        <v>500000</v>
      </c>
      <c r="J124" s="166">
        <f t="shared" ca="1" si="126"/>
        <v>0</v>
      </c>
      <c r="K124" s="160">
        <f t="shared" ca="1" si="111"/>
        <v>450000</v>
      </c>
      <c r="L124" s="166">
        <f t="shared" ca="1" si="127"/>
        <v>0</v>
      </c>
      <c r="M124" s="160">
        <f t="shared" ca="1" si="112"/>
        <v>408000</v>
      </c>
      <c r="N124" s="166">
        <f t="shared" ca="1" si="128"/>
        <v>1.0526315789473684</v>
      </c>
      <c r="O124" s="160" t="str">
        <f t="shared" ca="1" si="113"/>
        <v/>
      </c>
      <c r="P124" s="166" t="str">
        <f t="shared" ca="1" si="129"/>
        <v/>
      </c>
      <c r="Q124" s="160" t="str">
        <f t="shared" ca="1" si="114"/>
        <v/>
      </c>
      <c r="R124" s="166" t="str">
        <f t="shared" ca="1" si="130"/>
        <v/>
      </c>
      <c r="S124" s="160" t="str">
        <f t="shared" ca="1" si="115"/>
        <v/>
      </c>
      <c r="T124" s="166" t="str">
        <f t="shared" ca="1" si="131"/>
        <v/>
      </c>
      <c r="U124" s="160" t="str">
        <f t="shared" ca="1" si="116"/>
        <v/>
      </c>
      <c r="V124" s="166" t="str">
        <f t="shared" ca="1" si="132"/>
        <v/>
      </c>
      <c r="W124" s="160" t="str">
        <f t="shared" ca="1" si="117"/>
        <v/>
      </c>
      <c r="X124" s="166" t="str">
        <f t="shared" ca="1" si="133"/>
        <v/>
      </c>
      <c r="Y124" s="160" t="str">
        <f t="shared" ca="1" si="118"/>
        <v/>
      </c>
      <c r="Z124" s="166" t="str">
        <f t="shared" ca="1" si="134"/>
        <v/>
      </c>
      <c r="AA124" s="160" t="str">
        <f t="shared" ca="1" si="119"/>
        <v/>
      </c>
      <c r="AB124" s="166" t="str">
        <f t="shared" ca="1" si="135"/>
        <v/>
      </c>
      <c r="AC124" s="160" t="str">
        <f t="shared" ca="1" si="120"/>
        <v/>
      </c>
      <c r="AD124" s="166" t="str">
        <f t="shared" ca="1" si="136"/>
        <v/>
      </c>
      <c r="AE124" s="160" t="str">
        <f t="shared" ca="1" si="121"/>
        <v/>
      </c>
      <c r="AF124" s="166" t="str">
        <f t="shared" ca="1" si="137"/>
        <v/>
      </c>
    </row>
    <row r="125" spans="1:32" s="128" customFormat="1" ht="21" customHeight="1">
      <c r="A125" s="132" t="s">
        <v>424</v>
      </c>
      <c r="B125" s="159">
        <f t="shared" ca="1" si="122"/>
        <v>413704.83</v>
      </c>
      <c r="C125" s="160">
        <f t="shared" ca="1" si="107"/>
        <v>240000</v>
      </c>
      <c r="D125" s="166">
        <f t="shared" ca="1" si="123"/>
        <v>0</v>
      </c>
      <c r="E125" s="160" t="str">
        <f t="shared" ca="1" si="108"/>
        <v/>
      </c>
      <c r="F125" s="166" t="str">
        <f t="shared" ca="1" si="124"/>
        <v/>
      </c>
      <c r="G125" s="160" t="str">
        <f t="shared" ca="1" si="109"/>
        <v/>
      </c>
      <c r="H125" s="166" t="str">
        <f t="shared" ca="1" si="125"/>
        <v/>
      </c>
      <c r="I125" s="160">
        <f t="shared" ca="1" si="110"/>
        <v>600000</v>
      </c>
      <c r="J125" s="166">
        <f t="shared" ca="1" si="126"/>
        <v>1.0526315789473684</v>
      </c>
      <c r="K125" s="160">
        <f t="shared" ca="1" si="111"/>
        <v>850000</v>
      </c>
      <c r="L125" s="166">
        <f t="shared" ca="1" si="127"/>
        <v>1.0526315789473684</v>
      </c>
      <c r="M125" s="160">
        <f t="shared" ca="1" si="112"/>
        <v>1377000</v>
      </c>
      <c r="N125" s="166">
        <f t="shared" ca="1" si="128"/>
        <v>0</v>
      </c>
      <c r="O125" s="160" t="str">
        <f t="shared" ca="1" si="113"/>
        <v/>
      </c>
      <c r="P125" s="166" t="str">
        <f t="shared" ca="1" si="129"/>
        <v/>
      </c>
      <c r="Q125" s="160" t="str">
        <f t="shared" ca="1" si="114"/>
        <v/>
      </c>
      <c r="R125" s="166" t="str">
        <f t="shared" ca="1" si="130"/>
        <v/>
      </c>
      <c r="S125" s="160" t="str">
        <f t="shared" ca="1" si="115"/>
        <v/>
      </c>
      <c r="T125" s="166" t="str">
        <f t="shared" ca="1" si="131"/>
        <v/>
      </c>
      <c r="U125" s="160" t="str">
        <f t="shared" ca="1" si="116"/>
        <v/>
      </c>
      <c r="V125" s="166" t="str">
        <f t="shared" ca="1" si="132"/>
        <v/>
      </c>
      <c r="W125" s="160" t="str">
        <f t="shared" ca="1" si="117"/>
        <v/>
      </c>
      <c r="X125" s="166" t="str">
        <f t="shared" ca="1" si="133"/>
        <v/>
      </c>
      <c r="Y125" s="160" t="str">
        <f t="shared" ca="1" si="118"/>
        <v/>
      </c>
      <c r="Z125" s="166" t="str">
        <f t="shared" ca="1" si="134"/>
        <v/>
      </c>
      <c r="AA125" s="160" t="str">
        <f t="shared" ca="1" si="119"/>
        <v/>
      </c>
      <c r="AB125" s="166" t="str">
        <f t="shared" ca="1" si="135"/>
        <v/>
      </c>
      <c r="AC125" s="160" t="str">
        <f t="shared" ca="1" si="120"/>
        <v/>
      </c>
      <c r="AD125" s="166" t="str">
        <f t="shared" ca="1" si="136"/>
        <v/>
      </c>
      <c r="AE125" s="160" t="str">
        <f t="shared" ca="1" si="121"/>
        <v/>
      </c>
      <c r="AF125" s="166" t="str">
        <f t="shared" ca="1" si="137"/>
        <v/>
      </c>
    </row>
    <row r="126" spans="1:32" s="128" customFormat="1" ht="21" customHeight="1">
      <c r="A126" s="132" t="s">
        <v>428</v>
      </c>
      <c r="B126" s="159">
        <f t="shared" ca="1" si="122"/>
        <v>918401.43</v>
      </c>
      <c r="C126" s="160">
        <f t="shared" ca="1" si="107"/>
        <v>14230</v>
      </c>
      <c r="D126" s="166">
        <f t="shared" ca="1" si="123"/>
        <v>0</v>
      </c>
      <c r="E126" s="160" t="str">
        <f t="shared" ca="1" si="108"/>
        <v/>
      </c>
      <c r="F126" s="166" t="str">
        <f t="shared" ca="1" si="124"/>
        <v/>
      </c>
      <c r="G126" s="160" t="str">
        <f t="shared" ca="1" si="109"/>
        <v/>
      </c>
      <c r="H126" s="166" t="str">
        <f t="shared" ca="1" si="125"/>
        <v/>
      </c>
      <c r="I126" s="160">
        <f t="shared" ca="1" si="110"/>
        <v>500000</v>
      </c>
      <c r="J126" s="166">
        <f t="shared" ca="1" si="126"/>
        <v>1.0526315789473684</v>
      </c>
      <c r="K126" s="160">
        <f t="shared" ca="1" si="111"/>
        <v>450000</v>
      </c>
      <c r="L126" s="166">
        <f t="shared" ca="1" si="127"/>
        <v>1.0526315789473684</v>
      </c>
      <c r="M126" s="160">
        <f t="shared" ca="1" si="112"/>
        <v>2397000</v>
      </c>
      <c r="N126" s="166">
        <f t="shared" ca="1" si="128"/>
        <v>0</v>
      </c>
      <c r="O126" s="160" t="str">
        <f t="shared" ca="1" si="113"/>
        <v/>
      </c>
      <c r="P126" s="166" t="str">
        <f t="shared" ca="1" si="129"/>
        <v/>
      </c>
      <c r="Q126" s="160" t="str">
        <f t="shared" ca="1" si="114"/>
        <v/>
      </c>
      <c r="R126" s="166" t="str">
        <f t="shared" ca="1" si="130"/>
        <v/>
      </c>
      <c r="S126" s="160" t="str">
        <f t="shared" ca="1" si="115"/>
        <v/>
      </c>
      <c r="T126" s="166" t="str">
        <f t="shared" ca="1" si="131"/>
        <v/>
      </c>
      <c r="U126" s="160" t="str">
        <f t="shared" ca="1" si="116"/>
        <v/>
      </c>
      <c r="V126" s="166" t="str">
        <f t="shared" ca="1" si="132"/>
        <v/>
      </c>
      <c r="W126" s="160" t="str">
        <f t="shared" ca="1" si="117"/>
        <v/>
      </c>
      <c r="X126" s="166" t="str">
        <f t="shared" ca="1" si="133"/>
        <v/>
      </c>
      <c r="Y126" s="160" t="str">
        <f t="shared" ca="1" si="118"/>
        <v/>
      </c>
      <c r="Z126" s="166" t="str">
        <f t="shared" ca="1" si="134"/>
        <v/>
      </c>
      <c r="AA126" s="160" t="str">
        <f t="shared" ca="1" si="119"/>
        <v/>
      </c>
      <c r="AB126" s="166" t="str">
        <f t="shared" ca="1" si="135"/>
        <v/>
      </c>
      <c r="AC126" s="160" t="str">
        <f t="shared" ca="1" si="120"/>
        <v/>
      </c>
      <c r="AD126" s="166" t="str">
        <f t="shared" ca="1" si="136"/>
        <v/>
      </c>
      <c r="AE126" s="160" t="str">
        <f t="shared" ca="1" si="121"/>
        <v/>
      </c>
      <c r="AF126" s="166" t="str">
        <f t="shared" ca="1" si="137"/>
        <v/>
      </c>
    </row>
    <row r="127" spans="1:32" s="128" customFormat="1" ht="21" customHeight="1">
      <c r="A127" s="132" t="s">
        <v>437</v>
      </c>
      <c r="B127" s="159">
        <f t="shared" ca="1" si="122"/>
        <v>298140.88</v>
      </c>
      <c r="C127" s="160">
        <f t="shared" ca="1" si="107"/>
        <v>54202</v>
      </c>
      <c r="D127" s="166">
        <f t="shared" ca="1" si="123"/>
        <v>0</v>
      </c>
      <c r="E127" s="160" t="str">
        <f t="shared" ca="1" si="108"/>
        <v/>
      </c>
      <c r="F127" s="166" t="str">
        <f t="shared" ca="1" si="124"/>
        <v/>
      </c>
      <c r="G127" s="160" t="str">
        <f t="shared" ca="1" si="109"/>
        <v/>
      </c>
      <c r="H127" s="166" t="str">
        <f t="shared" ca="1" si="125"/>
        <v/>
      </c>
      <c r="I127" s="160">
        <f t="shared" ca="1" si="110"/>
        <v>300000</v>
      </c>
      <c r="J127" s="166">
        <f t="shared" ca="1" si="126"/>
        <v>1.0526315789473684</v>
      </c>
      <c r="K127" s="160">
        <f t="shared" ca="1" si="111"/>
        <v>150000</v>
      </c>
      <c r="L127" s="166">
        <f t="shared" ca="1" si="127"/>
        <v>0</v>
      </c>
      <c r="M127" s="160">
        <f t="shared" ca="1" si="112"/>
        <v>826200</v>
      </c>
      <c r="N127" s="166">
        <f t="shared" ca="1" si="128"/>
        <v>0</v>
      </c>
      <c r="O127" s="160" t="str">
        <f t="shared" ca="1" si="113"/>
        <v/>
      </c>
      <c r="P127" s="166" t="str">
        <f t="shared" ca="1" si="129"/>
        <v/>
      </c>
      <c r="Q127" s="160" t="str">
        <f t="shared" ca="1" si="114"/>
        <v/>
      </c>
      <c r="R127" s="166" t="str">
        <f t="shared" ca="1" si="130"/>
        <v/>
      </c>
      <c r="S127" s="160" t="str">
        <f t="shared" ca="1" si="115"/>
        <v/>
      </c>
      <c r="T127" s="166" t="str">
        <f t="shared" ca="1" si="131"/>
        <v/>
      </c>
      <c r="U127" s="160" t="str">
        <f t="shared" ca="1" si="116"/>
        <v/>
      </c>
      <c r="V127" s="166" t="str">
        <f t="shared" ca="1" si="132"/>
        <v/>
      </c>
      <c r="W127" s="160" t="str">
        <f t="shared" ca="1" si="117"/>
        <v/>
      </c>
      <c r="X127" s="166" t="str">
        <f t="shared" ca="1" si="133"/>
        <v/>
      </c>
      <c r="Y127" s="160" t="str">
        <f t="shared" ca="1" si="118"/>
        <v/>
      </c>
      <c r="Z127" s="166" t="str">
        <f t="shared" ca="1" si="134"/>
        <v/>
      </c>
      <c r="AA127" s="160" t="str">
        <f t="shared" ca="1" si="119"/>
        <v/>
      </c>
      <c r="AB127" s="166" t="str">
        <f t="shared" ca="1" si="135"/>
        <v/>
      </c>
      <c r="AC127" s="160" t="str">
        <f t="shared" ca="1" si="120"/>
        <v/>
      </c>
      <c r="AD127" s="166" t="str">
        <f t="shared" ca="1" si="136"/>
        <v/>
      </c>
      <c r="AE127" s="160" t="str">
        <f t="shared" ca="1" si="121"/>
        <v/>
      </c>
      <c r="AF127" s="166" t="str">
        <f t="shared" ca="1" si="137"/>
        <v/>
      </c>
    </row>
    <row r="128" spans="1:32" s="128" customFormat="1" ht="21" customHeight="1">
      <c r="A128" s="132" t="s">
        <v>439</v>
      </c>
      <c r="B128" s="159">
        <f t="shared" ca="1" si="122"/>
        <v>239959.77</v>
      </c>
      <c r="C128" s="160">
        <f t="shared" ca="1" si="107"/>
        <v>48501</v>
      </c>
      <c r="D128" s="166">
        <f t="shared" ca="1" si="123"/>
        <v>0</v>
      </c>
      <c r="E128" s="160" t="str">
        <f t="shared" ca="1" si="108"/>
        <v/>
      </c>
      <c r="F128" s="166" t="str">
        <f t="shared" ca="1" si="124"/>
        <v/>
      </c>
      <c r="G128" s="160" t="str">
        <f t="shared" ca="1" si="109"/>
        <v/>
      </c>
      <c r="H128" s="166" t="str">
        <f t="shared" ca="1" si="125"/>
        <v/>
      </c>
      <c r="I128" s="160">
        <f t="shared" ca="1" si="110"/>
        <v>200000</v>
      </c>
      <c r="J128" s="166">
        <f t="shared" ca="1" si="126"/>
        <v>1.0526315789473684</v>
      </c>
      <c r="K128" s="160">
        <f t="shared" ca="1" si="111"/>
        <v>120000</v>
      </c>
      <c r="L128" s="166">
        <f t="shared" ca="1" si="127"/>
        <v>0</v>
      </c>
      <c r="M128" s="160">
        <f t="shared" ca="1" si="112"/>
        <v>663000</v>
      </c>
      <c r="N128" s="166">
        <f t="shared" ca="1" si="128"/>
        <v>0</v>
      </c>
      <c r="O128" s="160" t="str">
        <f t="shared" ca="1" si="113"/>
        <v/>
      </c>
      <c r="P128" s="166" t="str">
        <f t="shared" ca="1" si="129"/>
        <v/>
      </c>
      <c r="Q128" s="160" t="str">
        <f t="shared" ca="1" si="114"/>
        <v/>
      </c>
      <c r="R128" s="166" t="str">
        <f t="shared" ca="1" si="130"/>
        <v/>
      </c>
      <c r="S128" s="160" t="str">
        <f t="shared" ca="1" si="115"/>
        <v/>
      </c>
      <c r="T128" s="166" t="str">
        <f t="shared" ca="1" si="131"/>
        <v/>
      </c>
      <c r="U128" s="160" t="str">
        <f t="shared" ca="1" si="116"/>
        <v/>
      </c>
      <c r="V128" s="166" t="str">
        <f t="shared" ca="1" si="132"/>
        <v/>
      </c>
      <c r="W128" s="160" t="str">
        <f t="shared" ca="1" si="117"/>
        <v/>
      </c>
      <c r="X128" s="166" t="str">
        <f t="shared" ca="1" si="133"/>
        <v/>
      </c>
      <c r="Y128" s="160" t="str">
        <f t="shared" ca="1" si="118"/>
        <v/>
      </c>
      <c r="Z128" s="166" t="str">
        <f t="shared" ca="1" si="134"/>
        <v/>
      </c>
      <c r="AA128" s="160" t="str">
        <f t="shared" ca="1" si="119"/>
        <v/>
      </c>
      <c r="AB128" s="166" t="str">
        <f t="shared" ca="1" si="135"/>
        <v/>
      </c>
      <c r="AC128" s="160" t="str">
        <f t="shared" ca="1" si="120"/>
        <v/>
      </c>
      <c r="AD128" s="166" t="str">
        <f t="shared" ca="1" si="136"/>
        <v/>
      </c>
      <c r="AE128" s="160" t="str">
        <f t="shared" ca="1" si="121"/>
        <v/>
      </c>
      <c r="AF128" s="166" t="str">
        <f t="shared" ca="1" si="137"/>
        <v/>
      </c>
    </row>
    <row r="129" spans="1:32" s="128" customFormat="1" ht="21" customHeight="1">
      <c r="A129" s="132" t="s">
        <v>443</v>
      </c>
      <c r="B129" s="159">
        <f t="shared" ca="1" si="122"/>
        <v>371133.04</v>
      </c>
      <c r="C129" s="160">
        <f t="shared" ca="1" si="107"/>
        <v>248710</v>
      </c>
      <c r="D129" s="166">
        <f t="shared" ca="1" si="123"/>
        <v>0</v>
      </c>
      <c r="E129" s="160" t="str">
        <f t="shared" ca="1" si="108"/>
        <v/>
      </c>
      <c r="F129" s="166" t="str">
        <f t="shared" ca="1" si="124"/>
        <v/>
      </c>
      <c r="G129" s="160" t="str">
        <f t="shared" ca="1" si="109"/>
        <v/>
      </c>
      <c r="H129" s="166" t="str">
        <f t="shared" ca="1" si="125"/>
        <v/>
      </c>
      <c r="I129" s="160">
        <f t="shared" ca="1" si="110"/>
        <v>300000</v>
      </c>
      <c r="J129" s="166">
        <f t="shared" ca="1" si="126"/>
        <v>1.0526315789473684</v>
      </c>
      <c r="K129" s="160">
        <f t="shared" ca="1" si="111"/>
        <v>250000</v>
      </c>
      <c r="L129" s="166">
        <f t="shared" ca="1" si="127"/>
        <v>0</v>
      </c>
      <c r="M129" s="160">
        <f t="shared" ca="1" si="112"/>
        <v>1122000</v>
      </c>
      <c r="N129" s="166">
        <f t="shared" ca="1" si="128"/>
        <v>0</v>
      </c>
      <c r="O129" s="160" t="str">
        <f t="shared" ca="1" si="113"/>
        <v/>
      </c>
      <c r="P129" s="166" t="str">
        <f t="shared" ca="1" si="129"/>
        <v/>
      </c>
      <c r="Q129" s="160" t="str">
        <f t="shared" ca="1" si="114"/>
        <v/>
      </c>
      <c r="R129" s="166" t="str">
        <f t="shared" ca="1" si="130"/>
        <v/>
      </c>
      <c r="S129" s="160" t="str">
        <f t="shared" ca="1" si="115"/>
        <v/>
      </c>
      <c r="T129" s="166" t="str">
        <f t="shared" ca="1" si="131"/>
        <v/>
      </c>
      <c r="U129" s="160" t="str">
        <f t="shared" ca="1" si="116"/>
        <v/>
      </c>
      <c r="V129" s="166" t="str">
        <f t="shared" ca="1" si="132"/>
        <v/>
      </c>
      <c r="W129" s="160" t="str">
        <f t="shared" ca="1" si="117"/>
        <v/>
      </c>
      <c r="X129" s="166" t="str">
        <f t="shared" ca="1" si="133"/>
        <v/>
      </c>
      <c r="Y129" s="160" t="str">
        <f t="shared" ca="1" si="118"/>
        <v/>
      </c>
      <c r="Z129" s="166" t="str">
        <f t="shared" ca="1" si="134"/>
        <v/>
      </c>
      <c r="AA129" s="160" t="str">
        <f t="shared" ca="1" si="119"/>
        <v/>
      </c>
      <c r="AB129" s="166" t="str">
        <f t="shared" ca="1" si="135"/>
        <v/>
      </c>
      <c r="AC129" s="160" t="str">
        <f t="shared" ca="1" si="120"/>
        <v/>
      </c>
      <c r="AD129" s="166" t="str">
        <f t="shared" ca="1" si="136"/>
        <v/>
      </c>
      <c r="AE129" s="160" t="str">
        <f t="shared" ca="1" si="121"/>
        <v/>
      </c>
      <c r="AF129" s="166" t="str">
        <f t="shared" ca="1" si="137"/>
        <v/>
      </c>
    </row>
    <row r="130" spans="1:32" s="128" customFormat="1" ht="21" customHeight="1">
      <c r="A130" s="132" t="s">
        <v>447</v>
      </c>
      <c r="B130" s="159">
        <f t="shared" ca="1" si="122"/>
        <v>904319.7</v>
      </c>
      <c r="C130" s="160">
        <f t="shared" ca="1" si="107"/>
        <v>125401</v>
      </c>
      <c r="D130" s="166">
        <f t="shared" ca="1" si="123"/>
        <v>0</v>
      </c>
      <c r="E130" s="160" t="str">
        <f t="shared" ca="1" si="108"/>
        <v/>
      </c>
      <c r="F130" s="166" t="str">
        <f t="shared" ca="1" si="124"/>
        <v/>
      </c>
      <c r="G130" s="160" t="str">
        <f t="shared" ca="1" si="109"/>
        <v/>
      </c>
      <c r="H130" s="166" t="str">
        <f t="shared" ca="1" si="125"/>
        <v/>
      </c>
      <c r="I130" s="160">
        <f t="shared" ca="1" si="110"/>
        <v>500000</v>
      </c>
      <c r="J130" s="166">
        <f t="shared" ca="1" si="126"/>
        <v>0</v>
      </c>
      <c r="K130" s="160">
        <f t="shared" ca="1" si="111"/>
        <v>2500000</v>
      </c>
      <c r="L130" s="166">
        <f t="shared" ca="1" si="127"/>
        <v>0</v>
      </c>
      <c r="M130" s="160">
        <f t="shared" ca="1" si="112"/>
        <v>918000</v>
      </c>
      <c r="N130" s="166">
        <f t="shared" ca="1" si="128"/>
        <v>1.0526315789473684</v>
      </c>
      <c r="O130" s="160" t="str">
        <f t="shared" ca="1" si="113"/>
        <v/>
      </c>
      <c r="P130" s="166" t="str">
        <f t="shared" ca="1" si="129"/>
        <v/>
      </c>
      <c r="Q130" s="160" t="str">
        <f t="shared" ca="1" si="114"/>
        <v/>
      </c>
      <c r="R130" s="166" t="str">
        <f t="shared" ca="1" si="130"/>
        <v/>
      </c>
      <c r="S130" s="160" t="str">
        <f t="shared" ca="1" si="115"/>
        <v/>
      </c>
      <c r="T130" s="166" t="str">
        <f t="shared" ca="1" si="131"/>
        <v/>
      </c>
      <c r="U130" s="160" t="str">
        <f t="shared" ca="1" si="116"/>
        <v/>
      </c>
      <c r="V130" s="166" t="str">
        <f t="shared" ca="1" si="132"/>
        <v/>
      </c>
      <c r="W130" s="160" t="str">
        <f t="shared" ca="1" si="117"/>
        <v/>
      </c>
      <c r="X130" s="166" t="str">
        <f t="shared" ca="1" si="133"/>
        <v/>
      </c>
      <c r="Y130" s="160" t="str">
        <f t="shared" ca="1" si="118"/>
        <v/>
      </c>
      <c r="Z130" s="166" t="str">
        <f t="shared" ca="1" si="134"/>
        <v/>
      </c>
      <c r="AA130" s="160" t="str">
        <f t="shared" ca="1" si="119"/>
        <v/>
      </c>
      <c r="AB130" s="166" t="str">
        <f t="shared" ca="1" si="135"/>
        <v/>
      </c>
      <c r="AC130" s="160" t="str">
        <f t="shared" ca="1" si="120"/>
        <v/>
      </c>
      <c r="AD130" s="166" t="str">
        <f t="shared" ca="1" si="136"/>
        <v/>
      </c>
      <c r="AE130" s="160" t="str">
        <f t="shared" ca="1" si="121"/>
        <v/>
      </c>
      <c r="AF130" s="166" t="str">
        <f t="shared" ca="1" si="137"/>
        <v/>
      </c>
    </row>
    <row r="131" spans="1:32" s="128" customFormat="1" ht="21" customHeight="1">
      <c r="A131" s="132" t="s">
        <v>451</v>
      </c>
      <c r="B131" s="159">
        <f t="shared" ref="B131:B141" ca="1" si="138">IF(A131="","",IF($K$4="Media aritmética",ROUND(AVERAGE(C131,E131,G131,I131,K131,M131,O131,Q131,S131,U131,W131,Y131,AA131,AC131,AE131),2),ROUND(_xlfn.STDEV.P(C131,E131,G131,I131,K131,M131,O131,Q131,S131,U131,W131,Y131,AA131,AC131,AE131),2)))</f>
        <v>733351.15</v>
      </c>
      <c r="C131" s="160">
        <f t="shared" ca="1" si="107"/>
        <v>98742</v>
      </c>
      <c r="D131" s="166">
        <f t="shared" ref="D131:D141" ca="1" si="139">IF($A131="","",IF(C131="","",IF($K$4="Media aritmética",(C131&lt;=$B131)*($G$5/$B$5)+(C131&gt;$B131)*0,IF(AND(ROUND(AVERAGE($C131,$E131,$G131,$I131,$K131,$M131,$O131,$Q131,$S131,$U131,$W131,$Y131,$AA131,$AC131,$AE131),2)-$B131/2&lt;=C131,(ROUND(AVERAGE($C131,$E131,$G131,$I131,$K131,$M131,$O131,$Q131,$S131,$U131,$W131,$Y131,$AA131,$AC131,$AE131),2)+$B131/2&gt;C131)),($G$5/$B$5),0))))</f>
        <v>0</v>
      </c>
      <c r="E131" s="160" t="str">
        <f t="shared" ca="1" si="108"/>
        <v/>
      </c>
      <c r="F131" s="166" t="str">
        <f t="shared" ref="F131:F141" ca="1" si="140">IF($A131="","",IF(E131="","",IF($K$4="Media aritmética",(E131&lt;=$B131)*($G$5/$B$5)+(E131&gt;$B131)*0,IF(AND(ROUND(AVERAGE($C131,$E131,$G131,$I131,$K131,$M131,$O131,$Q131,$S131,$U131,$W131,$Y131,$AA131,$AC131,$AE131),2)-$B131/2&lt;=E131,(ROUND(AVERAGE($C131,$E131,$G131,$I131,$K131,$M131,$O131,$Q131,$S131,$U131,$W131,$Y131,$AA131,$AC131,$AE131),2)+$B131/2&gt;E131)),($G$5/$B$5),0))))</f>
        <v/>
      </c>
      <c r="G131" s="160" t="str">
        <f t="shared" ca="1" si="109"/>
        <v/>
      </c>
      <c r="H131" s="166" t="str">
        <f t="shared" ref="H131:H141" ca="1" si="141">IF($A131="","",IF(G131="","",IF($K$4="Media aritmética",(G131&lt;=$B131)*($G$5/$B$5)+(G131&gt;$B131)*0,IF(AND(ROUND(AVERAGE($C131,$E131,$G131,$I131,$K131,$M131,$O131,$Q131,$S131,$U131,$W131,$Y131,$AA131,$AC131,$AE131),2)-$B131/2&lt;=G131,(ROUND(AVERAGE($C131,$E131,$G131,$I131,$K131,$M131,$O131,$Q131,$S131,$U131,$W131,$Y131,$AA131,$AC131,$AE131),2)+$B131/2&gt;G131)),($G$5/$B$5),0))))</f>
        <v/>
      </c>
      <c r="I131" s="160">
        <f t="shared" ca="1" si="110"/>
        <v>500000</v>
      </c>
      <c r="J131" s="166">
        <f t="shared" ref="J131:J141" ca="1" si="142">IF($A131="","",IF(I131="","",IF($K$4="Media aritmética",(I131&lt;=$B131)*($G$5/$B$5)+(I131&gt;$B131)*0,IF(AND(ROUND(AVERAGE($C131,$E131,$G131,$I131,$K131,$M131,$O131,$Q131,$S131,$U131,$W131,$Y131,$AA131,$AC131,$AE131),2)-$B131/2&lt;=I131,(ROUND(AVERAGE($C131,$E131,$G131,$I131,$K131,$M131,$O131,$Q131,$S131,$U131,$W131,$Y131,$AA131,$AC131,$AE131),2)+$B131/2&gt;I131)),($G$5/$B$5),0))))</f>
        <v>0</v>
      </c>
      <c r="K131" s="160">
        <f t="shared" ca="1" si="111"/>
        <v>1550000</v>
      </c>
      <c r="L131" s="166">
        <f t="shared" ref="L131:L141" ca="1" si="143">IF($A131="","",IF(K131="","",IF($K$4="Media aritmética",(K131&lt;=$B131)*($G$5/$B$5)+(K131&gt;$B131)*0,IF(AND(ROUND(AVERAGE($C131,$E131,$G131,$I131,$K131,$M131,$O131,$Q131,$S131,$U131,$W131,$Y131,$AA131,$AC131,$AE131),2)-$B131/2&lt;=K131,(ROUND(AVERAGE($C131,$E131,$G131,$I131,$K131,$M131,$O131,$Q131,$S131,$U131,$W131,$Y131,$AA131,$AC131,$AE131),2)+$B131/2&gt;K131)),($G$5/$B$5),0))))</f>
        <v>0</v>
      </c>
      <c r="M131" s="160">
        <f t="shared" ca="1" si="112"/>
        <v>1887000</v>
      </c>
      <c r="N131" s="166">
        <f t="shared" ref="N131:N141" ca="1" si="144">IF($A131="","",IF(M131="","",IF($K$4="Media aritmética",(M131&lt;=$B131)*($G$5/$B$5)+(M131&gt;$B131)*0,IF(AND(ROUND(AVERAGE($C131,$E131,$G131,$I131,$K131,$M131,$O131,$Q131,$S131,$U131,$W131,$Y131,$AA131,$AC131,$AE131),2)-$B131/2&lt;=M131,(ROUND(AVERAGE($C131,$E131,$G131,$I131,$K131,$M131,$O131,$Q131,$S131,$U131,$W131,$Y131,$AA131,$AC131,$AE131),2)+$B131/2&gt;M131)),($G$5/$B$5),0))))</f>
        <v>0</v>
      </c>
      <c r="O131" s="160" t="str">
        <f t="shared" ca="1" si="113"/>
        <v/>
      </c>
      <c r="P131" s="166" t="str">
        <f t="shared" ref="P131:P141" ca="1" si="145">IF($A131="","",IF(O131="","",IF($K$4="Media aritmética",(O131&lt;=$B131)*($G$5/$B$5)+(O131&gt;$B131)*0,IF(AND(ROUND(AVERAGE($C131,$E131,$G131,$I131,$K131,$M131,$O131,$Q131,$S131,$U131,$W131,$Y131,$AA131,$AC131,$AE131),2)-$B131/2&lt;=O131,(ROUND(AVERAGE($C131,$E131,$G131,$I131,$K131,$M131,$O131,$Q131,$S131,$U131,$W131,$Y131,$AA131,$AC131,$AE131),2)+$B131/2&gt;O131)),($G$5/$B$5),0))))</f>
        <v/>
      </c>
      <c r="Q131" s="160" t="str">
        <f t="shared" ca="1" si="114"/>
        <v/>
      </c>
      <c r="R131" s="166" t="str">
        <f t="shared" ref="R131:R141" ca="1" si="146">IF($A131="","",IF(Q131="","",IF($K$4="Media aritmética",(Q131&lt;=$B131)*($G$5/$B$5)+(Q131&gt;$B131)*0,IF(AND(ROUND(AVERAGE($C131,$E131,$G131,$I131,$K131,$M131,$O131,$Q131,$S131,$U131,$W131,$Y131,$AA131,$AC131,$AE131),2)-$B131/2&lt;=Q131,(ROUND(AVERAGE($C131,$E131,$G131,$I131,$K131,$M131,$O131,$Q131,$S131,$U131,$W131,$Y131,$AA131,$AC131,$AE131),2)+$B131/2&gt;Q131)),($G$5/$B$5),0))))</f>
        <v/>
      </c>
      <c r="S131" s="160" t="str">
        <f t="shared" ca="1" si="115"/>
        <v/>
      </c>
      <c r="T131" s="166" t="str">
        <f t="shared" ref="T131:T141" ca="1" si="147">IF($A131="","",IF(S131="","",IF($K$4="Media aritmética",(S131&lt;=$B131)*($G$5/$B$5)+(S131&gt;$B131)*0,IF(AND(ROUND(AVERAGE($C131,$E131,$G131,$I131,$K131,$M131,$O131,$Q131,$S131,$U131,$W131,$Y131,$AA131,$AC131,$AE131),2)-$B131/2&lt;=S131,(ROUND(AVERAGE($C131,$E131,$G131,$I131,$K131,$M131,$O131,$Q131,$S131,$U131,$W131,$Y131,$AA131,$AC131,$AE131),2)+$B131/2&gt;S131)),($G$5/$B$5),0))))</f>
        <v/>
      </c>
      <c r="U131" s="160" t="str">
        <f t="shared" ca="1" si="116"/>
        <v/>
      </c>
      <c r="V131" s="166" t="str">
        <f t="shared" ref="V131:V141" ca="1" si="148">IF($A131="","",IF(U131="","",IF($K$4="Media aritmética",(U131&lt;=$B131)*($G$5/$B$5)+(U131&gt;$B131)*0,IF(AND(ROUND(AVERAGE($C131,$E131,$G131,$I131,$K131,$M131,$O131,$Q131,$S131,$U131,$W131,$Y131,$AA131,$AC131,$AE131),2)-$B131/2&lt;=U131,(ROUND(AVERAGE($C131,$E131,$G131,$I131,$K131,$M131,$O131,$Q131,$S131,$U131,$W131,$Y131,$AA131,$AC131,$AE131),2)+$B131/2&gt;U131)),($G$5/$B$5),0))))</f>
        <v/>
      </c>
      <c r="W131" s="160" t="str">
        <f t="shared" ca="1" si="117"/>
        <v/>
      </c>
      <c r="X131" s="166" t="str">
        <f t="shared" ref="X131:X141" ca="1" si="149">IF($A131="","",IF(W131="","",IF($K$4="Media aritmética",(W131&lt;=$B131)*($G$5/$B$5)+(W131&gt;$B131)*0,IF(AND(ROUND(AVERAGE($C131,$E131,$G131,$I131,$K131,$M131,$O131,$Q131,$S131,$U131,$W131,$Y131,$AA131,$AC131,$AE131),2)-$B131/2&lt;=W131,(ROUND(AVERAGE($C131,$E131,$G131,$I131,$K131,$M131,$O131,$Q131,$S131,$U131,$W131,$Y131,$AA131,$AC131,$AE131),2)+$B131/2&gt;W131)),($G$5/$B$5),0))))</f>
        <v/>
      </c>
      <c r="Y131" s="160" t="str">
        <f t="shared" ca="1" si="118"/>
        <v/>
      </c>
      <c r="Z131" s="166" t="str">
        <f t="shared" ref="Z131:Z141" ca="1" si="150">IF($A131="","",IF(Y131="","",IF($K$4="Media aritmética",(Y131&lt;=$B131)*($G$5/$B$5)+(Y131&gt;$B131)*0,IF(AND(ROUND(AVERAGE($C131,$E131,$G131,$I131,$K131,$M131,$O131,$Q131,$S131,$U131,$W131,$Y131,$AA131,$AC131,$AE131),2)-$B131/2&lt;=Y131,(ROUND(AVERAGE($C131,$E131,$G131,$I131,$K131,$M131,$O131,$Q131,$S131,$U131,$W131,$Y131,$AA131,$AC131,$AE131),2)+$B131/2&gt;Y131)),($G$5/$B$5),0))))</f>
        <v/>
      </c>
      <c r="AA131" s="160" t="str">
        <f t="shared" ca="1" si="119"/>
        <v/>
      </c>
      <c r="AB131" s="166" t="str">
        <f t="shared" ref="AB131:AB141" ca="1" si="151">IF($A131="","",IF(AA131="","",IF($K$4="Media aritmética",(AA131&lt;=$B131)*($G$5/$B$5)+(AA131&gt;$B131)*0,IF(AND(ROUND(AVERAGE($C131,$E131,$G131,$I131,$K131,$M131,$O131,$Q131,$S131,$U131,$W131,$Y131,$AA131,$AC131,$AE131),2)-$B131/2&lt;=AA131,(ROUND(AVERAGE($C131,$E131,$G131,$I131,$K131,$M131,$O131,$Q131,$S131,$U131,$W131,$Y131,$AA131,$AC131,$AE131),2)+$B131/2&gt;AA131)),($G$5/$B$5),0))))</f>
        <v/>
      </c>
      <c r="AC131" s="160" t="str">
        <f t="shared" ca="1" si="120"/>
        <v/>
      </c>
      <c r="AD131" s="166" t="str">
        <f t="shared" ref="AD131:AD141" ca="1" si="152">IF($A131="","",IF(AC131="","",IF($K$4="Media aritmética",(AC131&lt;=$B131)*($G$5/$B$5)+(AC131&gt;$B131)*0,IF(AND(ROUND(AVERAGE($C131,$E131,$G131,$I131,$K131,$M131,$O131,$Q131,$S131,$U131,$W131,$Y131,$AA131,$AC131,$AE131),2)-$B131/2&lt;=AC131,(ROUND(AVERAGE($C131,$E131,$G131,$I131,$K131,$M131,$O131,$Q131,$S131,$U131,$W131,$Y131,$AA131,$AC131,$AE131),2)+$B131/2&gt;AC131)),($G$5/$B$5),0))))</f>
        <v/>
      </c>
      <c r="AE131" s="160" t="str">
        <f t="shared" ca="1" si="121"/>
        <v/>
      </c>
      <c r="AF131" s="166" t="str">
        <f t="shared" ref="AF131:AF141" ca="1" si="153">IF($A131="","",IF(AE131="","",IF($K$4="Media aritmética",(AE131&lt;=$B131)*($G$5/$B$5)+(AE131&gt;$B131)*0,IF(AND(ROUND(AVERAGE($C131,$E131,$G131,$I131,$K131,$M131,$O131,$Q131,$S131,$U131,$W131,$Y131,$AA131,$AC131,$AE131),2)-$B131/2&lt;=AE131,(ROUND(AVERAGE($C131,$E131,$G131,$I131,$K131,$M131,$O131,$Q131,$S131,$U131,$W131,$Y131,$AA131,$AC131,$AE131),2)+$B131/2&gt;AE131)),($G$5/$B$5),0))))</f>
        <v/>
      </c>
    </row>
    <row r="132" spans="1:32" s="128" customFormat="1" ht="21" customHeight="1">
      <c r="A132" s="132" t="s">
        <v>454</v>
      </c>
      <c r="B132" s="159">
        <f t="shared" ca="1" si="138"/>
        <v>744152.31</v>
      </c>
      <c r="C132" s="160">
        <f t="shared" ca="1" si="107"/>
        <v>124701</v>
      </c>
      <c r="D132" s="166">
        <f t="shared" ca="1" si="139"/>
        <v>0</v>
      </c>
      <c r="E132" s="160" t="str">
        <f t="shared" ca="1" si="108"/>
        <v/>
      </c>
      <c r="F132" s="166" t="str">
        <f t="shared" ca="1" si="140"/>
        <v/>
      </c>
      <c r="G132" s="160" t="str">
        <f t="shared" ca="1" si="109"/>
        <v/>
      </c>
      <c r="H132" s="166" t="str">
        <f t="shared" ca="1" si="141"/>
        <v/>
      </c>
      <c r="I132" s="160">
        <f t="shared" ca="1" si="110"/>
        <v>400000</v>
      </c>
      <c r="J132" s="166">
        <f t="shared" ca="1" si="142"/>
        <v>0</v>
      </c>
      <c r="K132" s="160">
        <f t="shared" ca="1" si="111"/>
        <v>1550000</v>
      </c>
      <c r="L132" s="166">
        <f t="shared" ca="1" si="143"/>
        <v>0</v>
      </c>
      <c r="M132" s="160">
        <f t="shared" ca="1" si="112"/>
        <v>1887000</v>
      </c>
      <c r="N132" s="166">
        <f t="shared" ca="1" si="144"/>
        <v>0</v>
      </c>
      <c r="O132" s="160" t="str">
        <f t="shared" ca="1" si="113"/>
        <v/>
      </c>
      <c r="P132" s="166" t="str">
        <f t="shared" ca="1" si="145"/>
        <v/>
      </c>
      <c r="Q132" s="160" t="str">
        <f t="shared" ca="1" si="114"/>
        <v/>
      </c>
      <c r="R132" s="166" t="str">
        <f t="shared" ca="1" si="146"/>
        <v/>
      </c>
      <c r="S132" s="160" t="str">
        <f t="shared" ca="1" si="115"/>
        <v/>
      </c>
      <c r="T132" s="166" t="str">
        <f t="shared" ca="1" si="147"/>
        <v/>
      </c>
      <c r="U132" s="160" t="str">
        <f t="shared" ca="1" si="116"/>
        <v/>
      </c>
      <c r="V132" s="166" t="str">
        <f t="shared" ca="1" si="148"/>
        <v/>
      </c>
      <c r="W132" s="160" t="str">
        <f t="shared" ca="1" si="117"/>
        <v/>
      </c>
      <c r="X132" s="166" t="str">
        <f t="shared" ca="1" si="149"/>
        <v/>
      </c>
      <c r="Y132" s="160" t="str">
        <f t="shared" ca="1" si="118"/>
        <v/>
      </c>
      <c r="Z132" s="166" t="str">
        <f t="shared" ca="1" si="150"/>
        <v/>
      </c>
      <c r="AA132" s="160" t="str">
        <f t="shared" ca="1" si="119"/>
        <v/>
      </c>
      <c r="AB132" s="166" t="str">
        <f t="shared" ca="1" si="151"/>
        <v/>
      </c>
      <c r="AC132" s="160" t="str">
        <f t="shared" ca="1" si="120"/>
        <v/>
      </c>
      <c r="AD132" s="166" t="str">
        <f t="shared" ca="1" si="152"/>
        <v/>
      </c>
      <c r="AE132" s="160" t="str">
        <f t="shared" ca="1" si="121"/>
        <v/>
      </c>
      <c r="AF132" s="166" t="str">
        <f t="shared" ca="1" si="153"/>
        <v/>
      </c>
    </row>
    <row r="133" spans="1:32" s="128" customFormat="1" ht="21" customHeight="1">
      <c r="A133" s="132" t="s">
        <v>459</v>
      </c>
      <c r="B133" s="159">
        <f t="shared" ca="1" si="138"/>
        <v>1441.52</v>
      </c>
      <c r="C133" s="160">
        <f t="shared" ca="1" si="107"/>
        <v>9950</v>
      </c>
      <c r="D133" s="166">
        <f t="shared" ca="1" si="139"/>
        <v>0</v>
      </c>
      <c r="E133" s="160" t="str">
        <f t="shared" ca="1" si="108"/>
        <v/>
      </c>
      <c r="F133" s="166" t="str">
        <f t="shared" ca="1" si="140"/>
        <v/>
      </c>
      <c r="G133" s="160" t="str">
        <f t="shared" ca="1" si="109"/>
        <v/>
      </c>
      <c r="H133" s="166" t="str">
        <f t="shared" ca="1" si="141"/>
        <v/>
      </c>
      <c r="I133" s="160">
        <f t="shared" ca="1" si="110"/>
        <v>12000</v>
      </c>
      <c r="J133" s="166">
        <f t="shared" ca="1" si="142"/>
        <v>1.0526315789473684</v>
      </c>
      <c r="K133" s="160">
        <f t="shared" ca="1" si="111"/>
        <v>13500</v>
      </c>
      <c r="L133" s="166">
        <f t="shared" ca="1" si="143"/>
        <v>0</v>
      </c>
      <c r="M133" s="160">
        <f t="shared" ca="1" si="112"/>
        <v>10200</v>
      </c>
      <c r="N133" s="166">
        <f t="shared" ca="1" si="144"/>
        <v>0</v>
      </c>
      <c r="O133" s="160" t="str">
        <f t="shared" ca="1" si="113"/>
        <v/>
      </c>
      <c r="P133" s="166" t="str">
        <f t="shared" ca="1" si="145"/>
        <v/>
      </c>
      <c r="Q133" s="160" t="str">
        <f t="shared" ca="1" si="114"/>
        <v/>
      </c>
      <c r="R133" s="166" t="str">
        <f t="shared" ca="1" si="146"/>
        <v/>
      </c>
      <c r="S133" s="160" t="str">
        <f t="shared" ca="1" si="115"/>
        <v/>
      </c>
      <c r="T133" s="166" t="str">
        <f t="shared" ca="1" si="147"/>
        <v/>
      </c>
      <c r="U133" s="160" t="str">
        <f t="shared" ca="1" si="116"/>
        <v/>
      </c>
      <c r="V133" s="166" t="str">
        <f t="shared" ca="1" si="148"/>
        <v/>
      </c>
      <c r="W133" s="160" t="str">
        <f t="shared" ca="1" si="117"/>
        <v/>
      </c>
      <c r="X133" s="166" t="str">
        <f t="shared" ca="1" si="149"/>
        <v/>
      </c>
      <c r="Y133" s="160" t="str">
        <f t="shared" ca="1" si="118"/>
        <v/>
      </c>
      <c r="Z133" s="166" t="str">
        <f t="shared" ca="1" si="150"/>
        <v/>
      </c>
      <c r="AA133" s="160" t="str">
        <f t="shared" ca="1" si="119"/>
        <v/>
      </c>
      <c r="AB133" s="166" t="str">
        <f t="shared" ca="1" si="151"/>
        <v/>
      </c>
      <c r="AC133" s="160" t="str">
        <f t="shared" ca="1" si="120"/>
        <v/>
      </c>
      <c r="AD133" s="166" t="str">
        <f t="shared" ca="1" si="152"/>
        <v/>
      </c>
      <c r="AE133" s="160" t="str">
        <f t="shared" ca="1" si="121"/>
        <v/>
      </c>
      <c r="AF133" s="166" t="str">
        <f t="shared" ca="1" si="153"/>
        <v/>
      </c>
    </row>
    <row r="134" spans="1:32" s="128" customFormat="1" ht="21" customHeight="1">
      <c r="A134" s="132" t="s">
        <v>461</v>
      </c>
      <c r="B134" s="159">
        <f t="shared" ca="1" si="138"/>
        <v>22281.31</v>
      </c>
      <c r="C134" s="160">
        <f t="shared" ca="1" si="107"/>
        <v>9950</v>
      </c>
      <c r="D134" s="166">
        <f t="shared" ca="1" si="139"/>
        <v>0</v>
      </c>
      <c r="E134" s="160" t="str">
        <f t="shared" ca="1" si="108"/>
        <v/>
      </c>
      <c r="F134" s="166" t="str">
        <f t="shared" ca="1" si="140"/>
        <v/>
      </c>
      <c r="G134" s="160" t="str">
        <f t="shared" ca="1" si="109"/>
        <v/>
      </c>
      <c r="H134" s="166" t="str">
        <f t="shared" ca="1" si="141"/>
        <v/>
      </c>
      <c r="I134" s="160">
        <f t="shared" ca="1" si="110"/>
        <v>70000</v>
      </c>
      <c r="J134" s="166">
        <f t="shared" ca="1" si="142"/>
        <v>0</v>
      </c>
      <c r="K134" s="160">
        <f t="shared" ca="1" si="111"/>
        <v>51000</v>
      </c>
      <c r="L134" s="166">
        <f t="shared" ca="1" si="143"/>
        <v>1.0526315789473684</v>
      </c>
      <c r="M134" s="160">
        <f t="shared" ca="1" si="112"/>
        <v>32000</v>
      </c>
      <c r="N134" s="166">
        <f t="shared" ca="1" si="144"/>
        <v>1.0526315789473684</v>
      </c>
      <c r="O134" s="160" t="str">
        <f t="shared" ca="1" si="113"/>
        <v/>
      </c>
      <c r="P134" s="166" t="str">
        <f t="shared" ca="1" si="145"/>
        <v/>
      </c>
      <c r="Q134" s="160" t="str">
        <f t="shared" ca="1" si="114"/>
        <v/>
      </c>
      <c r="R134" s="166" t="str">
        <f t="shared" ca="1" si="146"/>
        <v/>
      </c>
      <c r="S134" s="160" t="str">
        <f t="shared" ca="1" si="115"/>
        <v/>
      </c>
      <c r="T134" s="166" t="str">
        <f t="shared" ca="1" si="147"/>
        <v/>
      </c>
      <c r="U134" s="160" t="str">
        <f t="shared" ca="1" si="116"/>
        <v/>
      </c>
      <c r="V134" s="166" t="str">
        <f t="shared" ca="1" si="148"/>
        <v/>
      </c>
      <c r="W134" s="160" t="str">
        <f t="shared" ca="1" si="117"/>
        <v/>
      </c>
      <c r="X134" s="166" t="str">
        <f t="shared" ca="1" si="149"/>
        <v/>
      </c>
      <c r="Y134" s="160" t="str">
        <f t="shared" ca="1" si="118"/>
        <v/>
      </c>
      <c r="Z134" s="166" t="str">
        <f t="shared" ca="1" si="150"/>
        <v/>
      </c>
      <c r="AA134" s="160" t="str">
        <f t="shared" ca="1" si="119"/>
        <v/>
      </c>
      <c r="AB134" s="166" t="str">
        <f t="shared" ca="1" si="151"/>
        <v/>
      </c>
      <c r="AC134" s="160" t="str">
        <f t="shared" ca="1" si="120"/>
        <v/>
      </c>
      <c r="AD134" s="166" t="str">
        <f t="shared" ca="1" si="152"/>
        <v/>
      </c>
      <c r="AE134" s="160" t="str">
        <f t="shared" ca="1" si="121"/>
        <v/>
      </c>
      <c r="AF134" s="166" t="str">
        <f t="shared" ca="1" si="153"/>
        <v/>
      </c>
    </row>
    <row r="135" spans="1:32" s="128" customFormat="1" ht="21" customHeight="1">
      <c r="A135" s="132" t="s">
        <v>463</v>
      </c>
      <c r="B135" s="159">
        <f t="shared" ca="1" si="138"/>
        <v>15597.64</v>
      </c>
      <c r="C135" s="160">
        <f t="shared" ca="1" si="107"/>
        <v>62410</v>
      </c>
      <c r="D135" s="166">
        <f t="shared" ca="1" si="139"/>
        <v>0</v>
      </c>
      <c r="E135" s="160" t="str">
        <f t="shared" ca="1" si="108"/>
        <v/>
      </c>
      <c r="F135" s="166" t="str">
        <f t="shared" ca="1" si="140"/>
        <v/>
      </c>
      <c r="G135" s="160" t="str">
        <f t="shared" ca="1" si="109"/>
        <v/>
      </c>
      <c r="H135" s="166" t="str">
        <f t="shared" ca="1" si="141"/>
        <v/>
      </c>
      <c r="I135" s="160">
        <f t="shared" ca="1" si="110"/>
        <v>70000</v>
      </c>
      <c r="J135" s="166">
        <f t="shared" ca="1" si="142"/>
        <v>0</v>
      </c>
      <c r="K135" s="160">
        <f t="shared" ca="1" si="111"/>
        <v>40000</v>
      </c>
      <c r="L135" s="166">
        <f t="shared" ca="1" si="143"/>
        <v>0</v>
      </c>
      <c r="M135" s="160">
        <f t="shared" ca="1" si="112"/>
        <v>32000</v>
      </c>
      <c r="N135" s="166">
        <f t="shared" ca="1" si="144"/>
        <v>0</v>
      </c>
      <c r="O135" s="160" t="str">
        <f t="shared" ca="1" si="113"/>
        <v/>
      </c>
      <c r="P135" s="166" t="str">
        <f t="shared" ca="1" si="145"/>
        <v/>
      </c>
      <c r="Q135" s="160" t="str">
        <f t="shared" ca="1" si="114"/>
        <v/>
      </c>
      <c r="R135" s="166" t="str">
        <f t="shared" ca="1" si="146"/>
        <v/>
      </c>
      <c r="S135" s="160" t="str">
        <f t="shared" ca="1" si="115"/>
        <v/>
      </c>
      <c r="T135" s="166" t="str">
        <f t="shared" ca="1" si="147"/>
        <v/>
      </c>
      <c r="U135" s="160" t="str">
        <f t="shared" ca="1" si="116"/>
        <v/>
      </c>
      <c r="V135" s="166" t="str">
        <f t="shared" ca="1" si="148"/>
        <v/>
      </c>
      <c r="W135" s="160" t="str">
        <f t="shared" ca="1" si="117"/>
        <v/>
      </c>
      <c r="X135" s="166" t="str">
        <f t="shared" ca="1" si="149"/>
        <v/>
      </c>
      <c r="Y135" s="160" t="str">
        <f t="shared" ca="1" si="118"/>
        <v/>
      </c>
      <c r="Z135" s="166" t="str">
        <f t="shared" ca="1" si="150"/>
        <v/>
      </c>
      <c r="AA135" s="160" t="str">
        <f t="shared" ca="1" si="119"/>
        <v/>
      </c>
      <c r="AB135" s="166" t="str">
        <f t="shared" ca="1" si="151"/>
        <v/>
      </c>
      <c r="AC135" s="160" t="str">
        <f t="shared" ca="1" si="120"/>
        <v/>
      </c>
      <c r="AD135" s="166" t="str">
        <f t="shared" ca="1" si="152"/>
        <v/>
      </c>
      <c r="AE135" s="160" t="str">
        <f t="shared" ca="1" si="121"/>
        <v/>
      </c>
      <c r="AF135" s="166" t="str">
        <f t="shared" ca="1" si="153"/>
        <v/>
      </c>
    </row>
    <row r="136" spans="1:32" s="128" customFormat="1" ht="21" customHeight="1">
      <c r="A136" s="132" t="s">
        <v>465</v>
      </c>
      <c r="B136" s="159">
        <f t="shared" ca="1" si="138"/>
        <v>92017.08</v>
      </c>
      <c r="C136" s="160">
        <f t="shared" ca="1" si="107"/>
        <v>285401</v>
      </c>
      <c r="D136" s="166">
        <f t="shared" ca="1" si="139"/>
        <v>0</v>
      </c>
      <c r="E136" s="160" t="str">
        <f t="shared" ca="1" si="108"/>
        <v/>
      </c>
      <c r="F136" s="166" t="str">
        <f t="shared" ca="1" si="140"/>
        <v/>
      </c>
      <c r="G136" s="160" t="str">
        <f t="shared" ca="1" si="109"/>
        <v/>
      </c>
      <c r="H136" s="166" t="str">
        <f t="shared" ca="1" si="141"/>
        <v/>
      </c>
      <c r="I136" s="160">
        <f t="shared" ca="1" si="110"/>
        <v>100000</v>
      </c>
      <c r="J136" s="166">
        <f t="shared" ca="1" si="142"/>
        <v>1.0526315789473684</v>
      </c>
      <c r="K136" s="160">
        <f t="shared" ca="1" si="111"/>
        <v>110000</v>
      </c>
      <c r="L136" s="166">
        <f t="shared" ca="1" si="143"/>
        <v>1.0526315789473684</v>
      </c>
      <c r="M136" s="160">
        <f t="shared" ca="1" si="112"/>
        <v>38000</v>
      </c>
      <c r="N136" s="166">
        <f t="shared" ca="1" si="144"/>
        <v>0</v>
      </c>
      <c r="O136" s="160" t="str">
        <f t="shared" ca="1" si="113"/>
        <v/>
      </c>
      <c r="P136" s="166" t="str">
        <f t="shared" ca="1" si="145"/>
        <v/>
      </c>
      <c r="Q136" s="160" t="str">
        <f t="shared" ca="1" si="114"/>
        <v/>
      </c>
      <c r="R136" s="166" t="str">
        <f t="shared" ca="1" si="146"/>
        <v/>
      </c>
      <c r="S136" s="160" t="str">
        <f t="shared" ca="1" si="115"/>
        <v/>
      </c>
      <c r="T136" s="166" t="str">
        <f t="shared" ca="1" si="147"/>
        <v/>
      </c>
      <c r="U136" s="160" t="str">
        <f t="shared" ca="1" si="116"/>
        <v/>
      </c>
      <c r="V136" s="166" t="str">
        <f t="shared" ca="1" si="148"/>
        <v/>
      </c>
      <c r="W136" s="160" t="str">
        <f t="shared" ca="1" si="117"/>
        <v/>
      </c>
      <c r="X136" s="166" t="str">
        <f t="shared" ca="1" si="149"/>
        <v/>
      </c>
      <c r="Y136" s="160" t="str">
        <f t="shared" ca="1" si="118"/>
        <v/>
      </c>
      <c r="Z136" s="166" t="str">
        <f t="shared" ca="1" si="150"/>
        <v/>
      </c>
      <c r="AA136" s="160" t="str">
        <f t="shared" ca="1" si="119"/>
        <v/>
      </c>
      <c r="AB136" s="166" t="str">
        <f t="shared" ca="1" si="151"/>
        <v/>
      </c>
      <c r="AC136" s="160" t="str">
        <f t="shared" ca="1" si="120"/>
        <v/>
      </c>
      <c r="AD136" s="166" t="str">
        <f t="shared" ca="1" si="152"/>
        <v/>
      </c>
      <c r="AE136" s="160" t="str">
        <f t="shared" ca="1" si="121"/>
        <v/>
      </c>
      <c r="AF136" s="166" t="str">
        <f t="shared" ca="1" si="153"/>
        <v/>
      </c>
    </row>
    <row r="137" spans="1:32" s="128" customFormat="1" ht="21" customHeight="1">
      <c r="A137" s="132" t="s">
        <v>468</v>
      </c>
      <c r="B137" s="159">
        <f t="shared" ca="1" si="138"/>
        <v>7987.01</v>
      </c>
      <c r="C137" s="160">
        <f t="shared" ref="C137:C148" ca="1" si="154">IF($C$8="Habilitado",IF($A137="","",ROUND(VLOOKUP($A137,UNITARIO_1,6,FALSE),2)),"")</f>
        <v>25840</v>
      </c>
      <c r="D137" s="166">
        <f t="shared" ca="1" si="139"/>
        <v>1.0526315789473684</v>
      </c>
      <c r="E137" s="160" t="str">
        <f t="shared" ref="E137:E148" ca="1" si="155">IF($E$8="Habilitado",IF($A137="","",ROUND(VLOOKUP($A137,UNITARIO_2,6,FALSE),2)),"")</f>
        <v/>
      </c>
      <c r="F137" s="166" t="str">
        <f t="shared" ca="1" si="140"/>
        <v/>
      </c>
      <c r="G137" s="160" t="str">
        <f t="shared" ref="G137:G148" ca="1" si="156">IF($G$8="Habilitado",IF($A137="","",ROUND(VLOOKUP($A137,UNITARIO_3,6,FALSE),2)),"")</f>
        <v/>
      </c>
      <c r="H137" s="166" t="str">
        <f t="shared" ca="1" si="141"/>
        <v/>
      </c>
      <c r="I137" s="160">
        <f t="shared" ref="I137:I148" ca="1" si="157">IF($I$8="Habilitado",IF($A137="","",ROUND(VLOOKUP($A137,UNITARIO_4,6,FALSE),2)),"")</f>
        <v>40000</v>
      </c>
      <c r="J137" s="166">
        <f t="shared" ca="1" si="142"/>
        <v>0</v>
      </c>
      <c r="K137" s="160">
        <f t="shared" ref="K137:K148" ca="1" si="158">IF($K$8="Habilitado",IF($A137="","",ROUND(VLOOKUP($A137,UNITARIO_5,6,FALSE),2)),"")</f>
        <v>25000</v>
      </c>
      <c r="L137" s="166">
        <f t="shared" ca="1" si="143"/>
        <v>1.0526315789473684</v>
      </c>
      <c r="M137" s="160">
        <f t="shared" ref="M137:M148" ca="1" si="159">IF($M$8="Habilitado",IF($A137="","",ROUND(VLOOKUP($A137,UNITARIO_6,6,FALSE),2)),"")</f>
        <v>18000</v>
      </c>
      <c r="N137" s="166">
        <f t="shared" ca="1" si="144"/>
        <v>0</v>
      </c>
      <c r="O137" s="160" t="str">
        <f t="shared" ref="O137:O148" ca="1" si="160">IF($O$8="Habilitado",IF($A137="","",ROUND(VLOOKUP($A137,UNITARIO_7,6,FALSE),2)),"")</f>
        <v/>
      </c>
      <c r="P137" s="166" t="str">
        <f t="shared" ca="1" si="145"/>
        <v/>
      </c>
      <c r="Q137" s="160" t="str">
        <f t="shared" ref="Q137:Q148" ca="1" si="161">IF($Q$8="Habilitado",IF($A137="","",ROUND(VLOOKUP($A137,UNITARIO_8,6,FALSE),2)),"")</f>
        <v/>
      </c>
      <c r="R137" s="166" t="str">
        <f t="shared" ca="1" si="146"/>
        <v/>
      </c>
      <c r="S137" s="160" t="str">
        <f t="shared" ref="S137:S148" ca="1" si="162">IF($S$8="Habilitado",IF($A137="","",ROUND(VLOOKUP($A137,UNITARIO_9,6,FALSE),2)),"")</f>
        <v/>
      </c>
      <c r="T137" s="166" t="str">
        <f t="shared" ca="1" si="147"/>
        <v/>
      </c>
      <c r="U137" s="160" t="str">
        <f t="shared" ref="U137:U148" ca="1" si="163">IF($U$8="Habilitado",IF($A137="","",ROUND(VLOOKUP($A137,UNITARIO_10,6,FALSE),2)),"")</f>
        <v/>
      </c>
      <c r="V137" s="166" t="str">
        <f t="shared" ca="1" si="148"/>
        <v/>
      </c>
      <c r="W137" s="160" t="str">
        <f t="shared" ref="W137:W148" ca="1" si="164">IF($W$8="Habilitado",IF($A137="","",ROUND(VLOOKUP($A137,UNITARIO_11,6,FALSE),2)),"")</f>
        <v/>
      </c>
      <c r="X137" s="166" t="str">
        <f t="shared" ca="1" si="149"/>
        <v/>
      </c>
      <c r="Y137" s="160" t="str">
        <f t="shared" ref="Y137:Y148" ca="1" si="165">IF($Y$8="Habilitado",IF($A137="","",ROUND(VLOOKUP($A137,UNITARIO_12,6,FALSE),2)),"")</f>
        <v/>
      </c>
      <c r="Z137" s="166" t="str">
        <f t="shared" ca="1" si="150"/>
        <v/>
      </c>
      <c r="AA137" s="160" t="str">
        <f t="shared" ref="AA137:AA148" ca="1" si="166">IF($AA$8="Habilitado",IF($A137="","",ROUND(VLOOKUP($A137,UNITARIO_13,6,FALSE),2)),"")</f>
        <v/>
      </c>
      <c r="AB137" s="166" t="str">
        <f t="shared" ca="1" si="151"/>
        <v/>
      </c>
      <c r="AC137" s="160" t="str">
        <f t="shared" ref="AC137:AC148" ca="1" si="167">IF($AC$8="Habilitado",IF($A137="","",ROUND(VLOOKUP($A137,UNITARIO_14,6,FALSE),2)),"")</f>
        <v/>
      </c>
      <c r="AD137" s="166" t="str">
        <f t="shared" ca="1" si="152"/>
        <v/>
      </c>
      <c r="AE137" s="160" t="str">
        <f t="shared" ref="AE137:AE148" ca="1" si="168">IF($AE$8="Habilitado",IF($A137="","",ROUND(VLOOKUP($A137,UNITARIO_15,6,FALSE),2)),"")</f>
        <v/>
      </c>
      <c r="AF137" s="166" t="str">
        <f t="shared" ca="1" si="153"/>
        <v/>
      </c>
    </row>
    <row r="138" spans="1:32" s="128" customFormat="1" ht="21" customHeight="1">
      <c r="A138" s="132" t="s">
        <v>470</v>
      </c>
      <c r="B138" s="159">
        <f t="shared" ca="1" si="138"/>
        <v>7144.34</v>
      </c>
      <c r="C138" s="160">
        <f t="shared" ca="1" si="154"/>
        <v>62357</v>
      </c>
      <c r="D138" s="166">
        <f t="shared" ca="1" si="139"/>
        <v>1.0526315789473684</v>
      </c>
      <c r="E138" s="160" t="str">
        <f t="shared" ca="1" si="155"/>
        <v/>
      </c>
      <c r="F138" s="166" t="str">
        <f t="shared" ca="1" si="140"/>
        <v/>
      </c>
      <c r="G138" s="160" t="str">
        <f t="shared" ca="1" si="156"/>
        <v/>
      </c>
      <c r="H138" s="166" t="str">
        <f t="shared" ca="1" si="141"/>
        <v/>
      </c>
      <c r="I138" s="160">
        <f t="shared" ca="1" si="157"/>
        <v>70000</v>
      </c>
      <c r="J138" s="166">
        <f t="shared" ca="1" si="142"/>
        <v>0</v>
      </c>
      <c r="K138" s="160">
        <f t="shared" ca="1" si="158"/>
        <v>60000</v>
      </c>
      <c r="L138" s="166">
        <f t="shared" ca="1" si="143"/>
        <v>1.0526315789473684</v>
      </c>
      <c r="M138" s="160">
        <f t="shared" ca="1" si="159"/>
        <v>50000</v>
      </c>
      <c r="N138" s="166">
        <f t="shared" ca="1" si="144"/>
        <v>0</v>
      </c>
      <c r="O138" s="160" t="str">
        <f t="shared" ca="1" si="160"/>
        <v/>
      </c>
      <c r="P138" s="166" t="str">
        <f t="shared" ca="1" si="145"/>
        <v/>
      </c>
      <c r="Q138" s="160" t="str">
        <f t="shared" ca="1" si="161"/>
        <v/>
      </c>
      <c r="R138" s="166" t="str">
        <f t="shared" ca="1" si="146"/>
        <v/>
      </c>
      <c r="S138" s="160" t="str">
        <f t="shared" ca="1" si="162"/>
        <v/>
      </c>
      <c r="T138" s="166" t="str">
        <f t="shared" ca="1" si="147"/>
        <v/>
      </c>
      <c r="U138" s="160" t="str">
        <f t="shared" ca="1" si="163"/>
        <v/>
      </c>
      <c r="V138" s="166" t="str">
        <f t="shared" ca="1" si="148"/>
        <v/>
      </c>
      <c r="W138" s="160" t="str">
        <f t="shared" ca="1" si="164"/>
        <v/>
      </c>
      <c r="X138" s="166" t="str">
        <f t="shared" ca="1" si="149"/>
        <v/>
      </c>
      <c r="Y138" s="160" t="str">
        <f t="shared" ca="1" si="165"/>
        <v/>
      </c>
      <c r="Z138" s="166" t="str">
        <f t="shared" ca="1" si="150"/>
        <v/>
      </c>
      <c r="AA138" s="160" t="str">
        <f t="shared" ca="1" si="166"/>
        <v/>
      </c>
      <c r="AB138" s="166" t="str">
        <f t="shared" ca="1" si="151"/>
        <v/>
      </c>
      <c r="AC138" s="160" t="str">
        <f t="shared" ca="1" si="167"/>
        <v/>
      </c>
      <c r="AD138" s="166" t="str">
        <f t="shared" ca="1" si="152"/>
        <v/>
      </c>
      <c r="AE138" s="160" t="str">
        <f t="shared" ca="1" si="168"/>
        <v/>
      </c>
      <c r="AF138" s="166" t="str">
        <f t="shared" ca="1" si="153"/>
        <v/>
      </c>
    </row>
    <row r="139" spans="1:32" s="128" customFormat="1" ht="21" customHeight="1">
      <c r="A139" s="132" t="s">
        <v>473</v>
      </c>
      <c r="B139" s="159">
        <f t="shared" ca="1" si="138"/>
        <v>102784.52</v>
      </c>
      <c r="C139" s="160">
        <f t="shared" ca="1" si="154"/>
        <v>48721</v>
      </c>
      <c r="D139" s="166">
        <f t="shared" ca="1" si="139"/>
        <v>0</v>
      </c>
      <c r="E139" s="160" t="str">
        <f t="shared" ca="1" si="155"/>
        <v/>
      </c>
      <c r="F139" s="166" t="str">
        <f t="shared" ca="1" si="140"/>
        <v/>
      </c>
      <c r="G139" s="160" t="str">
        <f t="shared" ca="1" si="156"/>
        <v/>
      </c>
      <c r="H139" s="166" t="str">
        <f t="shared" ca="1" si="141"/>
        <v/>
      </c>
      <c r="I139" s="160">
        <f t="shared" ca="1" si="157"/>
        <v>60000</v>
      </c>
      <c r="J139" s="166">
        <f t="shared" ca="1" si="142"/>
        <v>0</v>
      </c>
      <c r="K139" s="160">
        <f t="shared" ca="1" si="158"/>
        <v>85000</v>
      </c>
      <c r="L139" s="166">
        <f t="shared" ca="1" si="143"/>
        <v>1.0526315789473684</v>
      </c>
      <c r="M139" s="160">
        <f t="shared" ca="1" si="159"/>
        <v>300000</v>
      </c>
      <c r="N139" s="166">
        <f t="shared" ca="1" si="144"/>
        <v>0</v>
      </c>
      <c r="O139" s="160" t="str">
        <f t="shared" ca="1" si="160"/>
        <v/>
      </c>
      <c r="P139" s="166" t="str">
        <f t="shared" ca="1" si="145"/>
        <v/>
      </c>
      <c r="Q139" s="160" t="str">
        <f t="shared" ca="1" si="161"/>
        <v/>
      </c>
      <c r="R139" s="166" t="str">
        <f t="shared" ca="1" si="146"/>
        <v/>
      </c>
      <c r="S139" s="160" t="str">
        <f t="shared" ca="1" si="162"/>
        <v/>
      </c>
      <c r="T139" s="166" t="str">
        <f t="shared" ca="1" si="147"/>
        <v/>
      </c>
      <c r="U139" s="160" t="str">
        <f t="shared" ca="1" si="163"/>
        <v/>
      </c>
      <c r="V139" s="166" t="str">
        <f t="shared" ca="1" si="148"/>
        <v/>
      </c>
      <c r="W139" s="160" t="str">
        <f t="shared" ca="1" si="164"/>
        <v/>
      </c>
      <c r="X139" s="166" t="str">
        <f t="shared" ca="1" si="149"/>
        <v/>
      </c>
      <c r="Y139" s="160" t="str">
        <f t="shared" ca="1" si="165"/>
        <v/>
      </c>
      <c r="Z139" s="166" t="str">
        <f t="shared" ca="1" si="150"/>
        <v/>
      </c>
      <c r="AA139" s="160" t="str">
        <f t="shared" ca="1" si="166"/>
        <v/>
      </c>
      <c r="AB139" s="166" t="str">
        <f t="shared" ca="1" si="151"/>
        <v/>
      </c>
      <c r="AC139" s="160" t="str">
        <f t="shared" ca="1" si="167"/>
        <v/>
      </c>
      <c r="AD139" s="166" t="str">
        <f t="shared" ca="1" si="152"/>
        <v/>
      </c>
      <c r="AE139" s="160" t="str">
        <f t="shared" ca="1" si="168"/>
        <v/>
      </c>
      <c r="AF139" s="166" t="str">
        <f t="shared" ca="1" si="153"/>
        <v/>
      </c>
    </row>
    <row r="140" spans="1:32" s="128" customFormat="1" ht="21" customHeight="1">
      <c r="A140" s="132" t="s">
        <v>475</v>
      </c>
      <c r="B140" s="159">
        <f t="shared" ca="1" si="138"/>
        <v>470689.6</v>
      </c>
      <c r="C140" s="160">
        <f t="shared" ca="1" si="154"/>
        <v>1547802</v>
      </c>
      <c r="D140" s="166">
        <f t="shared" ca="1" si="139"/>
        <v>0</v>
      </c>
      <c r="E140" s="160" t="str">
        <f t="shared" ca="1" si="155"/>
        <v/>
      </c>
      <c r="F140" s="166" t="str">
        <f t="shared" ca="1" si="140"/>
        <v/>
      </c>
      <c r="G140" s="160" t="str">
        <f t="shared" ca="1" si="156"/>
        <v/>
      </c>
      <c r="H140" s="166" t="str">
        <f t="shared" ca="1" si="141"/>
        <v/>
      </c>
      <c r="I140" s="160">
        <f t="shared" ca="1" si="157"/>
        <v>400000</v>
      </c>
      <c r="J140" s="166">
        <f t="shared" ca="1" si="142"/>
        <v>0</v>
      </c>
      <c r="K140" s="160">
        <f t="shared" ca="1" si="158"/>
        <v>400000</v>
      </c>
      <c r="L140" s="166">
        <f t="shared" ca="1" si="143"/>
        <v>0</v>
      </c>
      <c r="M140" s="160">
        <f t="shared" ca="1" si="159"/>
        <v>680000</v>
      </c>
      <c r="N140" s="166">
        <f t="shared" ca="1" si="144"/>
        <v>1.0526315789473684</v>
      </c>
      <c r="O140" s="160" t="str">
        <f t="shared" ca="1" si="160"/>
        <v/>
      </c>
      <c r="P140" s="166" t="str">
        <f t="shared" ca="1" si="145"/>
        <v/>
      </c>
      <c r="Q140" s="160" t="str">
        <f t="shared" ca="1" si="161"/>
        <v/>
      </c>
      <c r="R140" s="166" t="str">
        <f t="shared" ca="1" si="146"/>
        <v/>
      </c>
      <c r="S140" s="160" t="str">
        <f t="shared" ca="1" si="162"/>
        <v/>
      </c>
      <c r="T140" s="166" t="str">
        <f t="shared" ca="1" si="147"/>
        <v/>
      </c>
      <c r="U140" s="160" t="str">
        <f t="shared" ca="1" si="163"/>
        <v/>
      </c>
      <c r="V140" s="166" t="str">
        <f t="shared" ca="1" si="148"/>
        <v/>
      </c>
      <c r="W140" s="160" t="str">
        <f t="shared" ca="1" si="164"/>
        <v/>
      </c>
      <c r="X140" s="166" t="str">
        <f t="shared" ca="1" si="149"/>
        <v/>
      </c>
      <c r="Y140" s="160" t="str">
        <f t="shared" ca="1" si="165"/>
        <v/>
      </c>
      <c r="Z140" s="166" t="str">
        <f t="shared" ca="1" si="150"/>
        <v/>
      </c>
      <c r="AA140" s="160" t="str">
        <f t="shared" ca="1" si="166"/>
        <v/>
      </c>
      <c r="AB140" s="166" t="str">
        <f t="shared" ca="1" si="151"/>
        <v/>
      </c>
      <c r="AC140" s="160" t="str">
        <f t="shared" ca="1" si="167"/>
        <v/>
      </c>
      <c r="AD140" s="166" t="str">
        <f t="shared" ca="1" si="152"/>
        <v/>
      </c>
      <c r="AE140" s="160" t="str">
        <f t="shared" ca="1" si="168"/>
        <v/>
      </c>
      <c r="AF140" s="166" t="str">
        <f t="shared" ca="1" si="153"/>
        <v/>
      </c>
    </row>
    <row r="141" spans="1:32" s="128" customFormat="1" ht="21" customHeight="1">
      <c r="A141" s="132" t="s">
        <v>477</v>
      </c>
      <c r="B141" s="159">
        <f t="shared" ca="1" si="138"/>
        <v>35097.03</v>
      </c>
      <c r="C141" s="160">
        <f t="shared" ca="1" si="154"/>
        <v>69854</v>
      </c>
      <c r="D141" s="166">
        <f t="shared" ca="1" si="139"/>
        <v>1.0526315789473684</v>
      </c>
      <c r="E141" s="160" t="str">
        <f t="shared" ca="1" si="155"/>
        <v/>
      </c>
      <c r="F141" s="166" t="str">
        <f t="shared" ca="1" si="140"/>
        <v/>
      </c>
      <c r="G141" s="160" t="str">
        <f t="shared" ca="1" si="156"/>
        <v/>
      </c>
      <c r="H141" s="166" t="str">
        <f t="shared" ca="1" si="141"/>
        <v/>
      </c>
      <c r="I141" s="160">
        <f t="shared" ca="1" si="157"/>
        <v>95000</v>
      </c>
      <c r="J141" s="166">
        <f t="shared" ca="1" si="142"/>
        <v>1.0526315789473684</v>
      </c>
      <c r="K141" s="160">
        <f t="shared" ca="1" si="158"/>
        <v>25000</v>
      </c>
      <c r="L141" s="166">
        <f t="shared" ca="1" si="143"/>
        <v>0</v>
      </c>
      <c r="M141" s="160">
        <f t="shared" ca="1" si="159"/>
        <v>120000</v>
      </c>
      <c r="N141" s="166">
        <f t="shared" ca="1" si="144"/>
        <v>0</v>
      </c>
      <c r="O141" s="160" t="str">
        <f t="shared" ca="1" si="160"/>
        <v/>
      </c>
      <c r="P141" s="166" t="str">
        <f t="shared" ca="1" si="145"/>
        <v/>
      </c>
      <c r="Q141" s="160" t="str">
        <f t="shared" ca="1" si="161"/>
        <v/>
      </c>
      <c r="R141" s="166" t="str">
        <f t="shared" ca="1" si="146"/>
        <v/>
      </c>
      <c r="S141" s="160" t="str">
        <f t="shared" ca="1" si="162"/>
        <v/>
      </c>
      <c r="T141" s="166" t="str">
        <f t="shared" ca="1" si="147"/>
        <v/>
      </c>
      <c r="U141" s="160" t="str">
        <f t="shared" ca="1" si="163"/>
        <v/>
      </c>
      <c r="V141" s="166" t="str">
        <f t="shared" ca="1" si="148"/>
        <v/>
      </c>
      <c r="W141" s="160" t="str">
        <f t="shared" ca="1" si="164"/>
        <v/>
      </c>
      <c r="X141" s="166" t="str">
        <f t="shared" ca="1" si="149"/>
        <v/>
      </c>
      <c r="Y141" s="160" t="str">
        <f t="shared" ca="1" si="165"/>
        <v/>
      </c>
      <c r="Z141" s="166" t="str">
        <f t="shared" ca="1" si="150"/>
        <v/>
      </c>
      <c r="AA141" s="160" t="str">
        <f t="shared" ca="1" si="166"/>
        <v/>
      </c>
      <c r="AB141" s="166" t="str">
        <f t="shared" ca="1" si="151"/>
        <v/>
      </c>
      <c r="AC141" s="160" t="str">
        <f t="shared" ca="1" si="167"/>
        <v/>
      </c>
      <c r="AD141" s="166" t="str">
        <f t="shared" ca="1" si="152"/>
        <v/>
      </c>
      <c r="AE141" s="160" t="str">
        <f t="shared" ca="1" si="168"/>
        <v/>
      </c>
      <c r="AF141" s="166" t="str">
        <f t="shared" ca="1" si="153"/>
        <v/>
      </c>
    </row>
    <row r="142" spans="1:32" s="128" customFormat="1" ht="21" customHeight="1">
      <c r="A142" s="132" t="s">
        <v>484</v>
      </c>
      <c r="B142" s="159">
        <f t="shared" ca="1" si="122"/>
        <v>221444.71</v>
      </c>
      <c r="C142" s="160">
        <f t="shared" ca="1" si="154"/>
        <v>78501</v>
      </c>
      <c r="D142" s="166">
        <f t="shared" ca="1" si="123"/>
        <v>0</v>
      </c>
      <c r="E142" s="160" t="str">
        <f t="shared" ca="1" si="155"/>
        <v/>
      </c>
      <c r="F142" s="166" t="str">
        <f t="shared" ca="1" si="124"/>
        <v/>
      </c>
      <c r="G142" s="160" t="str">
        <f t="shared" ca="1" si="156"/>
        <v/>
      </c>
      <c r="H142" s="166" t="str">
        <f t="shared" ca="1" si="125"/>
        <v/>
      </c>
      <c r="I142" s="160">
        <f t="shared" ca="1" si="157"/>
        <v>200000</v>
      </c>
      <c r="J142" s="166">
        <f t="shared" ca="1" si="126"/>
        <v>0</v>
      </c>
      <c r="K142" s="160">
        <f t="shared" ca="1" si="158"/>
        <v>500000</v>
      </c>
      <c r="L142" s="166">
        <f t="shared" ca="1" si="127"/>
        <v>0</v>
      </c>
      <c r="M142" s="160">
        <f t="shared" ca="1" si="159"/>
        <v>628300</v>
      </c>
      <c r="N142" s="166">
        <f t="shared" ca="1" si="128"/>
        <v>0</v>
      </c>
      <c r="O142" s="160" t="str">
        <f t="shared" ca="1" si="160"/>
        <v/>
      </c>
      <c r="P142" s="166" t="str">
        <f t="shared" ca="1" si="129"/>
        <v/>
      </c>
      <c r="Q142" s="160" t="str">
        <f t="shared" ca="1" si="161"/>
        <v/>
      </c>
      <c r="R142" s="166" t="str">
        <f t="shared" ca="1" si="130"/>
        <v/>
      </c>
      <c r="S142" s="160" t="str">
        <f t="shared" ca="1" si="162"/>
        <v/>
      </c>
      <c r="T142" s="166" t="str">
        <f t="shared" ca="1" si="131"/>
        <v/>
      </c>
      <c r="U142" s="160" t="str">
        <f t="shared" ca="1" si="163"/>
        <v/>
      </c>
      <c r="V142" s="166" t="str">
        <f t="shared" ca="1" si="132"/>
        <v/>
      </c>
      <c r="W142" s="160" t="str">
        <f t="shared" ca="1" si="164"/>
        <v/>
      </c>
      <c r="X142" s="166" t="str">
        <f t="shared" ca="1" si="133"/>
        <v/>
      </c>
      <c r="Y142" s="160" t="str">
        <f t="shared" ca="1" si="165"/>
        <v/>
      </c>
      <c r="Z142" s="166" t="str">
        <f t="shared" ca="1" si="134"/>
        <v/>
      </c>
      <c r="AA142" s="160" t="str">
        <f t="shared" ca="1" si="166"/>
        <v/>
      </c>
      <c r="AB142" s="166" t="str">
        <f t="shared" ca="1" si="135"/>
        <v/>
      </c>
      <c r="AC142" s="160" t="str">
        <f t="shared" ca="1" si="167"/>
        <v/>
      </c>
      <c r="AD142" s="166" t="str">
        <f t="shared" ca="1" si="136"/>
        <v/>
      </c>
      <c r="AE142" s="160" t="str">
        <f t="shared" ca="1" si="168"/>
        <v/>
      </c>
      <c r="AF142" s="166" t="str">
        <f t="shared" ca="1" si="137"/>
        <v/>
      </c>
    </row>
    <row r="143" spans="1:32" s="128" customFormat="1" ht="21" customHeight="1">
      <c r="A143" s="132" t="s">
        <v>488</v>
      </c>
      <c r="B143" s="159">
        <f t="shared" ca="1" si="122"/>
        <v>42404.51</v>
      </c>
      <c r="C143" s="160">
        <f t="shared" ca="1" si="154"/>
        <v>148721</v>
      </c>
      <c r="D143" s="166">
        <f t="shared" ca="1" si="123"/>
        <v>1.0526315789473684</v>
      </c>
      <c r="E143" s="160" t="str">
        <f t="shared" ca="1" si="155"/>
        <v/>
      </c>
      <c r="F143" s="166" t="str">
        <f t="shared" ca="1" si="124"/>
        <v/>
      </c>
      <c r="G143" s="160" t="str">
        <f t="shared" ca="1" si="156"/>
        <v/>
      </c>
      <c r="H143" s="166" t="str">
        <f t="shared" ca="1" si="125"/>
        <v/>
      </c>
      <c r="I143" s="160">
        <f t="shared" ca="1" si="157"/>
        <v>120000</v>
      </c>
      <c r="J143" s="166">
        <f t="shared" ca="1" si="126"/>
        <v>0</v>
      </c>
      <c r="K143" s="160">
        <f t="shared" ca="1" si="158"/>
        <v>235000</v>
      </c>
      <c r="L143" s="166">
        <f t="shared" ca="1" si="127"/>
        <v>0</v>
      </c>
      <c r="M143" s="160">
        <f t="shared" ca="1" si="159"/>
        <v>174008</v>
      </c>
      <c r="N143" s="166">
        <f t="shared" ca="1" si="128"/>
        <v>1.0526315789473684</v>
      </c>
      <c r="O143" s="160" t="str">
        <f t="shared" ca="1" si="160"/>
        <v/>
      </c>
      <c r="P143" s="166" t="str">
        <f t="shared" ca="1" si="129"/>
        <v/>
      </c>
      <c r="Q143" s="160" t="str">
        <f t="shared" ca="1" si="161"/>
        <v/>
      </c>
      <c r="R143" s="166" t="str">
        <f t="shared" ca="1" si="130"/>
        <v/>
      </c>
      <c r="S143" s="160" t="str">
        <f t="shared" ca="1" si="162"/>
        <v/>
      </c>
      <c r="T143" s="166" t="str">
        <f t="shared" ca="1" si="131"/>
        <v/>
      </c>
      <c r="U143" s="160" t="str">
        <f t="shared" ca="1" si="163"/>
        <v/>
      </c>
      <c r="V143" s="166" t="str">
        <f t="shared" ca="1" si="132"/>
        <v/>
      </c>
      <c r="W143" s="160" t="str">
        <f t="shared" ca="1" si="164"/>
        <v/>
      </c>
      <c r="X143" s="166" t="str">
        <f t="shared" ca="1" si="133"/>
        <v/>
      </c>
      <c r="Y143" s="160" t="str">
        <f t="shared" ca="1" si="165"/>
        <v/>
      </c>
      <c r="Z143" s="166" t="str">
        <f t="shared" ca="1" si="134"/>
        <v/>
      </c>
      <c r="AA143" s="160" t="str">
        <f t="shared" ca="1" si="166"/>
        <v/>
      </c>
      <c r="AB143" s="166" t="str">
        <f t="shared" ca="1" si="135"/>
        <v/>
      </c>
      <c r="AC143" s="160" t="str">
        <f t="shared" ca="1" si="167"/>
        <v/>
      </c>
      <c r="AD143" s="166" t="str">
        <f t="shared" ca="1" si="136"/>
        <v/>
      </c>
      <c r="AE143" s="160" t="str">
        <f t="shared" ca="1" si="168"/>
        <v/>
      </c>
      <c r="AF143" s="166" t="str">
        <f t="shared" ca="1" si="137"/>
        <v/>
      </c>
    </row>
    <row r="144" spans="1:32" s="128" customFormat="1" ht="21" customHeight="1">
      <c r="A144" s="132" t="s">
        <v>490</v>
      </c>
      <c r="B144" s="159">
        <f t="shared" ca="1" si="122"/>
        <v>60302.55</v>
      </c>
      <c r="C144" s="160">
        <f t="shared" ca="1" si="154"/>
        <v>135401</v>
      </c>
      <c r="D144" s="166">
        <f t="shared" ca="1" si="123"/>
        <v>1.0526315789473684</v>
      </c>
      <c r="E144" s="160" t="str">
        <f t="shared" ca="1" si="155"/>
        <v/>
      </c>
      <c r="F144" s="166" t="str">
        <f t="shared" ca="1" si="124"/>
        <v/>
      </c>
      <c r="G144" s="160" t="str">
        <f t="shared" ca="1" si="156"/>
        <v/>
      </c>
      <c r="H144" s="166" t="str">
        <f t="shared" ca="1" si="125"/>
        <v/>
      </c>
      <c r="I144" s="160">
        <f t="shared" ca="1" si="157"/>
        <v>100000</v>
      </c>
      <c r="J144" s="166">
        <f t="shared" ca="1" si="126"/>
        <v>0</v>
      </c>
      <c r="K144" s="160">
        <f t="shared" ca="1" si="158"/>
        <v>235000</v>
      </c>
      <c r="L144" s="166">
        <f t="shared" ca="1" si="127"/>
        <v>0</v>
      </c>
      <c r="M144" s="160">
        <f t="shared" ca="1" si="159"/>
        <v>77250</v>
      </c>
      <c r="N144" s="166">
        <f t="shared" ca="1" si="128"/>
        <v>0</v>
      </c>
      <c r="O144" s="160" t="str">
        <f t="shared" ca="1" si="160"/>
        <v/>
      </c>
      <c r="P144" s="166" t="str">
        <f t="shared" ca="1" si="129"/>
        <v/>
      </c>
      <c r="Q144" s="160" t="str">
        <f t="shared" ca="1" si="161"/>
        <v/>
      </c>
      <c r="R144" s="166" t="str">
        <f t="shared" ca="1" si="130"/>
        <v/>
      </c>
      <c r="S144" s="160" t="str">
        <f t="shared" ca="1" si="162"/>
        <v/>
      </c>
      <c r="T144" s="166" t="str">
        <f t="shared" ca="1" si="131"/>
        <v/>
      </c>
      <c r="U144" s="160" t="str">
        <f t="shared" ca="1" si="163"/>
        <v/>
      </c>
      <c r="V144" s="166" t="str">
        <f t="shared" ca="1" si="132"/>
        <v/>
      </c>
      <c r="W144" s="160" t="str">
        <f t="shared" ca="1" si="164"/>
        <v/>
      </c>
      <c r="X144" s="166" t="str">
        <f t="shared" ca="1" si="133"/>
        <v/>
      </c>
      <c r="Y144" s="160" t="str">
        <f t="shared" ca="1" si="165"/>
        <v/>
      </c>
      <c r="Z144" s="166" t="str">
        <f t="shared" ca="1" si="134"/>
        <v/>
      </c>
      <c r="AA144" s="160" t="str">
        <f t="shared" ca="1" si="166"/>
        <v/>
      </c>
      <c r="AB144" s="166" t="str">
        <f t="shared" ca="1" si="135"/>
        <v/>
      </c>
      <c r="AC144" s="160" t="str">
        <f t="shared" ca="1" si="167"/>
        <v/>
      </c>
      <c r="AD144" s="166" t="str">
        <f t="shared" ca="1" si="136"/>
        <v/>
      </c>
      <c r="AE144" s="160" t="str">
        <f t="shared" ca="1" si="168"/>
        <v/>
      </c>
      <c r="AF144" s="166" t="str">
        <f t="shared" ca="1" si="137"/>
        <v/>
      </c>
    </row>
    <row r="145" spans="1:32" s="128" customFormat="1" ht="21" customHeight="1">
      <c r="A145" s="132" t="s">
        <v>494</v>
      </c>
      <c r="B145" s="159">
        <f t="shared" ca="1" si="122"/>
        <v>4480.9399999999996</v>
      </c>
      <c r="C145" s="160">
        <f t="shared" ca="1" si="154"/>
        <v>14258</v>
      </c>
      <c r="D145" s="166">
        <f t="shared" ca="1" si="123"/>
        <v>0</v>
      </c>
      <c r="E145" s="160" t="str">
        <f t="shared" ca="1" si="155"/>
        <v/>
      </c>
      <c r="F145" s="166" t="str">
        <f t="shared" ca="1" si="124"/>
        <v/>
      </c>
      <c r="G145" s="160" t="str">
        <f t="shared" ca="1" si="156"/>
        <v/>
      </c>
      <c r="H145" s="166" t="str">
        <f t="shared" ca="1" si="125"/>
        <v/>
      </c>
      <c r="I145" s="160">
        <f t="shared" ca="1" si="157"/>
        <v>5000</v>
      </c>
      <c r="J145" s="166">
        <f t="shared" ca="1" si="126"/>
        <v>1.0526315789473684</v>
      </c>
      <c r="K145" s="160">
        <f t="shared" ca="1" si="158"/>
        <v>3000</v>
      </c>
      <c r="L145" s="166">
        <f t="shared" ca="1" si="127"/>
        <v>0</v>
      </c>
      <c r="M145" s="160">
        <f t="shared" ca="1" si="159"/>
        <v>4120</v>
      </c>
      <c r="N145" s="166">
        <f t="shared" ca="1" si="128"/>
        <v>0</v>
      </c>
      <c r="O145" s="160" t="str">
        <f t="shared" ca="1" si="160"/>
        <v/>
      </c>
      <c r="P145" s="166" t="str">
        <f t="shared" ca="1" si="129"/>
        <v/>
      </c>
      <c r="Q145" s="160" t="str">
        <f t="shared" ca="1" si="161"/>
        <v/>
      </c>
      <c r="R145" s="166" t="str">
        <f t="shared" ca="1" si="130"/>
        <v/>
      </c>
      <c r="S145" s="160" t="str">
        <f t="shared" ca="1" si="162"/>
        <v/>
      </c>
      <c r="T145" s="166" t="str">
        <f t="shared" ca="1" si="131"/>
        <v/>
      </c>
      <c r="U145" s="160" t="str">
        <f t="shared" ca="1" si="163"/>
        <v/>
      </c>
      <c r="V145" s="166" t="str">
        <f t="shared" ca="1" si="132"/>
        <v/>
      </c>
      <c r="W145" s="160" t="str">
        <f t="shared" ca="1" si="164"/>
        <v/>
      </c>
      <c r="X145" s="166" t="str">
        <f t="shared" ca="1" si="133"/>
        <v/>
      </c>
      <c r="Y145" s="160" t="str">
        <f t="shared" ca="1" si="165"/>
        <v/>
      </c>
      <c r="Z145" s="166" t="str">
        <f t="shared" ca="1" si="134"/>
        <v/>
      </c>
      <c r="AA145" s="160" t="str">
        <f t="shared" ca="1" si="166"/>
        <v/>
      </c>
      <c r="AB145" s="166" t="str">
        <f t="shared" ca="1" si="135"/>
        <v/>
      </c>
      <c r="AC145" s="160" t="str">
        <f t="shared" ca="1" si="167"/>
        <v/>
      </c>
      <c r="AD145" s="166" t="str">
        <f t="shared" ca="1" si="136"/>
        <v/>
      </c>
      <c r="AE145" s="160" t="str">
        <f t="shared" ca="1" si="168"/>
        <v/>
      </c>
      <c r="AF145" s="166" t="str">
        <f t="shared" ca="1" si="137"/>
        <v/>
      </c>
    </row>
    <row r="146" spans="1:32" s="128" customFormat="1" ht="21" customHeight="1">
      <c r="A146" s="132" t="s">
        <v>496</v>
      </c>
      <c r="B146" s="159">
        <f t="shared" ca="1" si="122"/>
        <v>181786.92</v>
      </c>
      <c r="C146" s="160">
        <f t="shared" ca="1" si="154"/>
        <v>435010</v>
      </c>
      <c r="D146" s="166">
        <f t="shared" ca="1" si="123"/>
        <v>0</v>
      </c>
      <c r="E146" s="160" t="str">
        <f t="shared" ca="1" si="155"/>
        <v/>
      </c>
      <c r="F146" s="166" t="str">
        <f t="shared" ca="1" si="124"/>
        <v/>
      </c>
      <c r="G146" s="160" t="str">
        <f t="shared" ca="1" si="156"/>
        <v/>
      </c>
      <c r="H146" s="166" t="str">
        <f t="shared" ca="1" si="125"/>
        <v/>
      </c>
      <c r="I146" s="160">
        <f t="shared" ca="1" si="157"/>
        <v>20000</v>
      </c>
      <c r="J146" s="166">
        <f t="shared" ca="1" si="126"/>
        <v>0</v>
      </c>
      <c r="K146" s="160">
        <f t="shared" ca="1" si="158"/>
        <v>20000</v>
      </c>
      <c r="L146" s="166">
        <f t="shared" ca="1" si="127"/>
        <v>0</v>
      </c>
      <c r="M146" s="160">
        <f t="shared" ca="1" si="159"/>
        <v>6180</v>
      </c>
      <c r="N146" s="166">
        <f t="shared" ca="1" si="128"/>
        <v>0</v>
      </c>
      <c r="O146" s="160" t="str">
        <f t="shared" ca="1" si="160"/>
        <v/>
      </c>
      <c r="P146" s="166" t="str">
        <f t="shared" ca="1" si="129"/>
        <v/>
      </c>
      <c r="Q146" s="160" t="str">
        <f t="shared" ca="1" si="161"/>
        <v/>
      </c>
      <c r="R146" s="166" t="str">
        <f t="shared" ca="1" si="130"/>
        <v/>
      </c>
      <c r="S146" s="160" t="str">
        <f t="shared" ca="1" si="162"/>
        <v/>
      </c>
      <c r="T146" s="166" t="str">
        <f t="shared" ca="1" si="131"/>
        <v/>
      </c>
      <c r="U146" s="160" t="str">
        <f t="shared" ca="1" si="163"/>
        <v/>
      </c>
      <c r="V146" s="166" t="str">
        <f t="shared" ca="1" si="132"/>
        <v/>
      </c>
      <c r="W146" s="160" t="str">
        <f t="shared" ca="1" si="164"/>
        <v/>
      </c>
      <c r="X146" s="166" t="str">
        <f t="shared" ca="1" si="133"/>
        <v/>
      </c>
      <c r="Y146" s="160" t="str">
        <f t="shared" ca="1" si="165"/>
        <v/>
      </c>
      <c r="Z146" s="166" t="str">
        <f t="shared" ca="1" si="134"/>
        <v/>
      </c>
      <c r="AA146" s="160" t="str">
        <f t="shared" ca="1" si="166"/>
        <v/>
      </c>
      <c r="AB146" s="166" t="str">
        <f t="shared" ca="1" si="135"/>
        <v/>
      </c>
      <c r="AC146" s="160" t="str">
        <f t="shared" ca="1" si="167"/>
        <v/>
      </c>
      <c r="AD146" s="166" t="str">
        <f t="shared" ca="1" si="136"/>
        <v/>
      </c>
      <c r="AE146" s="160" t="str">
        <f t="shared" ca="1" si="168"/>
        <v/>
      </c>
      <c r="AF146" s="166" t="str">
        <f t="shared" ca="1" si="137"/>
        <v/>
      </c>
    </row>
    <row r="147" spans="1:32" s="128" customFormat="1" ht="21" customHeight="1">
      <c r="A147" s="132" t="s">
        <v>498</v>
      </c>
      <c r="B147" s="159">
        <f t="shared" ca="1" si="122"/>
        <v>19502.78</v>
      </c>
      <c r="C147" s="160">
        <f t="shared" ca="1" si="154"/>
        <v>74325</v>
      </c>
      <c r="D147" s="166">
        <f t="shared" ca="1" si="123"/>
        <v>0</v>
      </c>
      <c r="E147" s="160" t="str">
        <f t="shared" ca="1" si="155"/>
        <v/>
      </c>
      <c r="F147" s="166" t="str">
        <f t="shared" ca="1" si="124"/>
        <v/>
      </c>
      <c r="G147" s="160" t="str">
        <f t="shared" ca="1" si="156"/>
        <v/>
      </c>
      <c r="H147" s="166" t="str">
        <f t="shared" ca="1" si="125"/>
        <v/>
      </c>
      <c r="I147" s="160">
        <f t="shared" ca="1" si="157"/>
        <v>25000</v>
      </c>
      <c r="J147" s="166">
        <f t="shared" ca="1" si="126"/>
        <v>0</v>
      </c>
      <c r="K147" s="160">
        <f t="shared" ca="1" si="158"/>
        <v>50000</v>
      </c>
      <c r="L147" s="166">
        <f t="shared" ca="1" si="127"/>
        <v>1.0526315789473684</v>
      </c>
      <c r="M147" s="160">
        <f t="shared" ca="1" si="159"/>
        <v>29613</v>
      </c>
      <c r="N147" s="166">
        <f t="shared" ca="1" si="128"/>
        <v>0</v>
      </c>
      <c r="O147" s="160" t="str">
        <f t="shared" ca="1" si="160"/>
        <v/>
      </c>
      <c r="P147" s="166" t="str">
        <f t="shared" ca="1" si="129"/>
        <v/>
      </c>
      <c r="Q147" s="160" t="str">
        <f t="shared" ca="1" si="161"/>
        <v/>
      </c>
      <c r="R147" s="166" t="str">
        <f t="shared" ca="1" si="130"/>
        <v/>
      </c>
      <c r="S147" s="160" t="str">
        <f t="shared" ca="1" si="162"/>
        <v/>
      </c>
      <c r="T147" s="166" t="str">
        <f t="shared" ca="1" si="131"/>
        <v/>
      </c>
      <c r="U147" s="160" t="str">
        <f t="shared" ca="1" si="163"/>
        <v/>
      </c>
      <c r="V147" s="166" t="str">
        <f t="shared" ca="1" si="132"/>
        <v/>
      </c>
      <c r="W147" s="160" t="str">
        <f t="shared" ca="1" si="164"/>
        <v/>
      </c>
      <c r="X147" s="166" t="str">
        <f t="shared" ca="1" si="133"/>
        <v/>
      </c>
      <c r="Y147" s="160" t="str">
        <f t="shared" ca="1" si="165"/>
        <v/>
      </c>
      <c r="Z147" s="166" t="str">
        <f t="shared" ca="1" si="134"/>
        <v/>
      </c>
      <c r="AA147" s="160" t="str">
        <f t="shared" ca="1" si="166"/>
        <v/>
      </c>
      <c r="AB147" s="166" t="str">
        <f t="shared" ca="1" si="135"/>
        <v/>
      </c>
      <c r="AC147" s="160" t="str">
        <f t="shared" ca="1" si="167"/>
        <v/>
      </c>
      <c r="AD147" s="166" t="str">
        <f t="shared" ca="1" si="136"/>
        <v/>
      </c>
      <c r="AE147" s="160" t="str">
        <f t="shared" ca="1" si="168"/>
        <v/>
      </c>
      <c r="AF147" s="166" t="str">
        <f t="shared" ca="1" si="137"/>
        <v/>
      </c>
    </row>
    <row r="148" spans="1:32" s="128" customFormat="1" ht="21" customHeight="1">
      <c r="A148" s="132" t="s">
        <v>500</v>
      </c>
      <c r="B148" s="159">
        <f t="shared" ca="1" si="122"/>
        <v>480583.65</v>
      </c>
      <c r="C148" s="160">
        <f t="shared" ca="1" si="154"/>
        <v>200000</v>
      </c>
      <c r="D148" s="166">
        <f t="shared" ca="1" si="123"/>
        <v>0</v>
      </c>
      <c r="E148" s="160" t="str">
        <f t="shared" ca="1" si="155"/>
        <v/>
      </c>
      <c r="F148" s="166" t="str">
        <f t="shared" ca="1" si="124"/>
        <v/>
      </c>
      <c r="G148" s="160" t="str">
        <f t="shared" ca="1" si="156"/>
        <v/>
      </c>
      <c r="H148" s="166" t="str">
        <f t="shared" ca="1" si="125"/>
        <v/>
      </c>
      <c r="I148" s="160">
        <f t="shared" ca="1" si="157"/>
        <v>400000</v>
      </c>
      <c r="J148" s="166">
        <f t="shared" ca="1" si="126"/>
        <v>0</v>
      </c>
      <c r="K148" s="160">
        <f t="shared" ca="1" si="158"/>
        <v>1450571</v>
      </c>
      <c r="L148" s="166">
        <f t="shared" ca="1" si="127"/>
        <v>0</v>
      </c>
      <c r="M148" s="160">
        <f t="shared" ca="1" si="159"/>
        <v>515000</v>
      </c>
      <c r="N148" s="166">
        <f t="shared" ca="1" si="128"/>
        <v>1.0526315789473684</v>
      </c>
      <c r="O148" s="160" t="str">
        <f t="shared" ca="1" si="160"/>
        <v/>
      </c>
      <c r="P148" s="166" t="str">
        <f t="shared" ca="1" si="129"/>
        <v/>
      </c>
      <c r="Q148" s="160" t="str">
        <f t="shared" ca="1" si="161"/>
        <v/>
      </c>
      <c r="R148" s="166" t="str">
        <f t="shared" ca="1" si="130"/>
        <v/>
      </c>
      <c r="S148" s="160" t="str">
        <f t="shared" ca="1" si="162"/>
        <v/>
      </c>
      <c r="T148" s="166" t="str">
        <f t="shared" ca="1" si="131"/>
        <v/>
      </c>
      <c r="U148" s="160" t="str">
        <f t="shared" ca="1" si="163"/>
        <v/>
      </c>
      <c r="V148" s="166" t="str">
        <f t="shared" ca="1" si="132"/>
        <v/>
      </c>
      <c r="W148" s="160" t="str">
        <f t="shared" ca="1" si="164"/>
        <v/>
      </c>
      <c r="X148" s="166" t="str">
        <f t="shared" ca="1" si="133"/>
        <v/>
      </c>
      <c r="Y148" s="160" t="str">
        <f t="shared" ca="1" si="165"/>
        <v/>
      </c>
      <c r="Z148" s="166" t="str">
        <f t="shared" ca="1" si="134"/>
        <v/>
      </c>
      <c r="AA148" s="160" t="str">
        <f t="shared" ca="1" si="166"/>
        <v/>
      </c>
      <c r="AB148" s="166" t="str">
        <f t="shared" ca="1" si="135"/>
        <v/>
      </c>
      <c r="AC148" s="160" t="str">
        <f t="shared" ca="1" si="167"/>
        <v/>
      </c>
      <c r="AD148" s="166" t="str">
        <f t="shared" ca="1" si="136"/>
        <v/>
      </c>
      <c r="AE148" s="160" t="str">
        <f t="shared" ca="1" si="168"/>
        <v/>
      </c>
      <c r="AF148" s="166" t="str">
        <f t="shared" ca="1" si="137"/>
        <v/>
      </c>
    </row>
  </sheetData>
  <sheetProtection password="F30D" sheet="1" objects="1" scenarios="1" selectLockedCells="1" selectUnlockedCells="1"/>
  <mergeCells count="90">
    <mergeCell ref="O7:P7"/>
    <mergeCell ref="E8:F8"/>
    <mergeCell ref="E7:F7"/>
    <mergeCell ref="C8:D8"/>
    <mergeCell ref="C7:D7"/>
    <mergeCell ref="G8:H8"/>
    <mergeCell ref="I8:J8"/>
    <mergeCell ref="K8:L8"/>
    <mergeCell ref="M8:N8"/>
    <mergeCell ref="O8:P8"/>
    <mergeCell ref="Q8:R8"/>
    <mergeCell ref="A3:B3"/>
    <mergeCell ref="A1:AF1"/>
    <mergeCell ref="E5:F5"/>
    <mergeCell ref="E4:F4"/>
    <mergeCell ref="G4:H4"/>
    <mergeCell ref="G5:H5"/>
    <mergeCell ref="E3:H3"/>
    <mergeCell ref="K3:M3"/>
    <mergeCell ref="K4:M5"/>
    <mergeCell ref="A7:A8"/>
    <mergeCell ref="Q7:R7"/>
    <mergeCell ref="G7:H7"/>
    <mergeCell ref="I7:J7"/>
    <mergeCell ref="K7:L7"/>
    <mergeCell ref="M7:N7"/>
    <mergeCell ref="S7:T7"/>
    <mergeCell ref="U7:V7"/>
    <mergeCell ref="W7:X7"/>
    <mergeCell ref="S8:T8"/>
    <mergeCell ref="U8:V8"/>
    <mergeCell ref="W8:X8"/>
    <mergeCell ref="AE7:AF7"/>
    <mergeCell ref="Y7:Z7"/>
    <mergeCell ref="AA7:AB7"/>
    <mergeCell ref="AA11:AB11"/>
    <mergeCell ref="U9:V9"/>
    <mergeCell ref="AC11:AD11"/>
    <mergeCell ref="AE11:AF11"/>
    <mergeCell ref="AE9:AF9"/>
    <mergeCell ref="AE10:AF10"/>
    <mergeCell ref="AC7:AD7"/>
    <mergeCell ref="AC8:AD8"/>
    <mergeCell ref="AE8:AF8"/>
    <mergeCell ref="Y8:Z8"/>
    <mergeCell ref="AA8:AB8"/>
    <mergeCell ref="U10:V10"/>
    <mergeCell ref="U11:V11"/>
    <mergeCell ref="Y11:Z11"/>
    <mergeCell ref="C10:D10"/>
    <mergeCell ref="E10:F10"/>
    <mergeCell ref="K9:L9"/>
    <mergeCell ref="M9:N9"/>
    <mergeCell ref="O9:P9"/>
    <mergeCell ref="E9:F9"/>
    <mergeCell ref="G9:H9"/>
    <mergeCell ref="I9:J9"/>
    <mergeCell ref="G10:H10"/>
    <mergeCell ref="I10:J10"/>
    <mergeCell ref="AA9:AB9"/>
    <mergeCell ref="AC9:AD9"/>
    <mergeCell ref="A9:B9"/>
    <mergeCell ref="K10:L10"/>
    <mergeCell ref="M10:N10"/>
    <mergeCell ref="O10:P10"/>
    <mergeCell ref="Q10:R10"/>
    <mergeCell ref="S10:T10"/>
    <mergeCell ref="W10:X10"/>
    <mergeCell ref="Y10:Z10"/>
    <mergeCell ref="AA10:AB10"/>
    <mergeCell ref="AC10:AD10"/>
    <mergeCell ref="C9:D9"/>
    <mergeCell ref="Q9:R9"/>
    <mergeCell ref="S9:T9"/>
    <mergeCell ref="A13:F13"/>
    <mergeCell ref="A72:F72"/>
    <mergeCell ref="A10:B10"/>
    <mergeCell ref="W9:X9"/>
    <mergeCell ref="Y9:Z9"/>
    <mergeCell ref="A11:B11"/>
    <mergeCell ref="C11:D11"/>
    <mergeCell ref="E11:F11"/>
    <mergeCell ref="G11:H11"/>
    <mergeCell ref="I11:J11"/>
    <mergeCell ref="K11:L11"/>
    <mergeCell ref="M11:N11"/>
    <mergeCell ref="O11:P11"/>
    <mergeCell ref="Q11:R11"/>
    <mergeCell ref="S11:T11"/>
    <mergeCell ref="W11:X11"/>
  </mergeCells>
  <printOptions horizontalCentered="1"/>
  <pageMargins left="0.39370078740157483" right="0.19685039370078741" top="0.39370078740157483" bottom="0.19685039370078741" header="0.31496062992125984" footer="0.31496062992125984"/>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S32"/>
  <sheetViews>
    <sheetView zoomScaleNormal="100" workbookViewId="0">
      <selection activeCell="B16" sqref="B16:D16"/>
    </sheetView>
  </sheetViews>
  <sheetFormatPr baseColWidth="10" defaultColWidth="11.42578125" defaultRowHeight="15"/>
  <cols>
    <col min="1" max="1" width="6.140625" style="127" customWidth="1"/>
    <col min="2" max="2" width="13.7109375" style="127" customWidth="1"/>
    <col min="3" max="3" width="14" style="127" customWidth="1"/>
    <col min="4" max="4" width="11.140625" style="127" customWidth="1"/>
    <col min="5" max="5" width="10" style="127" customWidth="1"/>
    <col min="6" max="6" width="21.5703125" style="127" customWidth="1"/>
    <col min="7" max="7" width="12.140625" style="127" customWidth="1"/>
    <col min="8" max="8" width="13" style="127" customWidth="1"/>
    <col min="9" max="11" width="11.140625" style="127" customWidth="1"/>
    <col min="12" max="12" width="11.28515625" style="127" customWidth="1"/>
    <col min="13" max="13" width="12.140625" style="127" customWidth="1"/>
    <col min="14" max="14" width="18.85546875" style="127" customWidth="1"/>
    <col min="15" max="15" width="14.5703125" style="127" customWidth="1"/>
    <col min="16" max="16" width="11.42578125" style="127"/>
    <col min="17" max="17" width="13.7109375" style="171" hidden="1" customWidth="1"/>
    <col min="18" max="18" width="8.28515625" style="171" hidden="1" customWidth="1"/>
    <col min="19" max="19" width="13.7109375" style="127" hidden="1" customWidth="1"/>
    <col min="20" max="20" width="13.7109375" style="127" bestFit="1" customWidth="1"/>
    <col min="21" max="16384" width="11.42578125" style="127"/>
  </cols>
  <sheetData>
    <row r="1" spans="1:18" ht="49.5" customHeight="1">
      <c r="A1" s="738" t="str">
        <f>+'1_ENTREGA'!A1</f>
        <v>UNIVERSIDAD DE ANTIOQUIA</v>
      </c>
      <c r="B1" s="739"/>
      <c r="C1" s="739"/>
      <c r="D1" s="739"/>
      <c r="E1" s="739"/>
      <c r="F1" s="739"/>
      <c r="G1" s="739"/>
      <c r="H1" s="739"/>
      <c r="I1" s="739"/>
      <c r="J1" s="740"/>
      <c r="K1" s="739"/>
      <c r="L1" s="739"/>
      <c r="M1" s="739"/>
      <c r="N1" s="739"/>
      <c r="O1" s="741"/>
    </row>
    <row r="2" spans="1:18" ht="34.5" customHeight="1">
      <c r="A2" s="742" t="str">
        <f>+'1_ENTREGA'!A2</f>
        <v>Invitación Pública N° VA-080-2019</v>
      </c>
      <c r="B2" s="743"/>
      <c r="C2" s="743"/>
      <c r="D2" s="743"/>
      <c r="E2" s="743"/>
      <c r="F2" s="743"/>
      <c r="G2" s="743"/>
      <c r="H2" s="743"/>
      <c r="I2" s="743"/>
      <c r="J2" s="743"/>
      <c r="K2" s="743"/>
      <c r="L2" s="743"/>
      <c r="M2" s="743"/>
      <c r="N2" s="743"/>
      <c r="O2" s="744"/>
    </row>
    <row r="3" spans="1:18" ht="47.25" customHeight="1">
      <c r="A3" s="745" t="str">
        <f>+'1_ENTREGA'!A3</f>
        <v xml:space="preserve">OBJETO:“Ejecutar la obra civil, elèctrica, hidrosanitaria, Seguridad Electrònica y de aire acondicionado para la adecuaciòn del Laboratotio de Artes Gràficas de la Facultad de Artes , ubicado en el tercer piso del bloque 24 de la Universidad de Antioquia, bajo la modalidad de precios unitarios no reajustables, de acuerdo a los diseños y especificaciones tècnicas de construcciòn” </v>
      </c>
      <c r="B3" s="746"/>
      <c r="C3" s="746"/>
      <c r="D3" s="746"/>
      <c r="E3" s="746"/>
      <c r="F3" s="746"/>
      <c r="G3" s="746"/>
      <c r="H3" s="746"/>
      <c r="I3" s="746"/>
      <c r="J3" s="746"/>
      <c r="K3" s="746"/>
      <c r="L3" s="746"/>
      <c r="M3" s="746"/>
      <c r="N3" s="746"/>
      <c r="O3" s="747"/>
    </row>
    <row r="4" spans="1:18" ht="26.25" customHeight="1">
      <c r="A4" s="748" t="s">
        <v>46</v>
      </c>
      <c r="B4" s="749"/>
      <c r="C4" s="749"/>
      <c r="D4" s="749"/>
      <c r="E4" s="749"/>
      <c r="F4" s="749"/>
      <c r="G4" s="749"/>
      <c r="H4" s="749"/>
      <c r="I4" s="749"/>
      <c r="J4" s="749"/>
      <c r="K4" s="749"/>
      <c r="L4" s="749"/>
      <c r="M4" s="749"/>
      <c r="N4" s="749"/>
      <c r="O4" s="750"/>
    </row>
    <row r="5" spans="1:18" ht="15.75" thickBot="1">
      <c r="A5" s="135"/>
      <c r="B5" s="135"/>
      <c r="C5" s="135"/>
      <c r="D5" s="135"/>
      <c r="E5" s="135"/>
      <c r="F5" s="135"/>
      <c r="G5" s="135"/>
      <c r="H5" s="135"/>
      <c r="I5" s="135"/>
      <c r="J5" s="135"/>
      <c r="K5" s="135"/>
      <c r="L5" s="135"/>
      <c r="M5" s="135"/>
      <c r="N5" s="135"/>
      <c r="O5" s="135"/>
    </row>
    <row r="6" spans="1:18" ht="15" customHeight="1" thickBot="1">
      <c r="A6" s="729" t="s">
        <v>27</v>
      </c>
      <c r="B6" s="729"/>
      <c r="C6" s="202">
        <v>3327.02</v>
      </c>
      <c r="D6" s="729" t="s">
        <v>61</v>
      </c>
      <c r="E6" s="729"/>
      <c r="F6" s="729"/>
      <c r="G6" s="733" t="s">
        <v>49</v>
      </c>
      <c r="H6" s="733"/>
      <c r="I6" s="733"/>
      <c r="J6" s="734"/>
      <c r="K6" s="135"/>
      <c r="L6" s="135"/>
      <c r="M6" s="135"/>
      <c r="N6" s="136" t="s">
        <v>26</v>
      </c>
      <c r="O6" s="137">
        <f>'5.2.1 EXPERIENCIA GRAL'!$N$6</f>
        <v>272901937</v>
      </c>
    </row>
    <row r="7" spans="1:18" ht="20.25" customHeight="1" thickBot="1">
      <c r="A7" s="730" t="s">
        <v>47</v>
      </c>
      <c r="B7" s="730"/>
      <c r="C7" s="203">
        <v>43776</v>
      </c>
      <c r="D7" s="394">
        <v>1</v>
      </c>
      <c r="E7" s="731" t="s">
        <v>84</v>
      </c>
      <c r="F7" s="731"/>
      <c r="G7" s="201">
        <f>IF(($C$6-TRUNC($C$6))&lt;=0.5,1,2)</f>
        <v>1</v>
      </c>
      <c r="H7" s="751" t="str">
        <f>IF(G7=3,VLOOKUP(G7,$D$7:$E$8,2,FALSE),IF(G7=2,VLOOKUP(G7,$D$7:$E$8,2,FALSE),IF(G7=1,VLOOKUP(G7,$D$7:$E$8,2,FALSE),"NINGUNO")))</f>
        <v>Desviación estándar</v>
      </c>
      <c r="I7" s="752"/>
      <c r="J7" s="170">
        <f ca="1">IF($H$7="Media aritmética",ROUND(SUM(F13:F27)/O7,2),ROUND(_xlfn.STDEV.P(F13:F27),2))</f>
        <v>2258659.98</v>
      </c>
      <c r="K7" s="135"/>
      <c r="L7" s="135"/>
      <c r="M7" s="135"/>
      <c r="N7" s="168" t="s">
        <v>60</v>
      </c>
      <c r="O7" s="138">
        <f ca="1">COUNT(F13:F27)</f>
        <v>4</v>
      </c>
    </row>
    <row r="8" spans="1:18" ht="27" customHeight="1" thickBot="1">
      <c r="A8" s="730" t="s">
        <v>149</v>
      </c>
      <c r="B8" s="730"/>
      <c r="C8" s="204">
        <v>223635120</v>
      </c>
      <c r="D8" s="394">
        <v>2</v>
      </c>
      <c r="E8" s="731" t="s">
        <v>59</v>
      </c>
      <c r="F8" s="731"/>
      <c r="G8" s="135"/>
      <c r="H8" s="135"/>
      <c r="I8" s="135"/>
      <c r="J8" s="135"/>
      <c r="K8" s="135"/>
      <c r="L8" s="135"/>
      <c r="M8" s="139"/>
      <c r="N8" s="135"/>
      <c r="O8" s="135"/>
    </row>
    <row r="9" spans="1:18" ht="21" customHeight="1" thickBot="1">
      <c r="A9" s="730" t="s">
        <v>512</v>
      </c>
      <c r="B9" s="730"/>
      <c r="C9" s="205">
        <v>0.18010000000000001</v>
      </c>
      <c r="D9" s="135"/>
      <c r="E9" s="135"/>
      <c r="F9" s="135"/>
      <c r="G9" s="135"/>
      <c r="H9" s="135"/>
      <c r="I9" s="135"/>
      <c r="J9" s="135"/>
      <c r="K9" s="135"/>
      <c r="L9" s="135"/>
      <c r="M9" s="135"/>
      <c r="N9" s="135"/>
      <c r="O9" s="135"/>
    </row>
    <row r="10" spans="1:18" ht="28.5" customHeight="1">
      <c r="A10" s="135"/>
      <c r="B10" s="135"/>
      <c r="C10" s="135"/>
      <c r="D10" s="135"/>
      <c r="E10" s="135"/>
      <c r="F10" s="135"/>
      <c r="H10" s="735" t="s">
        <v>78</v>
      </c>
      <c r="I10" s="736"/>
      <c r="J10" s="736"/>
      <c r="K10" s="737"/>
      <c r="L10" s="169" t="s">
        <v>2</v>
      </c>
      <c r="M10" s="135"/>
    </row>
    <row r="11" spans="1:18" ht="18" customHeight="1">
      <c r="A11" s="140"/>
      <c r="B11" s="139"/>
      <c r="C11" s="140"/>
      <c r="D11" s="139"/>
      <c r="E11" s="141" t="s">
        <v>55</v>
      </c>
      <c r="F11" s="139"/>
      <c r="H11" s="194">
        <v>100</v>
      </c>
      <c r="I11" s="194">
        <v>120</v>
      </c>
      <c r="J11" s="194">
        <f>200-I11</f>
        <v>80</v>
      </c>
      <c r="K11" s="194">
        <v>100</v>
      </c>
      <c r="L11" s="169">
        <f>+SUM(H11:K11)</f>
        <v>400</v>
      </c>
      <c r="M11" s="135"/>
    </row>
    <row r="12" spans="1:18" ht="47.25" customHeight="1">
      <c r="A12" s="200" t="s">
        <v>29</v>
      </c>
      <c r="B12" s="726" t="s">
        <v>30</v>
      </c>
      <c r="C12" s="727"/>
      <c r="D12" s="728"/>
      <c r="E12" s="142" t="s">
        <v>56</v>
      </c>
      <c r="F12" s="200" t="s">
        <v>150</v>
      </c>
      <c r="G12" s="200" t="s">
        <v>520</v>
      </c>
      <c r="H12" s="144" t="s">
        <v>48</v>
      </c>
      <c r="I12" s="144" t="s">
        <v>79</v>
      </c>
      <c r="J12" s="144" t="s">
        <v>80</v>
      </c>
      <c r="K12" s="144" t="s">
        <v>519</v>
      </c>
      <c r="L12" s="143" t="s">
        <v>52</v>
      </c>
      <c r="M12" s="143" t="s">
        <v>28</v>
      </c>
      <c r="N12" s="726" t="s">
        <v>33</v>
      </c>
      <c r="O12" s="753"/>
      <c r="Q12" s="732" t="s">
        <v>28</v>
      </c>
      <c r="R12" s="732"/>
    </row>
    <row r="13" spans="1:18" s="152" customFormat="1" ht="33" customHeight="1">
      <c r="A13" s="145">
        <f>+IF('1_ENTREGA'!A7="","",'1_ENTREGA'!A7)</f>
        <v>1</v>
      </c>
      <c r="B13" s="723" t="str">
        <f t="shared" ref="B13:B27" si="0">IF(A13="","",VLOOKUP(A13,LISTA_OFERENTES,2,FALSE))</f>
        <v>KA S.A.</v>
      </c>
      <c r="C13" s="724"/>
      <c r="D13" s="725"/>
      <c r="E13" s="146" t="str">
        <f t="shared" ref="E13:E27" ca="1" si="1">IFERROR(IF(VLOOKUP(A13,ESTATUS,8,FALSE)=0, " ",VLOOKUP(A13,ESTATUS,8,FALSE))," ")</f>
        <v>H</v>
      </c>
      <c r="F13" s="147">
        <f ca="1">IF(OR(E13="NH",E13=""),"",IF(VLOOKUP(A13,COSTO_D,2,FALSE)&gt;$C$8,"REVISAR",ROUND(VLOOKUP(A13,COSTO_D,2,FALSE),0)))</f>
        <v>218318664</v>
      </c>
      <c r="G13" s="219">
        <f t="shared" ref="G13:G27" ca="1" si="2">IF(OR(E13="NH",E13=""),"",IF(VLOOKUP(A13,AU,2,FALSE)&gt;$C$9,"REVISAR",VLOOKUP(A13,AU,2,FALSE)))</f>
        <v>0.16839999999999999</v>
      </c>
      <c r="H13" s="148">
        <f t="shared" ref="H13:H27" ca="1" si="3">IF(F13="","",IF($H$7="Media aritmética",(F13&lt;=$J$7)*100+(F13&gt;$J$7)*0,IF(AND((AVERAGE($F$13:$F$27)-$J$7/2&lt;=F13),(F13&lt;=(AVERAGE($F$13:$F$27)+$J$7/2))),100,0)))</f>
        <v>0</v>
      </c>
      <c r="I13" s="149">
        <f ca="1">+IF(E13="H",HLOOKUP(A13,'Cálculo Pt2'!$C$7:$AF$11,3,FALSE),"")</f>
        <v>31.578947368421048</v>
      </c>
      <c r="J13" s="149">
        <f ca="1">+IF(E13="H",HLOOKUP(A13,'Cálculo Pt2'!$C$7:$AF$11,4,FALSE),"")</f>
        <v>30.526315789473703</v>
      </c>
      <c r="K13" s="149">
        <f ca="1">IF(E13="H",($K$11*(MIN($G$13:$G$27)/G13))," ")</f>
        <v>95.011876484560574</v>
      </c>
      <c r="L13" s="150">
        <f ca="1">IF(OR(E13="",E13="NH"),"",SUM(H13:K13))</f>
        <v>157.11713964245533</v>
      </c>
      <c r="M13" s="151">
        <f t="shared" ref="M13:M27" ca="1" si="4">IFERROR(IF(OR(E13=" ",E13="NH")," ",VLOOKUP(L13,ORDEN,2,FALSE))," ")</f>
        <v>3</v>
      </c>
      <c r="N13" s="756"/>
      <c r="O13" s="757"/>
      <c r="Q13" s="172">
        <f t="shared" ref="Q13:Q27" ca="1" si="5">IFERROR(LARGE($L$13:$L$27,R13)," ")</f>
        <v>269.90712074303406</v>
      </c>
      <c r="R13" s="173">
        <v>1</v>
      </c>
    </row>
    <row r="14" spans="1:18" s="152" customFormat="1" ht="33" customHeight="1">
      <c r="A14" s="145">
        <f>+IF('1_ENTREGA'!A8="","",'1_ENTREGA'!A8)</f>
        <v>2</v>
      </c>
      <c r="B14" s="723" t="str">
        <f t="shared" si="0"/>
        <v>DANILO MORENO RONCANCIO.</v>
      </c>
      <c r="C14" s="724"/>
      <c r="D14" s="725"/>
      <c r="E14" s="146" t="str">
        <f t="shared" ca="1" si="1"/>
        <v>NH</v>
      </c>
      <c r="F14" s="147" t="str">
        <f ca="1">IF(OR(E14="NH",E14=""),"",IF(VLOOKUP(A14,COSTO_D,2,FALSE)&gt;$C$8,"REVISAR",ROUND(VLOOKUP(A14,COSTO_D,2,FALSE),0)))</f>
        <v/>
      </c>
      <c r="G14" s="219" t="str">
        <f t="shared" ca="1" si="2"/>
        <v/>
      </c>
      <c r="H14" s="148" t="str">
        <f t="shared" ca="1" si="3"/>
        <v/>
      </c>
      <c r="I14" s="149" t="str">
        <f ca="1">+IF(E14="H",HLOOKUP(A14,'Cálculo Pt2'!$C$7:$AF$11,3,FALSE),"")</f>
        <v/>
      </c>
      <c r="J14" s="149" t="str">
        <f ca="1">+IF(E14="H",HLOOKUP(A14,'Cálculo Pt2'!$C$7:$AF$11,4,FALSE),"")</f>
        <v/>
      </c>
      <c r="K14" s="149" t="str">
        <f ca="1">IF(E14="H",($K$11*(MIN($G$13:$G$27)/G14))," ")</f>
        <v xml:space="preserve"> </v>
      </c>
      <c r="L14" s="150" t="str">
        <f ca="1">IF(OR(E14="",E14="NH"),"",SUM(H14:K14))</f>
        <v/>
      </c>
      <c r="M14" s="151" t="str">
        <f t="shared" ca="1" si="4"/>
        <v xml:space="preserve"> </v>
      </c>
      <c r="N14" s="756"/>
      <c r="O14" s="757"/>
      <c r="Q14" s="172">
        <f t="shared" ca="1" si="5"/>
        <v>160</v>
      </c>
      <c r="R14" s="173">
        <v>2</v>
      </c>
    </row>
    <row r="15" spans="1:18" s="152" customFormat="1" ht="33" customHeight="1">
      <c r="A15" s="145">
        <f>+IF('1_ENTREGA'!A9="","",'1_ENTREGA'!A9)</f>
        <v>3</v>
      </c>
      <c r="B15" s="723" t="str">
        <f t="shared" si="0"/>
        <v>ANDRÉS ENRIQUE VASQUEZ GAVIRIA.</v>
      </c>
      <c r="C15" s="724"/>
      <c r="D15" s="725"/>
      <c r="E15" s="146" t="str">
        <f t="shared" ca="1" si="1"/>
        <v>NH</v>
      </c>
      <c r="F15" s="147" t="str">
        <f t="shared" ref="F15:F26" ca="1" si="6">IF(OR(E15="NH",E15=""),"",IF(VLOOKUP(A15,COSTO_D,2,FALSE)&gt;$C$8,"REVISAR",ROUND(VLOOKUP(A15,COSTO_D,2,FALSE),0)))</f>
        <v/>
      </c>
      <c r="G15" s="219" t="str">
        <f t="shared" ca="1" si="2"/>
        <v/>
      </c>
      <c r="H15" s="148" t="str">
        <f t="shared" ca="1" si="3"/>
        <v/>
      </c>
      <c r="I15" s="149" t="str">
        <f ca="1">+IF(E15="H",HLOOKUP(A15,'Cálculo Pt2'!$C$7:$AF$11,3,FALSE),"")</f>
        <v/>
      </c>
      <c r="J15" s="149" t="str">
        <f ca="1">+IF(E15="H",HLOOKUP(A15,'Cálculo Pt2'!$C$7:$AF$11,4,FALSE),"")</f>
        <v/>
      </c>
      <c r="K15" s="149" t="str">
        <f t="shared" ref="K15:K26" ca="1" si="7">IF(E15="H",($K$11*(MIN($G$13:$G$27)/G15))," ")</f>
        <v xml:space="preserve"> </v>
      </c>
      <c r="L15" s="150" t="str">
        <f t="shared" ref="L15:L27" ca="1" si="8">IF(OR(E15="",E15="NH"),"",SUM(H15:K15))</f>
        <v/>
      </c>
      <c r="M15" s="151" t="str">
        <f t="shared" ca="1" si="4"/>
        <v xml:space="preserve"> </v>
      </c>
      <c r="N15" s="756"/>
      <c r="O15" s="757"/>
      <c r="Q15" s="172">
        <f t="shared" ca="1" si="5"/>
        <v>157.11713964245533</v>
      </c>
      <c r="R15" s="173">
        <v>3</v>
      </c>
    </row>
    <row r="16" spans="1:18" s="152" customFormat="1" ht="33" customHeight="1">
      <c r="A16" s="145">
        <f>+IF('1_ENTREGA'!A10="","",'1_ENTREGA'!A10)</f>
        <v>4</v>
      </c>
      <c r="B16" s="723" t="str">
        <f t="shared" si="0"/>
        <v>CONCIVE S.A.S.</v>
      </c>
      <c r="C16" s="724"/>
      <c r="D16" s="725"/>
      <c r="E16" s="146" t="str">
        <f t="shared" ca="1" si="1"/>
        <v>H</v>
      </c>
      <c r="F16" s="147">
        <f t="shared" ca="1" si="6"/>
        <v>220237025</v>
      </c>
      <c r="G16" s="219">
        <f t="shared" ca="1" si="2"/>
        <v>0.16999999999999998</v>
      </c>
      <c r="H16" s="148">
        <f t="shared" ca="1" si="3"/>
        <v>100</v>
      </c>
      <c r="I16" s="149">
        <f ca="1">+IF(E16="H",HLOOKUP(A16,'Cálculo Pt2'!$C$7:$AF$11,3,FALSE),"")</f>
        <v>46.315789473684227</v>
      </c>
      <c r="J16" s="149">
        <f ca="1">+IF(E16="H",HLOOKUP(A16,'Cálculo Pt2'!$C$7:$AF$11,4,FALSE),"")</f>
        <v>29.473684210526333</v>
      </c>
      <c r="K16" s="149">
        <f t="shared" ca="1" si="7"/>
        <v>94.117647058823536</v>
      </c>
      <c r="L16" s="150">
        <f t="shared" ca="1" si="8"/>
        <v>269.90712074303406</v>
      </c>
      <c r="M16" s="151">
        <f t="shared" ca="1" si="4"/>
        <v>1</v>
      </c>
      <c r="N16" s="756"/>
      <c r="O16" s="757"/>
      <c r="Q16" s="172">
        <f t="shared" ca="1" si="5"/>
        <v>134.15204678362574</v>
      </c>
      <c r="R16" s="173">
        <v>4</v>
      </c>
    </row>
    <row r="17" spans="1:18" s="152" customFormat="1" ht="33" customHeight="1">
      <c r="A17" s="145">
        <f>+IF('1_ENTREGA'!A11="","",'1_ENTREGA'!A11)</f>
        <v>5</v>
      </c>
      <c r="B17" s="723" t="str">
        <f t="shared" si="0"/>
        <v>LUIS CARLOS PARRA VELASQUEZ.</v>
      </c>
      <c r="C17" s="724"/>
      <c r="D17" s="725"/>
      <c r="E17" s="146" t="str">
        <f t="shared" ca="1" si="1"/>
        <v>H</v>
      </c>
      <c r="F17" s="147">
        <f t="shared" ca="1" si="6"/>
        <v>217696129</v>
      </c>
      <c r="G17" s="219">
        <f t="shared" ca="1" si="2"/>
        <v>0.16</v>
      </c>
      <c r="H17" s="148">
        <f t="shared" ca="1" si="3"/>
        <v>0</v>
      </c>
      <c r="I17" s="149">
        <f ca="1">+IF(E17="H",HLOOKUP(A17,'Cálculo Pt2'!$C$7:$AF$11,3,FALSE),"")</f>
        <v>42.105263157894747</v>
      </c>
      <c r="J17" s="149">
        <f ca="1">+IF(E17="H",HLOOKUP(A17,'Cálculo Pt2'!$C$7:$AF$11,4,FALSE),"")</f>
        <v>17.894736842105264</v>
      </c>
      <c r="K17" s="149">
        <f t="shared" ca="1" si="7"/>
        <v>100</v>
      </c>
      <c r="L17" s="150">
        <f t="shared" ca="1" si="8"/>
        <v>160</v>
      </c>
      <c r="M17" s="151">
        <f t="shared" ca="1" si="4"/>
        <v>2</v>
      </c>
      <c r="N17" s="756"/>
      <c r="O17" s="757"/>
      <c r="Q17" s="172" t="str">
        <f t="shared" ca="1" si="5"/>
        <v xml:space="preserve"> </v>
      </c>
      <c r="R17" s="173">
        <v>5</v>
      </c>
    </row>
    <row r="18" spans="1:18" s="152" customFormat="1" ht="33" customHeight="1">
      <c r="A18" s="145">
        <f>+IF('1_ENTREGA'!A12="","",'1_ENTREGA'!A12)</f>
        <v>6</v>
      </c>
      <c r="B18" s="723" t="str">
        <f t="shared" si="0"/>
        <v>OBYPLAN LTDA.</v>
      </c>
      <c r="C18" s="724"/>
      <c r="D18" s="725"/>
      <c r="E18" s="146" t="str">
        <f t="shared" ca="1" si="1"/>
        <v>H</v>
      </c>
      <c r="F18" s="147">
        <f t="shared" ca="1" si="6"/>
        <v>223497288</v>
      </c>
      <c r="G18" s="219">
        <f t="shared" ca="1" si="2"/>
        <v>0.18</v>
      </c>
      <c r="H18" s="148">
        <f t="shared" ca="1" si="3"/>
        <v>0</v>
      </c>
      <c r="I18" s="149">
        <f ca="1">+IF(E18="H",HLOOKUP(A18,'Cálculo Pt2'!$C$7:$AF$11,3,FALSE),"")</f>
        <v>31.578947368421048</v>
      </c>
      <c r="J18" s="149">
        <f ca="1">+IF(E18="H",HLOOKUP(A18,'Cálculo Pt2'!$C$7:$AF$11,4,FALSE),"")</f>
        <v>13.684210526315788</v>
      </c>
      <c r="K18" s="149">
        <f t="shared" ca="1" si="7"/>
        <v>88.8888888888889</v>
      </c>
      <c r="L18" s="150">
        <f t="shared" ca="1" si="8"/>
        <v>134.15204678362574</v>
      </c>
      <c r="M18" s="151">
        <f t="shared" ca="1" si="4"/>
        <v>4</v>
      </c>
      <c r="N18" s="756"/>
      <c r="O18" s="757"/>
      <c r="Q18" s="172" t="str">
        <f t="shared" ca="1" si="5"/>
        <v xml:space="preserve"> </v>
      </c>
      <c r="R18" s="173">
        <v>6</v>
      </c>
    </row>
    <row r="19" spans="1:18" s="152" customFormat="1" ht="33" hidden="1" customHeight="1">
      <c r="A19" s="145">
        <f>+IF('1_ENTREGA'!A13="","",'1_ENTREGA'!A13)</f>
        <v>7</v>
      </c>
      <c r="B19" s="723">
        <f t="shared" si="0"/>
        <v>0</v>
      </c>
      <c r="C19" s="724"/>
      <c r="D19" s="725"/>
      <c r="E19" s="146" t="str">
        <f t="shared" ca="1" si="1"/>
        <v>NH</v>
      </c>
      <c r="F19" s="147" t="str">
        <f t="shared" ca="1" si="6"/>
        <v/>
      </c>
      <c r="G19" s="219" t="str">
        <f t="shared" ca="1" si="2"/>
        <v/>
      </c>
      <c r="H19" s="148" t="str">
        <f t="shared" ca="1" si="3"/>
        <v/>
      </c>
      <c r="I19" s="149" t="str">
        <f ca="1">+IF(E19="H",HLOOKUP(A19,'Cálculo Pt2'!$C$7:$AF$11,3,FALSE),"")</f>
        <v/>
      </c>
      <c r="J19" s="149" t="str">
        <f ca="1">+IF(E19="H",HLOOKUP(A19,'Cálculo Pt2'!$C$7:$AF$11,4,FALSE),"")</f>
        <v/>
      </c>
      <c r="K19" s="149" t="str">
        <f t="shared" ca="1" si="7"/>
        <v xml:space="preserve"> </v>
      </c>
      <c r="L19" s="150" t="str">
        <f t="shared" ca="1" si="8"/>
        <v/>
      </c>
      <c r="M19" s="151" t="str">
        <f t="shared" ca="1" si="4"/>
        <v xml:space="preserve"> </v>
      </c>
      <c r="N19" s="754"/>
      <c r="O19" s="755"/>
      <c r="Q19" s="172" t="str">
        <f t="shared" ca="1" si="5"/>
        <v xml:space="preserve"> </v>
      </c>
      <c r="R19" s="173">
        <v>7</v>
      </c>
    </row>
    <row r="20" spans="1:18" s="152" customFormat="1" ht="33" hidden="1" customHeight="1">
      <c r="A20" s="145">
        <f>+IF('1_ENTREGA'!A14="","",'1_ENTREGA'!A14)</f>
        <v>8</v>
      </c>
      <c r="B20" s="723">
        <f t="shared" si="0"/>
        <v>0</v>
      </c>
      <c r="C20" s="724"/>
      <c r="D20" s="725"/>
      <c r="E20" s="146" t="str">
        <f t="shared" ca="1" si="1"/>
        <v>NH</v>
      </c>
      <c r="F20" s="147" t="str">
        <f t="shared" ca="1" si="6"/>
        <v/>
      </c>
      <c r="G20" s="219" t="str">
        <f t="shared" ca="1" si="2"/>
        <v/>
      </c>
      <c r="H20" s="148" t="str">
        <f t="shared" ca="1" si="3"/>
        <v/>
      </c>
      <c r="I20" s="149" t="str">
        <f ca="1">+IF(E20="H",HLOOKUP(A20,'Cálculo Pt2'!$C$7:$AF$11,3,FALSE),"")</f>
        <v/>
      </c>
      <c r="J20" s="149" t="str">
        <f ca="1">+IF(E20="H",HLOOKUP(A20,'Cálculo Pt2'!$C$7:$AF$11,4,FALSE),"")</f>
        <v/>
      </c>
      <c r="K20" s="149" t="str">
        <f t="shared" ca="1" si="7"/>
        <v xml:space="preserve"> </v>
      </c>
      <c r="L20" s="150" t="str">
        <f t="shared" ca="1" si="8"/>
        <v/>
      </c>
      <c r="M20" s="151" t="str">
        <f t="shared" ca="1" si="4"/>
        <v xml:space="preserve"> </v>
      </c>
      <c r="N20" s="754"/>
      <c r="O20" s="755"/>
      <c r="Q20" s="172" t="str">
        <f t="shared" ca="1" si="5"/>
        <v xml:space="preserve"> </v>
      </c>
      <c r="R20" s="173">
        <v>8</v>
      </c>
    </row>
    <row r="21" spans="1:18" s="152" customFormat="1" ht="33" hidden="1" customHeight="1">
      <c r="A21" s="145">
        <f>+IF('1_ENTREGA'!A15="","",'1_ENTREGA'!A15)</f>
        <v>9</v>
      </c>
      <c r="B21" s="723">
        <f t="shared" si="0"/>
        <v>0</v>
      </c>
      <c r="C21" s="724"/>
      <c r="D21" s="725"/>
      <c r="E21" s="146" t="str">
        <f t="shared" ca="1" si="1"/>
        <v>NH</v>
      </c>
      <c r="F21" s="147" t="str">
        <f t="shared" ca="1" si="6"/>
        <v/>
      </c>
      <c r="G21" s="219" t="str">
        <f t="shared" ca="1" si="2"/>
        <v/>
      </c>
      <c r="H21" s="148" t="str">
        <f t="shared" ca="1" si="3"/>
        <v/>
      </c>
      <c r="I21" s="149" t="str">
        <f ca="1">+IF(E21="H",HLOOKUP(A21,'Cálculo Pt2'!$C$7:$AF$11,3,FALSE),"")</f>
        <v/>
      </c>
      <c r="J21" s="149" t="str">
        <f ca="1">+IF(E21="H",HLOOKUP(A21,'Cálculo Pt2'!$C$7:$AF$11,4,FALSE),"")</f>
        <v/>
      </c>
      <c r="K21" s="149" t="str">
        <f t="shared" ca="1" si="7"/>
        <v xml:space="preserve"> </v>
      </c>
      <c r="L21" s="150" t="str">
        <f t="shared" ca="1" si="8"/>
        <v/>
      </c>
      <c r="M21" s="151" t="str">
        <f t="shared" ca="1" si="4"/>
        <v xml:space="preserve"> </v>
      </c>
      <c r="N21" s="754"/>
      <c r="O21" s="755"/>
      <c r="Q21" s="172" t="str">
        <f t="shared" ca="1" si="5"/>
        <v xml:space="preserve"> </v>
      </c>
      <c r="R21" s="173">
        <v>9</v>
      </c>
    </row>
    <row r="22" spans="1:18" s="152" customFormat="1" ht="33" hidden="1" customHeight="1">
      <c r="A22" s="145">
        <f>+IF('1_ENTREGA'!A16="","",'1_ENTREGA'!A16)</f>
        <v>10</v>
      </c>
      <c r="B22" s="723">
        <f t="shared" si="0"/>
        <v>0</v>
      </c>
      <c r="C22" s="724"/>
      <c r="D22" s="725"/>
      <c r="E22" s="146" t="str">
        <f t="shared" ca="1" si="1"/>
        <v>NH</v>
      </c>
      <c r="F22" s="147" t="str">
        <f t="shared" ca="1" si="6"/>
        <v/>
      </c>
      <c r="G22" s="219" t="str">
        <f t="shared" ca="1" si="2"/>
        <v/>
      </c>
      <c r="H22" s="148" t="str">
        <f t="shared" ca="1" si="3"/>
        <v/>
      </c>
      <c r="I22" s="149" t="str">
        <f ca="1">+IF(E22="H",HLOOKUP(A22,'Cálculo Pt2'!$C$7:$AF$11,3,FALSE),"")</f>
        <v/>
      </c>
      <c r="J22" s="149" t="str">
        <f ca="1">+IF(E22="H",HLOOKUP(A22,'Cálculo Pt2'!$C$7:$AF$11,4,FALSE),"")</f>
        <v/>
      </c>
      <c r="K22" s="149" t="str">
        <f t="shared" ca="1" si="7"/>
        <v xml:space="preserve"> </v>
      </c>
      <c r="L22" s="150" t="str">
        <f t="shared" ca="1" si="8"/>
        <v/>
      </c>
      <c r="M22" s="151" t="str">
        <f t="shared" ca="1" si="4"/>
        <v xml:space="preserve"> </v>
      </c>
      <c r="N22" s="754"/>
      <c r="O22" s="755"/>
      <c r="Q22" s="172" t="str">
        <f t="shared" ca="1" si="5"/>
        <v xml:space="preserve"> </v>
      </c>
      <c r="R22" s="173">
        <v>10</v>
      </c>
    </row>
    <row r="23" spans="1:18" s="152" customFormat="1" ht="33" hidden="1" customHeight="1">
      <c r="A23" s="145">
        <f>+IF('1_ENTREGA'!A17="","",'1_ENTREGA'!A17)</f>
        <v>11</v>
      </c>
      <c r="B23" s="723">
        <f t="shared" si="0"/>
        <v>0</v>
      </c>
      <c r="C23" s="724"/>
      <c r="D23" s="725"/>
      <c r="E23" s="146" t="str">
        <f t="shared" ca="1" si="1"/>
        <v>NH</v>
      </c>
      <c r="F23" s="147" t="str">
        <f t="shared" ca="1" si="6"/>
        <v/>
      </c>
      <c r="G23" s="219" t="str">
        <f t="shared" ca="1" si="2"/>
        <v/>
      </c>
      <c r="H23" s="148" t="str">
        <f t="shared" ca="1" si="3"/>
        <v/>
      </c>
      <c r="I23" s="149" t="str">
        <f ca="1">+IF(E23="H",HLOOKUP(A23,'Cálculo Pt2'!$C$7:$AF$11,3,FALSE),"")</f>
        <v/>
      </c>
      <c r="J23" s="149" t="str">
        <f ca="1">+IF(E23="H",HLOOKUP(A23,'Cálculo Pt2'!$C$7:$AF$11,4,FALSE),"")</f>
        <v/>
      </c>
      <c r="K23" s="149" t="str">
        <f t="shared" ca="1" si="7"/>
        <v xml:space="preserve"> </v>
      </c>
      <c r="L23" s="150" t="str">
        <f t="shared" ca="1" si="8"/>
        <v/>
      </c>
      <c r="M23" s="151" t="str">
        <f t="shared" ca="1" si="4"/>
        <v xml:space="preserve"> </v>
      </c>
      <c r="N23" s="754"/>
      <c r="O23" s="755"/>
      <c r="Q23" s="172" t="str">
        <f t="shared" ca="1" si="5"/>
        <v xml:space="preserve"> </v>
      </c>
      <c r="R23" s="173">
        <v>11</v>
      </c>
    </row>
    <row r="24" spans="1:18" s="152" customFormat="1" ht="33" hidden="1" customHeight="1">
      <c r="A24" s="145">
        <f>+IF('1_ENTREGA'!A18="","",'1_ENTREGA'!A18)</f>
        <v>12</v>
      </c>
      <c r="B24" s="723">
        <f t="shared" si="0"/>
        <v>0</v>
      </c>
      <c r="C24" s="724"/>
      <c r="D24" s="725"/>
      <c r="E24" s="146" t="str">
        <f t="shared" ca="1" si="1"/>
        <v>NH</v>
      </c>
      <c r="F24" s="147" t="str">
        <f t="shared" ca="1" si="6"/>
        <v/>
      </c>
      <c r="G24" s="219" t="str">
        <f t="shared" ca="1" si="2"/>
        <v/>
      </c>
      <c r="H24" s="148" t="str">
        <f t="shared" ca="1" si="3"/>
        <v/>
      </c>
      <c r="I24" s="149" t="str">
        <f ca="1">+IF(E24="H",HLOOKUP(A24,'Cálculo Pt2'!$C$7:$AF$11,3,FALSE),"")</f>
        <v/>
      </c>
      <c r="J24" s="149" t="str">
        <f ca="1">+IF(E24="H",HLOOKUP(A24,'Cálculo Pt2'!$C$7:$AF$11,4,FALSE),"")</f>
        <v/>
      </c>
      <c r="K24" s="149" t="str">
        <f t="shared" ca="1" si="7"/>
        <v xml:space="preserve"> </v>
      </c>
      <c r="L24" s="150" t="str">
        <f t="shared" ca="1" si="8"/>
        <v/>
      </c>
      <c r="M24" s="151" t="str">
        <f t="shared" ca="1" si="4"/>
        <v xml:space="preserve"> </v>
      </c>
      <c r="N24" s="754"/>
      <c r="O24" s="755"/>
      <c r="Q24" s="172" t="str">
        <f t="shared" ca="1" si="5"/>
        <v xml:space="preserve"> </v>
      </c>
      <c r="R24" s="173">
        <v>12</v>
      </c>
    </row>
    <row r="25" spans="1:18" s="152" customFormat="1" ht="33" hidden="1" customHeight="1">
      <c r="A25" s="145">
        <f>+IF('1_ENTREGA'!A19="","",'1_ENTREGA'!A19)</f>
        <v>13</v>
      </c>
      <c r="B25" s="723">
        <f t="shared" si="0"/>
        <v>0</v>
      </c>
      <c r="C25" s="724"/>
      <c r="D25" s="725"/>
      <c r="E25" s="146" t="str">
        <f t="shared" ca="1" si="1"/>
        <v>NH</v>
      </c>
      <c r="F25" s="147" t="str">
        <f t="shared" ca="1" si="6"/>
        <v/>
      </c>
      <c r="G25" s="219" t="str">
        <f t="shared" ca="1" si="2"/>
        <v/>
      </c>
      <c r="H25" s="148" t="str">
        <f t="shared" ca="1" si="3"/>
        <v/>
      </c>
      <c r="I25" s="149" t="str">
        <f ca="1">+IF(E25="H",HLOOKUP(A25,'Cálculo Pt2'!$C$7:$AF$11,3,FALSE),"")</f>
        <v/>
      </c>
      <c r="J25" s="149" t="str">
        <f ca="1">+IF(E25="H",HLOOKUP(A25,'Cálculo Pt2'!$C$7:$AF$11,4,FALSE),"")</f>
        <v/>
      </c>
      <c r="K25" s="149" t="str">
        <f t="shared" ca="1" si="7"/>
        <v xml:space="preserve"> </v>
      </c>
      <c r="L25" s="150" t="str">
        <f t="shared" ca="1" si="8"/>
        <v/>
      </c>
      <c r="M25" s="151" t="str">
        <f t="shared" ca="1" si="4"/>
        <v xml:space="preserve"> </v>
      </c>
      <c r="N25" s="754"/>
      <c r="O25" s="755"/>
      <c r="Q25" s="172" t="str">
        <f t="shared" ca="1" si="5"/>
        <v xml:space="preserve"> </v>
      </c>
      <c r="R25" s="173">
        <v>13</v>
      </c>
    </row>
    <row r="26" spans="1:18" s="152" customFormat="1" ht="33" hidden="1" customHeight="1">
      <c r="A26" s="145">
        <f>+IF('1_ENTREGA'!A20="","",'1_ENTREGA'!A20)</f>
        <v>14</v>
      </c>
      <c r="B26" s="723">
        <f t="shared" si="0"/>
        <v>0</v>
      </c>
      <c r="C26" s="724"/>
      <c r="D26" s="725"/>
      <c r="E26" s="146" t="str">
        <f t="shared" ca="1" si="1"/>
        <v>NH</v>
      </c>
      <c r="F26" s="147" t="str">
        <f t="shared" ca="1" si="6"/>
        <v/>
      </c>
      <c r="G26" s="219" t="str">
        <f t="shared" ca="1" si="2"/>
        <v/>
      </c>
      <c r="H26" s="148" t="str">
        <f t="shared" ca="1" si="3"/>
        <v/>
      </c>
      <c r="I26" s="149" t="str">
        <f ca="1">+IF(E26="H",HLOOKUP(A26,'Cálculo Pt2'!$C$7:$AF$11,3,FALSE),"")</f>
        <v/>
      </c>
      <c r="J26" s="149" t="str">
        <f ca="1">+IF(E26="H",HLOOKUP(A26,'Cálculo Pt2'!$C$7:$AF$11,4,FALSE),"")</f>
        <v/>
      </c>
      <c r="K26" s="149" t="str">
        <f t="shared" ca="1" si="7"/>
        <v xml:space="preserve"> </v>
      </c>
      <c r="L26" s="150" t="str">
        <f t="shared" ca="1" si="8"/>
        <v/>
      </c>
      <c r="M26" s="151" t="str">
        <f t="shared" ca="1" si="4"/>
        <v xml:space="preserve"> </v>
      </c>
      <c r="N26" s="754"/>
      <c r="O26" s="755"/>
      <c r="Q26" s="172" t="str">
        <f t="shared" ca="1" si="5"/>
        <v xml:space="preserve"> </v>
      </c>
      <c r="R26" s="173">
        <v>14</v>
      </c>
    </row>
    <row r="27" spans="1:18" s="152" customFormat="1" ht="33" hidden="1" customHeight="1">
      <c r="A27" s="145">
        <f>+IF('1_ENTREGA'!A21="","",'1_ENTREGA'!A21)</f>
        <v>15</v>
      </c>
      <c r="B27" s="723">
        <f t="shared" si="0"/>
        <v>0</v>
      </c>
      <c r="C27" s="724"/>
      <c r="D27" s="725"/>
      <c r="E27" s="146" t="str">
        <f t="shared" ca="1" si="1"/>
        <v>NH</v>
      </c>
      <c r="F27" s="147" t="str">
        <f ca="1">IF(OR(E27="NH",E27="",E27=0),"",IF(VLOOKUP(A27,COSTO_D,2,FALSE)&gt;$C$8,"REVISAR",ROUND(VLOOKUP(A27,COSTO_D,2,FALSE),0)))</f>
        <v/>
      </c>
      <c r="G27" s="219" t="str">
        <f t="shared" ca="1" si="2"/>
        <v/>
      </c>
      <c r="H27" s="148" t="str">
        <f t="shared" ca="1" si="3"/>
        <v/>
      </c>
      <c r="I27" s="149" t="str">
        <f ca="1">+IF(E27="H",HLOOKUP(A27,'Cálculo Pt2'!$C$7:$AF$11,3,FALSE),"")</f>
        <v/>
      </c>
      <c r="J27" s="149" t="str">
        <f ca="1">+IF(E27="H",HLOOKUP(A27,'Cálculo Pt2'!$C$7:$AF$11,4,FALSE),"")</f>
        <v/>
      </c>
      <c r="K27" s="149" t="str">
        <f ca="1">IF(E27="H",($K$11*(MIN($G$13:$G$27)/G27))," ")</f>
        <v xml:space="preserve"> </v>
      </c>
      <c r="L27" s="150" t="str">
        <f t="shared" ca="1" si="8"/>
        <v/>
      </c>
      <c r="M27" s="151" t="str">
        <f t="shared" ca="1" si="4"/>
        <v xml:space="preserve"> </v>
      </c>
      <c r="N27" s="754"/>
      <c r="O27" s="755"/>
      <c r="Q27" s="172" t="str">
        <f t="shared" ca="1" si="5"/>
        <v xml:space="preserve"> </v>
      </c>
      <c r="R27" s="173">
        <v>15</v>
      </c>
    </row>
    <row r="29" spans="1:18">
      <c r="E29" s="127" t="s">
        <v>143</v>
      </c>
    </row>
    <row r="32" spans="1:18">
      <c r="K32" s="218"/>
    </row>
  </sheetData>
  <sheetProtection password="F30D" sheet="1" objects="1" scenarios="1" selectLockedCells="1" selectUnlockedCells="1"/>
  <mergeCells count="47">
    <mergeCell ref="N17:O17"/>
    <mergeCell ref="N16:O16"/>
    <mergeCell ref="N15:O15"/>
    <mergeCell ref="N14:O14"/>
    <mergeCell ref="N13:O13"/>
    <mergeCell ref="N22:O22"/>
    <mergeCell ref="N21:O21"/>
    <mergeCell ref="N20:O20"/>
    <mergeCell ref="N19:O19"/>
    <mergeCell ref="N18:O18"/>
    <mergeCell ref="N26:O26"/>
    <mergeCell ref="N25:O25"/>
    <mergeCell ref="N24:O24"/>
    <mergeCell ref="N27:O27"/>
    <mergeCell ref="N23:O23"/>
    <mergeCell ref="Q12:R12"/>
    <mergeCell ref="G6:J6"/>
    <mergeCell ref="H10:K10"/>
    <mergeCell ref="A1:O1"/>
    <mergeCell ref="A2:O2"/>
    <mergeCell ref="A3:O3"/>
    <mergeCell ref="A4:O4"/>
    <mergeCell ref="H7:I7"/>
    <mergeCell ref="N12:O12"/>
    <mergeCell ref="B14:D14"/>
    <mergeCell ref="B12:D12"/>
    <mergeCell ref="D6:F6"/>
    <mergeCell ref="A7:B7"/>
    <mergeCell ref="B13:D13"/>
    <mergeCell ref="A6:B6"/>
    <mergeCell ref="A8:B8"/>
    <mergeCell ref="E7:F7"/>
    <mergeCell ref="E8:F8"/>
    <mergeCell ref="A9:B9"/>
    <mergeCell ref="B15:D15"/>
    <mergeCell ref="B16:D16"/>
    <mergeCell ref="B17:D17"/>
    <mergeCell ref="B18:D18"/>
    <mergeCell ref="B19:D19"/>
    <mergeCell ref="B20:D20"/>
    <mergeCell ref="B21:D21"/>
    <mergeCell ref="B22:D22"/>
    <mergeCell ref="B23:D23"/>
    <mergeCell ref="B27:D27"/>
    <mergeCell ref="B24:D24"/>
    <mergeCell ref="B25:D25"/>
    <mergeCell ref="B26:D26"/>
  </mergeCells>
  <conditionalFormatting sqref="M13:M27">
    <cfRule type="cellIs" dxfId="2" priority="24" operator="equal">
      <formula>1</formula>
    </cfRule>
  </conditionalFormatting>
  <conditionalFormatting sqref="E13:E27">
    <cfRule type="cellIs" dxfId="1" priority="22" operator="equal">
      <formula>"NH"</formula>
    </cfRule>
    <cfRule type="cellIs" dxfId="0" priority="23" operator="equal">
      <formula>"H"</formula>
    </cfRule>
  </conditionalFormatting>
  <printOptions horizontalCentered="1"/>
  <pageMargins left="0.39370078740157483" right="0.19685039370078741" top="0.59055118110236227" bottom="0.39370078740157483" header="0.31496062992125984" footer="0.31496062992125984"/>
  <pageSetup scale="76"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23"/>
  <sheetViews>
    <sheetView showGridLines="0" workbookViewId="0">
      <selection activeCell="H9" sqref="H9"/>
    </sheetView>
  </sheetViews>
  <sheetFormatPr baseColWidth="10" defaultColWidth="11.42578125" defaultRowHeight="14.25"/>
  <cols>
    <col min="1" max="1" width="11.5703125" style="60" customWidth="1"/>
    <col min="2" max="2" width="16.5703125" style="60" customWidth="1"/>
    <col min="3" max="3" width="13.42578125" style="60" customWidth="1"/>
    <col min="4" max="4" width="34.140625" style="60" customWidth="1"/>
    <col min="5" max="5" width="18.140625" style="60" customWidth="1"/>
    <col min="6" max="6" width="28.5703125" style="60" customWidth="1"/>
    <col min="7" max="7" width="24.28515625" style="60" customWidth="1"/>
    <col min="8" max="8" width="16.42578125" style="60" customWidth="1"/>
    <col min="9" max="9" width="39.28515625" style="60" customWidth="1"/>
    <col min="10" max="16384" width="11.42578125" style="60"/>
  </cols>
  <sheetData>
    <row r="1" spans="1:9" ht="34.5" customHeight="1">
      <c r="A1" s="422"/>
      <c r="B1" s="424" t="s">
        <v>4</v>
      </c>
      <c r="C1" s="424"/>
      <c r="D1" s="424"/>
      <c r="E1" s="424"/>
      <c r="F1" s="424"/>
      <c r="G1" s="424"/>
      <c r="H1" s="424"/>
      <c r="I1" s="425"/>
    </row>
    <row r="2" spans="1:9" ht="32.25" customHeight="1">
      <c r="A2" s="423"/>
      <c r="B2" s="426" t="str">
        <f>+'1_ENTREGA'!A2</f>
        <v>Invitación Pública N° VA-080-2019</v>
      </c>
      <c r="C2" s="426"/>
      <c r="D2" s="426"/>
      <c r="E2" s="426"/>
      <c r="F2" s="426"/>
      <c r="G2" s="426"/>
      <c r="H2" s="426"/>
      <c r="I2" s="427"/>
    </row>
    <row r="3" spans="1:9" ht="57" customHeight="1">
      <c r="A3" s="423"/>
      <c r="B3" s="428" t="str">
        <f>+'1_ENTREGA'!A3</f>
        <v xml:space="preserve">OBJETO:“Ejecutar la obra civil, elèctrica, hidrosanitaria, Seguridad Electrònica y de aire acondicionado para la adecuaciòn del Laboratotio de Artes Gràficas de la Facultad de Artes , ubicado en el tercer piso del bloque 24 de la Universidad de Antioquia, bajo la modalidad de precios unitarios no reajustables, de acuerdo a los diseños y especificaciones tècnicas de construcciòn” </v>
      </c>
      <c r="C3" s="428"/>
      <c r="D3" s="428"/>
      <c r="E3" s="428"/>
      <c r="F3" s="428"/>
      <c r="G3" s="428"/>
      <c r="H3" s="428"/>
      <c r="I3" s="429"/>
    </row>
    <row r="4" spans="1:9" ht="18" customHeight="1">
      <c r="A4" s="430" t="s">
        <v>45</v>
      </c>
      <c r="B4" s="431"/>
      <c r="C4" s="431"/>
      <c r="D4" s="431"/>
      <c r="E4" s="431"/>
      <c r="F4" s="431"/>
      <c r="G4" s="431"/>
      <c r="H4" s="431"/>
      <c r="I4" s="432"/>
    </row>
    <row r="5" spans="1:9" ht="33" customHeight="1">
      <c r="A5" s="433" t="s">
        <v>156</v>
      </c>
      <c r="B5" s="434"/>
      <c r="C5" s="435"/>
      <c r="D5" s="61"/>
      <c r="E5" s="62"/>
      <c r="F5" s="62"/>
      <c r="G5" s="62"/>
      <c r="H5" s="62"/>
      <c r="I5" s="63"/>
    </row>
    <row r="6" spans="1:9" ht="45">
      <c r="A6" s="64" t="s">
        <v>34</v>
      </c>
      <c r="B6" s="64" t="s">
        <v>35</v>
      </c>
      <c r="C6" s="65" t="s">
        <v>36</v>
      </c>
      <c r="D6" s="64" t="s">
        <v>31</v>
      </c>
      <c r="E6" s="65" t="s">
        <v>37</v>
      </c>
      <c r="F6" s="65" t="s">
        <v>38</v>
      </c>
      <c r="G6" s="65" t="s">
        <v>39</v>
      </c>
      <c r="H6" s="65" t="s">
        <v>40</v>
      </c>
      <c r="I6" s="65" t="s">
        <v>13</v>
      </c>
    </row>
    <row r="7" spans="1:9" ht="42" customHeight="1">
      <c r="A7" s="66">
        <f>IF('1_ENTREGA'!A7="","",'1_ENTREGA'!A7)</f>
        <v>1</v>
      </c>
      <c r="B7" s="28">
        <v>2019020855</v>
      </c>
      <c r="C7" s="29">
        <v>0.3757523148148148</v>
      </c>
      <c r="D7" s="67" t="str">
        <f t="shared" ref="D7:D21" si="0">IF(A7="","",VLOOKUP(A7,LISTA_OFERENTES,2,FALSE))</f>
        <v>KA S.A.</v>
      </c>
      <c r="E7" s="30" t="s">
        <v>528</v>
      </c>
      <c r="F7" s="31" t="s">
        <v>529</v>
      </c>
      <c r="G7" s="31" t="s">
        <v>530</v>
      </c>
      <c r="H7" s="32">
        <v>257157554</v>
      </c>
      <c r="I7" s="33"/>
    </row>
    <row r="8" spans="1:9" ht="42" customHeight="1">
      <c r="A8" s="66">
        <f>IF('1_ENTREGA'!A8="","",'1_ENTREGA'!A8)</f>
        <v>2</v>
      </c>
      <c r="B8" s="28">
        <v>2019020856</v>
      </c>
      <c r="C8" s="29">
        <v>0.37636574074074075</v>
      </c>
      <c r="D8" s="67" t="str">
        <f t="shared" si="0"/>
        <v>DANILO MORENO RONCANCIO.</v>
      </c>
      <c r="E8" s="30">
        <v>93285200</v>
      </c>
      <c r="F8" s="31" t="s">
        <v>542</v>
      </c>
      <c r="G8" s="31" t="s">
        <v>543</v>
      </c>
      <c r="H8" s="32">
        <v>251406104</v>
      </c>
      <c r="I8" s="33"/>
    </row>
    <row r="9" spans="1:9" ht="42" customHeight="1">
      <c r="A9" s="66">
        <f>IF('1_ENTREGA'!A9="","",'1_ENTREGA'!A9)</f>
        <v>3</v>
      </c>
      <c r="B9" s="28">
        <v>2019020857</v>
      </c>
      <c r="C9" s="29">
        <v>0.37655092592592593</v>
      </c>
      <c r="D9" s="67" t="str">
        <f t="shared" si="0"/>
        <v>ANDRÉS ENRIQUE VASQUEZ GAVIRIA.</v>
      </c>
      <c r="E9" s="30">
        <v>71755642</v>
      </c>
      <c r="F9" s="31" t="s">
        <v>522</v>
      </c>
      <c r="G9" s="31" t="s">
        <v>553</v>
      </c>
      <c r="H9" s="32">
        <v>258407553</v>
      </c>
      <c r="I9" s="33"/>
    </row>
    <row r="10" spans="1:9" ht="42" customHeight="1">
      <c r="A10" s="66">
        <f>IF('1_ENTREGA'!A10="","",'1_ENTREGA'!A10)</f>
        <v>4</v>
      </c>
      <c r="B10" s="28">
        <v>2019020858</v>
      </c>
      <c r="C10" s="29">
        <v>0.37684027777777779</v>
      </c>
      <c r="D10" s="67" t="str">
        <f t="shared" si="0"/>
        <v>CONCIVE S.A.S.</v>
      </c>
      <c r="E10" s="30" t="s">
        <v>561</v>
      </c>
      <c r="F10" s="31" t="s">
        <v>560</v>
      </c>
      <c r="G10" s="31" t="s">
        <v>562</v>
      </c>
      <c r="H10" s="32">
        <v>259769571</v>
      </c>
      <c r="I10" s="33"/>
    </row>
    <row r="11" spans="1:9" ht="42" customHeight="1">
      <c r="A11" s="66">
        <f>IF('1_ENTREGA'!A11="","",'1_ENTREGA'!A11)</f>
        <v>5</v>
      </c>
      <c r="B11" s="28">
        <v>2019020861</v>
      </c>
      <c r="C11" s="29">
        <v>0.3815972222222222</v>
      </c>
      <c r="D11" s="67" t="str">
        <f t="shared" si="0"/>
        <v>LUIS CARLOS PARRA VELASQUEZ.</v>
      </c>
      <c r="E11" s="30">
        <v>91278390</v>
      </c>
      <c r="F11" s="31" t="s">
        <v>573</v>
      </c>
      <c r="G11" s="31" t="s">
        <v>543</v>
      </c>
      <c r="H11" s="32">
        <v>254182000</v>
      </c>
      <c r="I11" s="33"/>
    </row>
    <row r="12" spans="1:9" ht="42" customHeight="1">
      <c r="A12" s="66">
        <f>IF('1_ENTREGA'!A12="","",'1_ENTREGA'!A12)</f>
        <v>6</v>
      </c>
      <c r="B12" s="28">
        <v>2019020862</v>
      </c>
      <c r="C12" s="29">
        <v>0.38178240740740743</v>
      </c>
      <c r="D12" s="67" t="str">
        <f t="shared" si="0"/>
        <v>OBYPLAN LTDA.</v>
      </c>
      <c r="E12" s="34" t="s">
        <v>581</v>
      </c>
      <c r="F12" s="35" t="s">
        <v>582</v>
      </c>
      <c r="G12" s="35" t="s">
        <v>583</v>
      </c>
      <c r="H12" s="36">
        <v>265850024</v>
      </c>
      <c r="I12" s="33"/>
    </row>
    <row r="13" spans="1:9" ht="42" hidden="1" customHeight="1">
      <c r="A13" s="66">
        <f>IF('1_ENTREGA'!A13="","",'1_ENTREGA'!A13)</f>
        <v>7</v>
      </c>
      <c r="B13" s="228"/>
      <c r="C13" s="229"/>
      <c r="D13" s="67">
        <f t="shared" si="0"/>
        <v>0</v>
      </c>
      <c r="E13" s="234"/>
      <c r="F13" s="235"/>
      <c r="G13" s="235"/>
      <c r="H13" s="236"/>
      <c r="I13" s="233"/>
    </row>
    <row r="14" spans="1:9" ht="42" hidden="1" customHeight="1">
      <c r="A14" s="66">
        <f>IF('1_ENTREGA'!A14="","",'1_ENTREGA'!A14)</f>
        <v>8</v>
      </c>
      <c r="B14" s="228"/>
      <c r="C14" s="229"/>
      <c r="D14" s="67">
        <f t="shared" si="0"/>
        <v>0</v>
      </c>
      <c r="E14" s="230"/>
      <c r="F14" s="231"/>
      <c r="G14" s="231"/>
      <c r="H14" s="232"/>
      <c r="I14" s="233"/>
    </row>
    <row r="15" spans="1:9" ht="42" hidden="1" customHeight="1">
      <c r="A15" s="66">
        <f>IF('1_ENTREGA'!A15="","",'1_ENTREGA'!A15)</f>
        <v>9</v>
      </c>
      <c r="B15" s="228"/>
      <c r="C15" s="229"/>
      <c r="D15" s="67">
        <f t="shared" si="0"/>
        <v>0</v>
      </c>
      <c r="E15" s="230"/>
      <c r="F15" s="231"/>
      <c r="G15" s="231"/>
      <c r="H15" s="232"/>
      <c r="I15" s="233"/>
    </row>
    <row r="16" spans="1:9" ht="42" hidden="1" customHeight="1">
      <c r="A16" s="66">
        <f>IF('1_ENTREGA'!A16="","",'1_ENTREGA'!A16)</f>
        <v>10</v>
      </c>
      <c r="B16" s="228"/>
      <c r="C16" s="229"/>
      <c r="D16" s="67">
        <f t="shared" si="0"/>
        <v>0</v>
      </c>
      <c r="E16" s="230"/>
      <c r="F16" s="231"/>
      <c r="G16" s="231"/>
      <c r="H16" s="232"/>
      <c r="I16" s="233"/>
    </row>
    <row r="17" spans="1:9" ht="42" hidden="1" customHeight="1">
      <c r="A17" s="66">
        <f>IF('1_ENTREGA'!A17="","",'1_ENTREGA'!A17)</f>
        <v>11</v>
      </c>
      <c r="B17" s="228"/>
      <c r="C17" s="229"/>
      <c r="D17" s="67">
        <f t="shared" si="0"/>
        <v>0</v>
      </c>
      <c r="E17" s="230"/>
      <c r="F17" s="231"/>
      <c r="G17" s="231"/>
      <c r="H17" s="232"/>
      <c r="I17" s="233"/>
    </row>
    <row r="18" spans="1:9" ht="42" hidden="1" customHeight="1">
      <c r="A18" s="66">
        <f>IF('1_ENTREGA'!A18="","",'1_ENTREGA'!A18)</f>
        <v>12</v>
      </c>
      <c r="B18" s="228"/>
      <c r="C18" s="229"/>
      <c r="D18" s="67">
        <f t="shared" si="0"/>
        <v>0</v>
      </c>
      <c r="E18" s="234"/>
      <c r="F18" s="235"/>
      <c r="G18" s="235"/>
      <c r="H18" s="236"/>
      <c r="I18" s="233"/>
    </row>
    <row r="19" spans="1:9" ht="42" hidden="1" customHeight="1">
      <c r="A19" s="66">
        <f>IF('1_ENTREGA'!A19="","",'1_ENTREGA'!A19)</f>
        <v>13</v>
      </c>
      <c r="B19" s="228"/>
      <c r="C19" s="229"/>
      <c r="D19" s="67">
        <f t="shared" si="0"/>
        <v>0</v>
      </c>
      <c r="E19" s="234"/>
      <c r="F19" s="235"/>
      <c r="G19" s="235"/>
      <c r="H19" s="236"/>
      <c r="I19" s="233"/>
    </row>
    <row r="20" spans="1:9" ht="42" hidden="1" customHeight="1">
      <c r="A20" s="66">
        <f>IF('1_ENTREGA'!A20="","",'1_ENTREGA'!A20)</f>
        <v>14</v>
      </c>
      <c r="B20" s="228"/>
      <c r="C20" s="229"/>
      <c r="D20" s="67">
        <f t="shared" si="0"/>
        <v>0</v>
      </c>
      <c r="E20" s="230"/>
      <c r="F20" s="231"/>
      <c r="G20" s="231"/>
      <c r="H20" s="232"/>
      <c r="I20" s="233"/>
    </row>
    <row r="21" spans="1:9" ht="42" hidden="1" customHeight="1">
      <c r="A21" s="66">
        <f>IF('1_ENTREGA'!A21="","",'1_ENTREGA'!A21)</f>
        <v>15</v>
      </c>
      <c r="B21" s="228"/>
      <c r="C21" s="229"/>
      <c r="D21" s="67">
        <f t="shared" si="0"/>
        <v>0</v>
      </c>
      <c r="E21" s="230"/>
      <c r="F21" s="231"/>
      <c r="G21" s="231"/>
      <c r="H21" s="232"/>
      <c r="I21" s="233"/>
    </row>
    <row r="22" spans="1:9">
      <c r="A22" s="68"/>
      <c r="B22" s="68"/>
      <c r="C22" s="68"/>
      <c r="D22" s="68"/>
      <c r="E22" s="68"/>
      <c r="F22" s="68"/>
      <c r="G22" s="68"/>
      <c r="H22" s="68"/>
      <c r="I22" s="68"/>
    </row>
    <row r="23" spans="1:9" ht="34.5" customHeight="1">
      <c r="A23" s="420" t="s">
        <v>523</v>
      </c>
      <c r="B23" s="420"/>
      <c r="C23" s="420"/>
      <c r="D23" s="421"/>
      <c r="E23" s="421"/>
      <c r="F23" s="421"/>
      <c r="G23" s="421"/>
      <c r="H23" s="421"/>
      <c r="I23" s="421"/>
    </row>
  </sheetData>
  <sheetProtection password="F30D" sheet="1" objects="1" scenarios="1" selectLockedCells="1" selectUnlockedCells="1"/>
  <mergeCells count="7">
    <mergeCell ref="A23:I23"/>
    <mergeCell ref="A1:A3"/>
    <mergeCell ref="B1:I1"/>
    <mergeCell ref="B2:I2"/>
    <mergeCell ref="B3:I3"/>
    <mergeCell ref="A4:I4"/>
    <mergeCell ref="A5:C5"/>
  </mergeCells>
  <printOptions horizontalCentered="1"/>
  <pageMargins left="0.70866141732283472" right="0.70866141732283472" top="0.74803149606299213" bottom="0.74803149606299213" header="0.31496062992125984" footer="0.31496062992125984"/>
  <pageSetup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Q34"/>
  <sheetViews>
    <sheetView view="pageBreakPreview" zoomScale="80" zoomScaleNormal="25" zoomScaleSheetLayoutView="80" workbookViewId="0">
      <selection activeCell="E23" sqref="E23"/>
    </sheetView>
  </sheetViews>
  <sheetFormatPr baseColWidth="10" defaultColWidth="11.42578125" defaultRowHeight="14.25"/>
  <cols>
    <col min="1" max="1" width="10.5703125" style="5" customWidth="1"/>
    <col min="2" max="2" width="60.28515625" style="21" customWidth="1"/>
    <col min="3" max="8" width="66.5703125" style="21" customWidth="1"/>
    <col min="9" max="17" width="66.5703125" style="21" hidden="1" customWidth="1"/>
    <col min="18" max="16384" width="11.42578125" style="6"/>
  </cols>
  <sheetData>
    <row r="1" spans="1:17" ht="41.25" customHeight="1">
      <c r="A1" s="25"/>
      <c r="B1" s="226" t="s">
        <v>70</v>
      </c>
      <c r="C1" s="226"/>
      <c r="D1" s="226"/>
      <c r="E1" s="226"/>
      <c r="F1" s="226"/>
      <c r="G1" s="226"/>
      <c r="H1" s="226"/>
      <c r="I1" s="226"/>
      <c r="J1" s="226"/>
      <c r="K1" s="226"/>
      <c r="L1" s="226"/>
      <c r="M1" s="226"/>
      <c r="N1" s="226"/>
      <c r="O1" s="226"/>
      <c r="P1" s="226"/>
      <c r="Q1" s="226"/>
    </row>
    <row r="2" spans="1:17" ht="15.75">
      <c r="A2" s="7"/>
      <c r="B2" s="23"/>
      <c r="C2" s="23"/>
      <c r="D2" s="23"/>
      <c r="E2" s="23"/>
      <c r="F2" s="23"/>
      <c r="G2" s="23"/>
      <c r="H2" s="23"/>
      <c r="I2" s="23"/>
      <c r="J2" s="23"/>
      <c r="K2" s="23"/>
      <c r="L2" s="23"/>
      <c r="M2" s="23"/>
      <c r="N2" s="23"/>
      <c r="O2" s="23"/>
      <c r="P2" s="23"/>
      <c r="Q2" s="23"/>
    </row>
    <row r="3" spans="1:17" s="8" customFormat="1" ht="15">
      <c r="A3" s="175"/>
      <c r="B3" s="176" t="s">
        <v>25</v>
      </c>
      <c r="C3" s="177">
        <v>1</v>
      </c>
      <c r="D3" s="177">
        <v>2</v>
      </c>
      <c r="E3" s="177">
        <v>3</v>
      </c>
      <c r="F3" s="177">
        <v>4</v>
      </c>
      <c r="G3" s="177">
        <v>5</v>
      </c>
      <c r="H3" s="177">
        <v>6</v>
      </c>
      <c r="I3" s="177">
        <v>7</v>
      </c>
      <c r="J3" s="177">
        <v>8</v>
      </c>
      <c r="K3" s="177">
        <v>9</v>
      </c>
      <c r="L3" s="177">
        <v>10</v>
      </c>
      <c r="M3" s="177">
        <v>11</v>
      </c>
      <c r="N3" s="177">
        <v>12</v>
      </c>
      <c r="O3" s="177">
        <v>13</v>
      </c>
      <c r="P3" s="177">
        <v>14</v>
      </c>
      <c r="Q3" s="177">
        <v>15</v>
      </c>
    </row>
    <row r="4" spans="1:17" s="8" customFormat="1" ht="15">
      <c r="A4" s="175"/>
      <c r="B4" s="176" t="s">
        <v>31</v>
      </c>
      <c r="C4" s="177" t="str">
        <f t="shared" ref="C4:Q4" si="0">+VLOOKUP(C3,LISTA_OFERENTES,2,FALSE)</f>
        <v>KA S.A.</v>
      </c>
      <c r="D4" s="177" t="str">
        <f t="shared" si="0"/>
        <v>DANILO MORENO RONCANCIO.</v>
      </c>
      <c r="E4" s="177" t="str">
        <f t="shared" si="0"/>
        <v>ANDRÉS ENRIQUE VASQUEZ GAVIRIA.</v>
      </c>
      <c r="F4" s="177" t="str">
        <f t="shared" si="0"/>
        <v>CONCIVE S.A.S.</v>
      </c>
      <c r="G4" s="177" t="str">
        <f t="shared" si="0"/>
        <v>LUIS CARLOS PARRA VELASQUEZ.</v>
      </c>
      <c r="H4" s="177" t="str">
        <f t="shared" si="0"/>
        <v>OBYPLAN LTDA.</v>
      </c>
      <c r="I4" s="177">
        <f t="shared" si="0"/>
        <v>0</v>
      </c>
      <c r="J4" s="177">
        <f t="shared" si="0"/>
        <v>0</v>
      </c>
      <c r="K4" s="177">
        <f t="shared" si="0"/>
        <v>0</v>
      </c>
      <c r="L4" s="177">
        <f t="shared" si="0"/>
        <v>0</v>
      </c>
      <c r="M4" s="177">
        <f t="shared" si="0"/>
        <v>0</v>
      </c>
      <c r="N4" s="177">
        <f t="shared" si="0"/>
        <v>0</v>
      </c>
      <c r="O4" s="177">
        <f t="shared" si="0"/>
        <v>0</v>
      </c>
      <c r="P4" s="177">
        <f t="shared" si="0"/>
        <v>0</v>
      </c>
      <c r="Q4" s="177">
        <f t="shared" si="0"/>
        <v>0</v>
      </c>
    </row>
    <row r="5" spans="1:17" s="8" customFormat="1" ht="20.25" customHeight="1">
      <c r="A5" s="175"/>
      <c r="B5" s="176" t="s">
        <v>42</v>
      </c>
      <c r="C5" s="178">
        <f>IF('[2]1_ENTREGA'!$A7="","",VLOOKUP(C3,'[2]2_APERTURA DE SOBRES'!$A$7:$I$21,5,FALSE))</f>
        <v>0</v>
      </c>
      <c r="D5" s="178">
        <f>IF('[2]1_ENTREGA'!$A7="","",VLOOKUP(D3,'[2]2_APERTURA DE SOBRES'!$A$7:$I$21,5,FALSE))</f>
        <v>0</v>
      </c>
      <c r="E5" s="178">
        <f>IF('[2]1_ENTREGA'!$A7="","",VLOOKUP(E3,'[2]2_APERTURA DE SOBRES'!$A$7:$I$21,5,FALSE))</f>
        <v>0</v>
      </c>
      <c r="F5" s="178">
        <f>IF('[2]1_ENTREGA'!$A7="","",VLOOKUP(F3,'[2]2_APERTURA DE SOBRES'!$A$7:$I$21,5,FALSE))</f>
        <v>0</v>
      </c>
      <c r="G5" s="178">
        <f>IF('[2]1_ENTREGA'!$A7="","",VLOOKUP(G3,'[2]2_APERTURA DE SOBRES'!$A$7:$I$21,5,FALSE))</f>
        <v>0</v>
      </c>
      <c r="H5" s="178">
        <f>IF('[2]1_ENTREGA'!$A7="","",VLOOKUP(H3,'[2]2_APERTURA DE SOBRES'!$A$7:$I$21,5,FALSE))</f>
        <v>0</v>
      </c>
      <c r="I5" s="178">
        <f>IF('[2]1_ENTREGA'!$A7="","",VLOOKUP(I3,'[2]2_APERTURA DE SOBRES'!$A$7:$I$21,5,FALSE))</f>
        <v>0</v>
      </c>
      <c r="J5" s="178">
        <f>IF('[2]1_ENTREGA'!$A7="","",VLOOKUP(J3,'[2]2_APERTURA DE SOBRES'!$A$7:$I$21,5,FALSE))</f>
        <v>0</v>
      </c>
      <c r="K5" s="178">
        <f>IF('[2]1_ENTREGA'!$A7="","",VLOOKUP(K3,'[2]2_APERTURA DE SOBRES'!$A$7:$I$21,5,FALSE))</f>
        <v>0</v>
      </c>
      <c r="L5" s="178">
        <f>IF('[2]1_ENTREGA'!$A7="","",VLOOKUP(L3,'[2]2_APERTURA DE SOBRES'!$A$7:$I$21,5,FALSE))</f>
        <v>0</v>
      </c>
      <c r="M5" s="178">
        <f>IF('[2]1_ENTREGA'!$A7="","",VLOOKUP(M3,'[2]2_APERTURA DE SOBRES'!$A$7:$I$21,5,FALSE))</f>
        <v>0</v>
      </c>
      <c r="N5" s="178">
        <f>IF('[2]1_ENTREGA'!$A7="","",VLOOKUP(N3,'[2]2_APERTURA DE SOBRES'!$A$7:$I$21,5,FALSE))</f>
        <v>0</v>
      </c>
      <c r="O5" s="178">
        <f>IF('[2]1_ENTREGA'!$A7="","",VLOOKUP(O3,'[2]2_APERTURA DE SOBRES'!$A$7:$I$21,5,FALSE))</f>
        <v>0</v>
      </c>
      <c r="P5" s="178">
        <f>IF('[2]1_ENTREGA'!$A7="","",VLOOKUP(P3,'[2]2_APERTURA DE SOBRES'!$A$7:$I$21,5,FALSE))</f>
        <v>0</v>
      </c>
      <c r="Q5" s="178">
        <f>IF('[2]1_ENTREGA'!$A7="","",VLOOKUP(Q3,'[2]2_APERTURA DE SOBRES'!$A$7:$I$21,5,FALSE))</f>
        <v>0</v>
      </c>
    </row>
    <row r="6" spans="1:17" ht="69.95" customHeight="1">
      <c r="A6" s="179"/>
      <c r="B6" s="180" t="s">
        <v>110</v>
      </c>
      <c r="C6" s="181"/>
      <c r="D6" s="181"/>
      <c r="E6" s="181"/>
      <c r="F6" s="181"/>
      <c r="G6" s="181"/>
      <c r="H6" s="181"/>
      <c r="I6" s="181"/>
      <c r="J6" s="181"/>
      <c r="K6" s="181"/>
      <c r="L6" s="181"/>
      <c r="M6" s="181"/>
      <c r="N6" s="181"/>
      <c r="O6" s="181"/>
      <c r="P6" s="181"/>
      <c r="Q6" s="181"/>
    </row>
    <row r="7" spans="1:17" ht="33" customHeight="1">
      <c r="A7" s="182" t="s">
        <v>12</v>
      </c>
      <c r="B7" s="183" t="s">
        <v>92</v>
      </c>
      <c r="C7" s="184"/>
      <c r="D7" s="184"/>
      <c r="E7" s="184"/>
      <c r="F7" s="184"/>
      <c r="G7" s="184"/>
      <c r="H7" s="184"/>
      <c r="I7" s="184"/>
      <c r="J7" s="184"/>
      <c r="K7" s="184"/>
      <c r="L7" s="184"/>
      <c r="M7" s="184"/>
      <c r="N7" s="184"/>
      <c r="O7" s="184"/>
      <c r="P7" s="184"/>
      <c r="Q7" s="184"/>
    </row>
    <row r="8" spans="1:17" ht="153">
      <c r="A8" s="27">
        <v>1</v>
      </c>
      <c r="B8" s="47" t="s">
        <v>157</v>
      </c>
      <c r="C8" s="9"/>
      <c r="D8" s="399" t="s">
        <v>593</v>
      </c>
      <c r="E8" s="399" t="s">
        <v>593</v>
      </c>
      <c r="F8" s="10"/>
      <c r="G8" s="9" t="s">
        <v>593</v>
      </c>
      <c r="H8" s="10"/>
      <c r="I8" s="10"/>
      <c r="J8" s="10"/>
      <c r="K8" s="9"/>
      <c r="L8" s="10"/>
      <c r="M8" s="10"/>
      <c r="N8" s="10"/>
      <c r="O8" s="10"/>
      <c r="P8" s="10"/>
      <c r="Q8" s="10"/>
    </row>
    <row r="9" spans="1:17" ht="63.75">
      <c r="A9" s="27">
        <v>2</v>
      </c>
      <c r="B9" s="47" t="s">
        <v>158</v>
      </c>
      <c r="C9" s="9"/>
      <c r="D9" s="399" t="s">
        <v>593</v>
      </c>
      <c r="E9" s="399" t="s">
        <v>593</v>
      </c>
      <c r="F9" s="10"/>
      <c r="G9" s="9" t="s">
        <v>593</v>
      </c>
      <c r="H9" s="10"/>
      <c r="I9" s="10"/>
      <c r="J9" s="10"/>
      <c r="K9" s="9"/>
      <c r="L9" s="10"/>
      <c r="M9" s="10"/>
      <c r="N9" s="10"/>
      <c r="O9" s="10"/>
      <c r="P9" s="10"/>
      <c r="Q9" s="10"/>
    </row>
    <row r="10" spans="1:17" ht="102">
      <c r="A10" s="27">
        <v>3</v>
      </c>
      <c r="B10" s="47" t="s">
        <v>111</v>
      </c>
      <c r="C10" s="9"/>
      <c r="D10" s="399" t="s">
        <v>593</v>
      </c>
      <c r="E10" s="399" t="s">
        <v>593</v>
      </c>
      <c r="F10" s="10"/>
      <c r="G10" s="9" t="s">
        <v>593</v>
      </c>
      <c r="H10" s="10"/>
      <c r="I10" s="10"/>
      <c r="J10" s="10"/>
      <c r="K10" s="9"/>
      <c r="L10" s="10"/>
      <c r="M10" s="10"/>
      <c r="N10" s="10"/>
      <c r="O10" s="10"/>
      <c r="P10" s="10"/>
      <c r="Q10" s="10"/>
    </row>
    <row r="11" spans="1:17" ht="63.75">
      <c r="A11" s="27">
        <v>4</v>
      </c>
      <c r="B11" s="47" t="s">
        <v>151</v>
      </c>
      <c r="C11" s="9"/>
      <c r="D11" s="399" t="s">
        <v>593</v>
      </c>
      <c r="E11" s="399" t="s">
        <v>593</v>
      </c>
      <c r="F11" s="10"/>
      <c r="G11" s="9" t="s">
        <v>593</v>
      </c>
      <c r="H11" s="10"/>
      <c r="I11" s="10"/>
      <c r="J11" s="10"/>
      <c r="K11" s="9"/>
      <c r="L11" s="10"/>
      <c r="M11" s="10"/>
      <c r="N11" s="10"/>
      <c r="O11" s="10"/>
      <c r="P11" s="10"/>
      <c r="Q11" s="10"/>
    </row>
    <row r="12" spans="1:17" ht="25.5">
      <c r="A12" s="27">
        <v>5</v>
      </c>
      <c r="B12" s="47" t="s">
        <v>129</v>
      </c>
      <c r="C12" s="9"/>
      <c r="D12" s="399" t="s">
        <v>593</v>
      </c>
      <c r="E12" s="399" t="s">
        <v>593</v>
      </c>
      <c r="F12" s="10"/>
      <c r="G12" s="9" t="s">
        <v>593</v>
      </c>
      <c r="H12" s="10"/>
      <c r="I12" s="10"/>
      <c r="J12" s="10"/>
      <c r="K12" s="9"/>
      <c r="L12" s="10"/>
      <c r="M12" s="10"/>
      <c r="N12" s="10"/>
      <c r="O12" s="10"/>
      <c r="P12" s="10"/>
      <c r="Q12" s="10"/>
    </row>
    <row r="13" spans="1:17" ht="25.5" customHeight="1">
      <c r="A13" s="27">
        <v>6</v>
      </c>
      <c r="B13" s="47" t="s">
        <v>152</v>
      </c>
      <c r="C13" s="9"/>
      <c r="D13" s="399" t="s">
        <v>593</v>
      </c>
      <c r="E13" s="399" t="s">
        <v>593</v>
      </c>
      <c r="F13" s="10"/>
      <c r="G13" s="9" t="s">
        <v>593</v>
      </c>
      <c r="H13" s="10"/>
      <c r="I13" s="10"/>
      <c r="J13" s="10"/>
      <c r="K13" s="9"/>
      <c r="L13" s="10"/>
      <c r="M13" s="10"/>
      <c r="N13" s="10"/>
      <c r="O13" s="10"/>
      <c r="P13" s="10"/>
      <c r="Q13" s="10"/>
    </row>
    <row r="14" spans="1:17" ht="38.25">
      <c r="A14" s="27">
        <v>7</v>
      </c>
      <c r="B14" s="47" t="s">
        <v>130</v>
      </c>
      <c r="C14" s="9"/>
      <c r="D14" s="399" t="s">
        <v>593</v>
      </c>
      <c r="E14" s="399" t="s">
        <v>593</v>
      </c>
      <c r="F14" s="10"/>
      <c r="G14" s="9" t="s">
        <v>593</v>
      </c>
      <c r="H14" s="10"/>
      <c r="I14" s="10"/>
      <c r="J14" s="10"/>
      <c r="K14" s="9"/>
      <c r="L14" s="10"/>
      <c r="M14" s="10"/>
      <c r="N14" s="10"/>
      <c r="O14" s="10"/>
      <c r="P14" s="10"/>
      <c r="Q14" s="10"/>
    </row>
    <row r="15" spans="1:17">
      <c r="A15" s="27">
        <v>8</v>
      </c>
      <c r="B15" s="47" t="s">
        <v>131</v>
      </c>
      <c r="C15" s="11"/>
      <c r="D15" s="399" t="s">
        <v>593</v>
      </c>
      <c r="E15" s="399" t="s">
        <v>593</v>
      </c>
      <c r="F15" s="10"/>
      <c r="G15" s="11"/>
      <c r="H15" s="10"/>
      <c r="I15" s="10"/>
      <c r="J15" s="10"/>
      <c r="K15" s="11"/>
      <c r="L15" s="10"/>
      <c r="M15" s="10"/>
      <c r="N15" s="10"/>
      <c r="O15" s="10"/>
      <c r="P15" s="10"/>
      <c r="Q15" s="10"/>
    </row>
    <row r="16" spans="1:17" ht="102">
      <c r="A16" s="27">
        <v>9</v>
      </c>
      <c r="B16" s="47" t="s">
        <v>159</v>
      </c>
      <c r="C16" s="11"/>
      <c r="D16" s="399" t="s">
        <v>601</v>
      </c>
      <c r="E16" s="399" t="s">
        <v>594</v>
      </c>
      <c r="F16" s="10"/>
      <c r="G16" s="11" t="s">
        <v>594</v>
      </c>
      <c r="H16" s="10"/>
      <c r="I16" s="10"/>
      <c r="J16" s="10"/>
      <c r="K16" s="11"/>
      <c r="L16" s="10"/>
      <c r="M16" s="10"/>
      <c r="N16" s="10"/>
      <c r="O16" s="10"/>
      <c r="P16" s="10"/>
      <c r="Q16" s="10"/>
    </row>
    <row r="17" spans="1:17" ht="25.5">
      <c r="A17" s="27">
        <v>10</v>
      </c>
      <c r="B17" s="47" t="s">
        <v>153</v>
      </c>
      <c r="C17" s="9"/>
      <c r="D17" s="399" t="s">
        <v>602</v>
      </c>
      <c r="E17" s="399" t="s">
        <v>595</v>
      </c>
      <c r="F17" s="10"/>
      <c r="G17" s="9" t="s">
        <v>614</v>
      </c>
      <c r="H17" s="10"/>
      <c r="I17" s="10"/>
      <c r="J17" s="10"/>
      <c r="K17" s="9"/>
      <c r="L17" s="10"/>
      <c r="M17" s="10"/>
      <c r="N17" s="10"/>
      <c r="O17" s="10"/>
      <c r="P17" s="10"/>
      <c r="Q17" s="10"/>
    </row>
    <row r="18" spans="1:17">
      <c r="A18" s="27"/>
      <c r="B18" s="401" t="s">
        <v>605</v>
      </c>
      <c r="C18" s="9"/>
      <c r="D18" s="399" t="s">
        <v>603</v>
      </c>
      <c r="E18" s="399" t="s">
        <v>608</v>
      </c>
      <c r="F18" s="10"/>
      <c r="G18" s="9" t="s">
        <v>615</v>
      </c>
      <c r="H18" s="10"/>
      <c r="I18" s="10"/>
      <c r="J18" s="10"/>
      <c r="K18" s="9"/>
      <c r="L18" s="10"/>
      <c r="M18" s="10"/>
      <c r="N18" s="10"/>
      <c r="O18" s="10"/>
      <c r="P18" s="10"/>
      <c r="Q18" s="10"/>
    </row>
    <row r="19" spans="1:17">
      <c r="A19" s="27"/>
      <c r="B19" s="401" t="s">
        <v>606</v>
      </c>
      <c r="C19" s="26"/>
      <c r="D19" s="400">
        <v>27290194</v>
      </c>
      <c r="E19" s="402">
        <v>27290193.699999999</v>
      </c>
      <c r="F19" s="10"/>
      <c r="G19" s="26">
        <v>27290193.699999999</v>
      </c>
      <c r="H19" s="10"/>
      <c r="I19" s="10"/>
      <c r="J19" s="10"/>
      <c r="K19" s="26"/>
      <c r="L19" s="10"/>
      <c r="M19" s="10"/>
      <c r="N19" s="10"/>
      <c r="O19" s="10"/>
      <c r="P19" s="10"/>
      <c r="Q19" s="10"/>
    </row>
    <row r="20" spans="1:17">
      <c r="A20" s="27"/>
      <c r="B20" s="401" t="s">
        <v>607</v>
      </c>
      <c r="C20" s="26"/>
      <c r="D20" s="399" t="s">
        <v>604</v>
      </c>
      <c r="E20" s="399" t="s">
        <v>609</v>
      </c>
      <c r="F20" s="10"/>
      <c r="G20" s="26" t="s">
        <v>616</v>
      </c>
      <c r="H20" s="10"/>
      <c r="I20" s="10"/>
      <c r="J20" s="10"/>
      <c r="K20" s="26"/>
      <c r="L20" s="10"/>
      <c r="M20" s="10"/>
      <c r="N20" s="10"/>
      <c r="O20" s="10"/>
      <c r="P20" s="10"/>
      <c r="Q20" s="10"/>
    </row>
    <row r="21" spans="1:17" s="18" customFormat="1" ht="15.75">
      <c r="A21" s="185"/>
      <c r="B21" s="186"/>
      <c r="C21" s="187"/>
      <c r="D21" s="48"/>
      <c r="E21" s="48"/>
      <c r="F21" s="48"/>
      <c r="G21" s="187"/>
      <c r="H21" s="48"/>
      <c r="I21" s="48"/>
      <c r="J21" s="48"/>
      <c r="K21" s="187"/>
      <c r="L21" s="48"/>
      <c r="M21" s="48"/>
      <c r="N21" s="48"/>
      <c r="O21" s="48"/>
      <c r="P21" s="48"/>
      <c r="Q21" s="48"/>
    </row>
    <row r="22" spans="1:17" ht="24.75" customHeight="1">
      <c r="A22" s="188" t="s">
        <v>12</v>
      </c>
      <c r="B22" s="189" t="s">
        <v>94</v>
      </c>
      <c r="C22" s="49"/>
      <c r="D22" s="49"/>
      <c r="E22" s="49"/>
      <c r="F22" s="49"/>
      <c r="G22" s="49"/>
      <c r="H22" s="49"/>
      <c r="I22" s="49"/>
      <c r="J22" s="49"/>
      <c r="K22" s="49"/>
      <c r="L22" s="49"/>
      <c r="M22" s="49"/>
      <c r="N22" s="49"/>
      <c r="O22" s="49"/>
      <c r="P22" s="49"/>
      <c r="Q22" s="49"/>
    </row>
    <row r="23" spans="1:17" ht="344.25" customHeight="1">
      <c r="A23" s="190">
        <v>1</v>
      </c>
      <c r="B23" s="191" t="s">
        <v>161</v>
      </c>
      <c r="C23" s="395" t="s">
        <v>593</v>
      </c>
      <c r="D23" s="13"/>
      <c r="E23" s="13"/>
      <c r="F23" s="403" t="s">
        <v>593</v>
      </c>
      <c r="G23" s="16"/>
      <c r="H23" s="403" t="s">
        <v>593</v>
      </c>
      <c r="I23" s="13"/>
      <c r="J23" s="13"/>
      <c r="K23" s="16"/>
      <c r="L23" s="13"/>
      <c r="M23" s="13"/>
      <c r="N23" s="13"/>
      <c r="O23" s="13"/>
      <c r="P23" s="13"/>
      <c r="Q23" s="13"/>
    </row>
    <row r="24" spans="1:17" ht="89.25">
      <c r="A24" s="190">
        <v>2</v>
      </c>
      <c r="B24" s="192" t="s">
        <v>160</v>
      </c>
      <c r="C24" s="396" t="s">
        <v>593</v>
      </c>
      <c r="D24" s="17"/>
      <c r="E24" s="17"/>
      <c r="F24" s="404" t="s">
        <v>593</v>
      </c>
      <c r="G24" s="11"/>
      <c r="H24" s="404" t="s">
        <v>593</v>
      </c>
      <c r="I24" s="17"/>
      <c r="J24" s="17"/>
      <c r="K24" s="11"/>
      <c r="L24" s="17"/>
      <c r="M24" s="17"/>
      <c r="N24" s="17"/>
      <c r="O24" s="17"/>
      <c r="P24" s="17"/>
      <c r="Q24" s="17"/>
    </row>
    <row r="25" spans="1:17" ht="51">
      <c r="A25" s="190">
        <v>3</v>
      </c>
      <c r="B25" s="192" t="s">
        <v>162</v>
      </c>
      <c r="C25" s="396" t="s">
        <v>593</v>
      </c>
      <c r="D25" s="17"/>
      <c r="E25" s="17"/>
      <c r="F25" s="404" t="s">
        <v>593</v>
      </c>
      <c r="G25" s="11"/>
      <c r="H25" s="404" t="s">
        <v>593</v>
      </c>
      <c r="I25" s="17"/>
      <c r="J25" s="17"/>
      <c r="K25" s="11"/>
      <c r="L25" s="17"/>
      <c r="M25" s="17"/>
      <c r="N25" s="17"/>
      <c r="O25" s="17"/>
      <c r="P25" s="17"/>
      <c r="Q25" s="17"/>
    </row>
    <row r="26" spans="1:17" ht="38.25">
      <c r="A26" s="190">
        <v>4</v>
      </c>
      <c r="B26" s="192" t="s">
        <v>128</v>
      </c>
      <c r="C26" s="395" t="s">
        <v>593</v>
      </c>
      <c r="D26" s="19"/>
      <c r="E26" s="19"/>
      <c r="F26" s="404" t="s">
        <v>593</v>
      </c>
      <c r="G26" s="16"/>
      <c r="H26" s="404" t="s">
        <v>593</v>
      </c>
      <c r="I26" s="19"/>
      <c r="J26" s="19"/>
      <c r="K26" s="16"/>
      <c r="L26" s="19"/>
      <c r="M26" s="19"/>
      <c r="N26" s="19"/>
      <c r="O26" s="19"/>
      <c r="P26" s="19"/>
      <c r="Q26" s="19"/>
    </row>
    <row r="27" spans="1:17" ht="62.25" customHeight="1">
      <c r="A27" s="190">
        <v>5</v>
      </c>
      <c r="B27" s="192" t="s">
        <v>130</v>
      </c>
      <c r="C27" s="395" t="s">
        <v>593</v>
      </c>
      <c r="D27" s="19"/>
      <c r="E27" s="19"/>
      <c r="F27" s="404" t="s">
        <v>593</v>
      </c>
      <c r="G27" s="16"/>
      <c r="H27" s="404" t="s">
        <v>593</v>
      </c>
      <c r="I27" s="19"/>
      <c r="J27" s="19"/>
      <c r="K27" s="16"/>
      <c r="L27" s="19"/>
      <c r="M27" s="19"/>
      <c r="N27" s="19"/>
      <c r="O27" s="19"/>
      <c r="P27" s="19"/>
      <c r="Q27" s="19"/>
    </row>
    <row r="28" spans="1:17">
      <c r="A28" s="190">
        <v>6</v>
      </c>
      <c r="B28" s="192" t="s">
        <v>131</v>
      </c>
      <c r="C28" s="395" t="s">
        <v>593</v>
      </c>
      <c r="D28" s="12"/>
      <c r="E28" s="12"/>
      <c r="F28" s="396" t="s">
        <v>593</v>
      </c>
      <c r="G28" s="16"/>
      <c r="H28" s="396" t="s">
        <v>593</v>
      </c>
      <c r="I28" s="12"/>
      <c r="J28" s="12"/>
      <c r="K28" s="16"/>
      <c r="L28" s="12"/>
      <c r="M28" s="12"/>
      <c r="N28" s="12"/>
      <c r="O28" s="12"/>
      <c r="P28" s="12"/>
      <c r="Q28" s="12"/>
    </row>
    <row r="29" spans="1:17" ht="89.25">
      <c r="A29" s="190">
        <v>7</v>
      </c>
      <c r="B29" s="192" t="s">
        <v>163</v>
      </c>
      <c r="C29" s="395" t="s">
        <v>594</v>
      </c>
      <c r="D29" s="20"/>
      <c r="E29" s="20"/>
      <c r="F29" s="405" t="s">
        <v>610</v>
      </c>
      <c r="G29" s="16"/>
      <c r="H29" s="409" t="s">
        <v>617</v>
      </c>
      <c r="I29" s="20"/>
      <c r="J29" s="20"/>
      <c r="K29" s="16"/>
      <c r="L29" s="20"/>
      <c r="M29" s="20"/>
      <c r="N29" s="20"/>
      <c r="O29" s="20"/>
      <c r="P29" s="20"/>
      <c r="Q29" s="20"/>
    </row>
    <row r="30" spans="1:17" ht="25.5">
      <c r="A30" s="190">
        <v>8</v>
      </c>
      <c r="B30" s="192" t="s">
        <v>153</v>
      </c>
      <c r="C30" s="395" t="s">
        <v>595</v>
      </c>
      <c r="D30" s="9"/>
      <c r="E30" s="9"/>
      <c r="F30" s="406" t="s">
        <v>611</v>
      </c>
      <c r="G30" s="15"/>
      <c r="H30" s="406" t="s">
        <v>618</v>
      </c>
      <c r="I30" s="9"/>
      <c r="J30" s="9"/>
      <c r="K30" s="15"/>
      <c r="L30" s="9"/>
      <c r="M30" s="9"/>
      <c r="N30" s="9"/>
      <c r="O30" s="9"/>
      <c r="P30" s="9"/>
      <c r="Q30" s="9"/>
    </row>
    <row r="31" spans="1:17">
      <c r="A31" s="190"/>
      <c r="B31" s="192" t="s">
        <v>598</v>
      </c>
      <c r="C31" s="395" t="s">
        <v>596</v>
      </c>
      <c r="D31" s="9"/>
      <c r="E31" s="9"/>
      <c r="F31" s="406" t="s">
        <v>612</v>
      </c>
      <c r="G31" s="15"/>
      <c r="H31" s="406" t="s">
        <v>619</v>
      </c>
      <c r="I31" s="9"/>
      <c r="J31" s="9"/>
      <c r="K31" s="15"/>
      <c r="L31" s="9"/>
      <c r="M31" s="9"/>
      <c r="N31" s="9"/>
      <c r="O31" s="9"/>
      <c r="P31" s="9"/>
      <c r="Q31" s="9"/>
    </row>
    <row r="32" spans="1:17">
      <c r="A32" s="193"/>
      <c r="B32" s="192" t="s">
        <v>599</v>
      </c>
      <c r="C32" s="397">
        <v>27290193</v>
      </c>
      <c r="D32" s="9"/>
      <c r="E32" s="9"/>
      <c r="F32" s="407">
        <v>27290193.699999999</v>
      </c>
      <c r="G32" s="15"/>
      <c r="H32" s="407">
        <v>27290193.699999999</v>
      </c>
      <c r="I32" s="9"/>
      <c r="J32" s="9"/>
      <c r="K32" s="15"/>
      <c r="L32" s="9"/>
      <c r="M32" s="9"/>
      <c r="N32" s="9"/>
      <c r="O32" s="9"/>
      <c r="P32" s="9"/>
      <c r="Q32" s="9"/>
    </row>
    <row r="33" spans="1:17">
      <c r="A33" s="193"/>
      <c r="B33" s="192" t="s">
        <v>600</v>
      </c>
      <c r="C33" s="398" t="s">
        <v>597</v>
      </c>
      <c r="D33" s="14"/>
      <c r="E33" s="14"/>
      <c r="F33" s="408" t="s">
        <v>613</v>
      </c>
      <c r="G33" s="15"/>
      <c r="H33" s="408" t="s">
        <v>620</v>
      </c>
      <c r="I33" s="14"/>
      <c r="J33" s="14"/>
      <c r="K33" s="15"/>
      <c r="L33" s="14"/>
      <c r="M33" s="14"/>
      <c r="N33" s="14"/>
      <c r="O33" s="14"/>
      <c r="P33" s="14"/>
      <c r="Q33" s="14"/>
    </row>
    <row r="34" spans="1:17">
      <c r="A34" s="8"/>
      <c r="B34" s="6"/>
      <c r="C34" s="6"/>
      <c r="D34" s="22"/>
      <c r="E34" s="22"/>
      <c r="F34" s="22"/>
      <c r="G34" s="6"/>
      <c r="H34" s="22"/>
      <c r="I34" s="22"/>
      <c r="J34" s="22"/>
      <c r="K34" s="6"/>
      <c r="L34" s="22"/>
      <c r="M34" s="22"/>
      <c r="N34" s="22"/>
      <c r="O34" s="22"/>
      <c r="P34" s="22"/>
      <c r="Q34" s="22"/>
    </row>
  </sheetData>
  <sheetProtection password="F30D" sheet="1" objects="1" scenarios="1" selectLockedCells="1" selectUnlockedCells="1"/>
  <printOptions horizontalCentered="1"/>
  <pageMargins left="0.39370078740157483" right="0.19685039370078741" top="0.39370078740157483" bottom="0.39370078740157483" header="0.31496062992125984" footer="0.31496062992125984"/>
  <pageSetup scale="21" orientation="portrait" horizontalDpi="300" verticalDpi="300" r:id="rId1"/>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I338"/>
  <sheetViews>
    <sheetView zoomScale="70" zoomScaleNormal="70" workbookViewId="0">
      <selection activeCell="X140" sqref="X140"/>
    </sheetView>
  </sheetViews>
  <sheetFormatPr baseColWidth="10" defaultColWidth="11.42578125" defaultRowHeight="30" customHeight="1"/>
  <cols>
    <col min="1" max="1" width="20.28515625" style="80" customWidth="1"/>
    <col min="2" max="2" width="6.85546875" style="80" bestFit="1" customWidth="1"/>
    <col min="3" max="3" width="27.85546875" style="69" customWidth="1"/>
    <col min="4" max="4" width="17" style="69" customWidth="1"/>
    <col min="5" max="5" width="41.28515625" style="84" customWidth="1"/>
    <col min="6" max="6" width="29.42578125" style="85" customWidth="1"/>
    <col min="7" max="7" width="16.7109375" style="85" customWidth="1"/>
    <col min="8" max="9" width="16.7109375" style="69" customWidth="1"/>
    <col min="10" max="10" width="18.42578125" style="69" bestFit="1" customWidth="1"/>
    <col min="11" max="11" width="33.28515625" style="69" customWidth="1"/>
    <col min="12" max="12" width="22.7109375" style="69" customWidth="1"/>
    <col min="13" max="13" width="25" style="69" customWidth="1"/>
    <col min="14" max="14" width="25.42578125" style="69" customWidth="1"/>
    <col min="15" max="15" width="25.5703125" style="69" customWidth="1"/>
    <col min="16" max="16" width="64.42578125" style="69" customWidth="1"/>
    <col min="17" max="17" width="32.28515625" style="69" customWidth="1"/>
    <col min="18" max="18" width="24.42578125" style="69" customWidth="1"/>
    <col min="19" max="19" width="20.85546875" style="69" customWidth="1"/>
    <col min="20" max="20" width="29.7109375" style="69" customWidth="1"/>
    <col min="21" max="22" width="11.42578125" style="69"/>
    <col min="23" max="23" width="11.42578125" style="86"/>
    <col min="24" max="24" width="39.5703125" style="86" customWidth="1"/>
    <col min="25" max="25" width="22.85546875" style="86" customWidth="1"/>
    <col min="26" max="26" width="32.42578125" style="86" customWidth="1"/>
    <col min="27" max="27" width="11.42578125" style="69"/>
    <col min="28" max="29" width="0" style="69" hidden="1" customWidth="1"/>
    <col min="30" max="30" width="35.140625" style="69" hidden="1" customWidth="1"/>
    <col min="31" max="31" width="15.7109375" style="69" hidden="1" customWidth="1"/>
    <col min="32" max="33" width="0" style="69" hidden="1" customWidth="1"/>
    <col min="34" max="34" width="11.42578125" style="69" hidden="1" customWidth="1"/>
    <col min="35" max="36" width="0" style="69" hidden="1" customWidth="1"/>
    <col min="37" max="16384" width="11.42578125" style="69"/>
  </cols>
  <sheetData>
    <row r="1" spans="1:35" ht="39.950000000000003" customHeight="1">
      <c r="B1" s="555" t="s">
        <v>71</v>
      </c>
      <c r="C1" s="556"/>
      <c r="D1" s="556"/>
      <c r="E1" s="556"/>
      <c r="F1" s="556"/>
      <c r="G1" s="556"/>
      <c r="H1" s="556"/>
      <c r="I1" s="556"/>
      <c r="J1" s="556"/>
      <c r="K1" s="556"/>
      <c r="L1" s="556"/>
      <c r="M1" s="556"/>
      <c r="N1" s="556"/>
      <c r="O1" s="556"/>
      <c r="P1" s="556"/>
      <c r="Q1" s="556"/>
      <c r="R1" s="556"/>
      <c r="S1" s="557"/>
      <c r="W1" s="69"/>
      <c r="X1" s="69"/>
      <c r="Y1" s="69"/>
      <c r="Z1" s="69"/>
    </row>
    <row r="2" spans="1:35" s="72" customFormat="1" ht="12.75" customHeight="1">
      <c r="A2" s="70"/>
      <c r="B2" s="70"/>
      <c r="C2" s="71"/>
      <c r="D2" s="71"/>
      <c r="E2" s="71"/>
      <c r="F2" s="71"/>
      <c r="G2" s="71"/>
      <c r="H2" s="71"/>
      <c r="I2" s="69"/>
      <c r="J2" s="69"/>
      <c r="K2" s="69"/>
      <c r="L2" s="69"/>
      <c r="M2" s="69"/>
    </row>
    <row r="3" spans="1:35" s="72" customFormat="1" ht="200.1" customHeight="1">
      <c r="B3" s="552" t="s">
        <v>164</v>
      </c>
      <c r="C3" s="553"/>
      <c r="D3" s="553"/>
      <c r="E3" s="553"/>
      <c r="F3" s="553"/>
      <c r="G3" s="553"/>
      <c r="H3" s="553"/>
      <c r="I3" s="553"/>
      <c r="J3" s="553"/>
      <c r="K3" s="553"/>
      <c r="L3" s="553"/>
      <c r="M3" s="553"/>
      <c r="N3" s="553"/>
      <c r="O3" s="553"/>
      <c r="P3" s="553"/>
      <c r="Q3" s="553"/>
      <c r="R3" s="553"/>
      <c r="S3" s="554"/>
    </row>
    <row r="4" spans="1:35" s="72" customFormat="1" ht="12.75" customHeight="1">
      <c r="F4" s="561"/>
      <c r="G4" s="561"/>
      <c r="H4" s="561"/>
      <c r="I4" s="561"/>
      <c r="J4" s="561"/>
      <c r="K4" s="561"/>
      <c r="L4" s="561"/>
      <c r="M4" s="561"/>
      <c r="N4" s="561"/>
      <c r="O4" s="69"/>
      <c r="P4" s="69"/>
    </row>
    <row r="5" spans="1:35" s="72" customFormat="1" ht="30.75" customHeight="1">
      <c r="F5" s="562" t="s">
        <v>73</v>
      </c>
      <c r="G5" s="563"/>
      <c r="H5" s="73" t="s">
        <v>74</v>
      </c>
      <c r="L5" s="564" t="s">
        <v>32</v>
      </c>
      <c r="M5" s="564"/>
      <c r="N5" s="565" t="s">
        <v>0</v>
      </c>
      <c r="O5" s="565"/>
      <c r="P5" s="213" t="s">
        <v>1</v>
      </c>
    </row>
    <row r="6" spans="1:35" s="72" customFormat="1" ht="48" customHeight="1">
      <c r="F6" s="566">
        <v>828116</v>
      </c>
      <c r="G6" s="567"/>
      <c r="H6" s="4">
        <v>3.5</v>
      </c>
      <c r="L6" s="564"/>
      <c r="M6" s="564"/>
      <c r="N6" s="568">
        <v>272901937</v>
      </c>
      <c r="O6" s="568"/>
      <c r="P6" s="74">
        <f>+ROUND(N6/$F$6,0)</f>
        <v>330</v>
      </c>
    </row>
    <row r="7" spans="1:35" s="72" customFormat="1" ht="12.75" customHeight="1">
      <c r="A7" s="75"/>
      <c r="B7" s="75"/>
      <c r="C7" s="76"/>
      <c r="D7" s="77"/>
      <c r="E7" s="78"/>
      <c r="F7" s="69"/>
      <c r="G7" s="69"/>
      <c r="H7" s="69"/>
      <c r="I7" s="79"/>
      <c r="J7" s="69"/>
      <c r="K7" s="69"/>
      <c r="L7" s="69"/>
      <c r="M7" s="69"/>
    </row>
    <row r="8" spans="1:35" ht="15">
      <c r="W8" s="69"/>
      <c r="X8" s="69"/>
      <c r="Y8" s="69"/>
      <c r="Z8" s="69"/>
    </row>
    <row r="9" spans="1:35" ht="15">
      <c r="W9" s="69"/>
      <c r="X9" s="69"/>
      <c r="Y9" s="69"/>
      <c r="Z9" s="69"/>
    </row>
    <row r="10" spans="1:35" ht="36" customHeight="1">
      <c r="B10" s="237">
        <v>1</v>
      </c>
      <c r="C10" s="540" t="s">
        <v>95</v>
      </c>
      <c r="D10" s="541"/>
      <c r="E10" s="542"/>
      <c r="F10" s="543" t="str">
        <f>IFERROR(VLOOKUP(B10,LISTA_OFERENTES,2,FALSE)," ")</f>
        <v>KA S.A.</v>
      </c>
      <c r="G10" s="544"/>
      <c r="H10" s="544"/>
      <c r="I10" s="544"/>
      <c r="J10" s="544"/>
      <c r="K10" s="544"/>
      <c r="L10" s="544"/>
      <c r="M10" s="544"/>
      <c r="N10" s="544"/>
      <c r="O10" s="545"/>
      <c r="P10" s="546" t="s">
        <v>132</v>
      </c>
      <c r="Q10" s="547"/>
      <c r="R10" s="548"/>
      <c r="S10" s="37">
        <f>5-(INT(COUNTBLANK(C13:C27))-10)</f>
        <v>2</v>
      </c>
      <c r="T10" s="38"/>
    </row>
    <row r="11" spans="1:35" s="44" customFormat="1" ht="30" customHeight="1">
      <c r="B11" s="550" t="s">
        <v>51</v>
      </c>
      <c r="C11" s="535" t="s">
        <v>15</v>
      </c>
      <c r="D11" s="535" t="s">
        <v>16</v>
      </c>
      <c r="E11" s="535" t="s">
        <v>17</v>
      </c>
      <c r="F11" s="535" t="s">
        <v>18</v>
      </c>
      <c r="G11" s="535" t="s">
        <v>19</v>
      </c>
      <c r="H11" s="535" t="s">
        <v>20</v>
      </c>
      <c r="I11" s="535" t="s">
        <v>21</v>
      </c>
      <c r="J11" s="558" t="s">
        <v>58</v>
      </c>
      <c r="K11" s="559"/>
      <c r="L11" s="559"/>
      <c r="M11" s="560"/>
      <c r="N11" s="535" t="s">
        <v>96</v>
      </c>
      <c r="O11" s="535" t="s">
        <v>97</v>
      </c>
      <c r="P11" s="40" t="s">
        <v>98</v>
      </c>
      <c r="Q11" s="40"/>
      <c r="R11" s="535" t="s">
        <v>99</v>
      </c>
      <c r="S11" s="535" t="s">
        <v>100</v>
      </c>
      <c r="T11" s="535" t="s">
        <v>165</v>
      </c>
      <c r="U11" s="45"/>
      <c r="V11" s="45"/>
      <c r="W11" s="569" t="s">
        <v>124</v>
      </c>
      <c r="X11" s="570"/>
      <c r="Y11" s="571"/>
      <c r="Z11" s="81" t="s">
        <v>125</v>
      </c>
    </row>
    <row r="12" spans="1:35" s="44" customFormat="1" ht="90.75" customHeight="1">
      <c r="B12" s="551"/>
      <c r="C12" s="536"/>
      <c r="D12" s="536"/>
      <c r="E12" s="536"/>
      <c r="F12" s="536"/>
      <c r="G12" s="536"/>
      <c r="H12" s="536"/>
      <c r="I12" s="536"/>
      <c r="J12" s="537" t="s">
        <v>102</v>
      </c>
      <c r="K12" s="538"/>
      <c r="L12" s="538"/>
      <c r="M12" s="539"/>
      <c r="N12" s="536"/>
      <c r="O12" s="536"/>
      <c r="P12" s="39" t="s">
        <v>13</v>
      </c>
      <c r="Q12" s="39" t="s">
        <v>101</v>
      </c>
      <c r="R12" s="536"/>
      <c r="S12" s="536"/>
      <c r="T12" s="536"/>
      <c r="U12" s="45"/>
      <c r="V12" s="45"/>
      <c r="W12" s="82">
        <v>1</v>
      </c>
      <c r="X12" s="83" t="str">
        <f>IFERROR(VLOOKUP(W12,LISTA_OFERENTES,2,FALSE)," ")</f>
        <v>KA S.A.</v>
      </c>
      <c r="Y12" s="83" t="str">
        <f t="shared" ref="Y12:Y26" ca="1" si="0">VLOOKUP(X12,BANDERA,2,FALSE)</f>
        <v>CUMPLE</v>
      </c>
      <c r="Z12" s="50" t="str">
        <f ca="1">IF(Y12="CUMPLE","H","NH")</f>
        <v>H</v>
      </c>
      <c r="AD12" s="83" t="str">
        <f>X12</f>
        <v>KA S.A.</v>
      </c>
      <c r="AE12" s="197" t="str">
        <f ca="1">INDIRECT("T"&amp;AH12)</f>
        <v>CUMPLE</v>
      </c>
      <c r="AG12" s="50" t="s">
        <v>167</v>
      </c>
      <c r="AH12" s="196">
        <v>28</v>
      </c>
      <c r="AI12" s="195"/>
    </row>
    <row r="13" spans="1:35" s="41" customFormat="1" ht="24.95" customHeight="1">
      <c r="A13" s="46"/>
      <c r="B13" s="451">
        <v>1</v>
      </c>
      <c r="C13" s="502">
        <v>3</v>
      </c>
      <c r="D13" s="502">
        <v>18</v>
      </c>
      <c r="E13" s="502" t="s">
        <v>534</v>
      </c>
      <c r="F13" s="502" t="s">
        <v>531</v>
      </c>
      <c r="G13" s="505">
        <v>529.35</v>
      </c>
      <c r="H13" s="508" t="s">
        <v>166</v>
      </c>
      <c r="I13" s="511">
        <v>1</v>
      </c>
      <c r="J13" s="211" t="s">
        <v>532</v>
      </c>
      <c r="K13" s="210">
        <v>401017</v>
      </c>
      <c r="L13" s="211" t="s">
        <v>532</v>
      </c>
      <c r="M13" s="210">
        <v>721033</v>
      </c>
      <c r="N13" s="514" t="s">
        <v>535</v>
      </c>
      <c r="O13" s="514" t="s">
        <v>536</v>
      </c>
      <c r="P13" s="517"/>
      <c r="Q13" s="445" t="s">
        <v>537</v>
      </c>
      <c r="R13" s="445" t="s">
        <v>538</v>
      </c>
      <c r="S13" s="448">
        <f>IF(COUNTIF(J13:M15,"CUMPLE")&gt;=1,(G13*I13),0)* (IF(N13="PRESENTÓ CERTIFICADO",1,0))* (IF(O13="ACORDE A ITEM 5.2.1 (T.R.)",1,0) )* ( IF(OR(Q13="SIN OBSERVACIÓN", Q13="REQUERIMIENTOS SUBSANADOS"),1,0)) *(IF(OR(R13="NINGUNO", R13="CUMPLEN CON LO SOLICITADO"),1,0))</f>
        <v>529.35</v>
      </c>
      <c r="T13" s="436" t="s">
        <v>545</v>
      </c>
      <c r="W13" s="82">
        <v>2</v>
      </c>
      <c r="X13" s="83" t="str">
        <f t="shared" ref="X13:X24" si="1">IFERROR(VLOOKUP(W13,LISTA_OFERENTES,2,FALSE)," ")</f>
        <v>DANILO MORENO RONCANCIO.</v>
      </c>
      <c r="Y13" s="83" t="str">
        <f t="shared" ca="1" si="0"/>
        <v>CUMPLE</v>
      </c>
      <c r="Z13" s="50" t="str">
        <f t="shared" ref="Z13:Z26" ca="1" si="2">IF(Y13="CUMPLE","H","NH")</f>
        <v>H</v>
      </c>
      <c r="AD13" s="83" t="str">
        <f t="shared" ref="AD13:AD26" si="3">X13</f>
        <v>DANILO MORENO RONCANCIO.</v>
      </c>
      <c r="AE13" s="197" t="str">
        <f t="shared" ref="AE13:AE26" ca="1" si="4">INDIRECT("T"&amp;AH13)</f>
        <v>CUMPLE</v>
      </c>
      <c r="AF13" s="44"/>
      <c r="AG13" s="50" t="s">
        <v>167</v>
      </c>
      <c r="AH13" s="196">
        <f t="shared" ref="AH13:AH26" si="5">AH12+AI$13</f>
        <v>50</v>
      </c>
      <c r="AI13" s="439">
        <v>22</v>
      </c>
    </row>
    <row r="14" spans="1:35" s="41" customFormat="1" ht="24.95" customHeight="1">
      <c r="A14" s="46"/>
      <c r="B14" s="452"/>
      <c r="C14" s="503"/>
      <c r="D14" s="503"/>
      <c r="E14" s="503"/>
      <c r="F14" s="503"/>
      <c r="G14" s="506"/>
      <c r="H14" s="509"/>
      <c r="I14" s="512"/>
      <c r="J14" s="211" t="s">
        <v>533</v>
      </c>
      <c r="K14" s="210">
        <v>721015</v>
      </c>
      <c r="L14" s="441" t="s">
        <v>532</v>
      </c>
      <c r="M14" s="439">
        <v>721214</v>
      </c>
      <c r="N14" s="515"/>
      <c r="O14" s="515"/>
      <c r="P14" s="518"/>
      <c r="Q14" s="446"/>
      <c r="R14" s="446"/>
      <c r="S14" s="449"/>
      <c r="T14" s="437"/>
      <c r="W14" s="82">
        <v>3</v>
      </c>
      <c r="X14" s="83" t="str">
        <f t="shared" si="1"/>
        <v>ANDRÉS ENRIQUE VASQUEZ GAVIRIA.</v>
      </c>
      <c r="Y14" s="83" t="str">
        <f t="shared" ca="1" si="0"/>
        <v>CUMPLE</v>
      </c>
      <c r="Z14" s="50" t="str">
        <f t="shared" ca="1" si="2"/>
        <v>H</v>
      </c>
      <c r="AD14" s="83" t="str">
        <f t="shared" si="3"/>
        <v>ANDRÉS ENRIQUE VASQUEZ GAVIRIA.</v>
      </c>
      <c r="AE14" s="197" t="str">
        <f t="shared" ca="1" si="4"/>
        <v>CUMPLE</v>
      </c>
      <c r="AF14" s="44"/>
      <c r="AG14" s="50" t="s">
        <v>167</v>
      </c>
      <c r="AH14" s="196">
        <f t="shared" si="5"/>
        <v>72</v>
      </c>
      <c r="AI14" s="575"/>
    </row>
    <row r="15" spans="1:35" s="41" customFormat="1" ht="24.95" customHeight="1">
      <c r="A15" s="46"/>
      <c r="B15" s="453"/>
      <c r="C15" s="504"/>
      <c r="D15" s="504"/>
      <c r="E15" s="504"/>
      <c r="F15" s="504"/>
      <c r="G15" s="507"/>
      <c r="H15" s="510"/>
      <c r="I15" s="513"/>
      <c r="J15" s="211" t="s">
        <v>532</v>
      </c>
      <c r="K15" s="210">
        <v>721029</v>
      </c>
      <c r="L15" s="442"/>
      <c r="M15" s="440"/>
      <c r="N15" s="516"/>
      <c r="O15" s="516"/>
      <c r="P15" s="519"/>
      <c r="Q15" s="447"/>
      <c r="R15" s="447"/>
      <c r="S15" s="450"/>
      <c r="T15" s="437"/>
      <c r="W15" s="82">
        <v>4</v>
      </c>
      <c r="X15" s="83" t="str">
        <f t="shared" si="1"/>
        <v>CONCIVE S.A.S.</v>
      </c>
      <c r="Y15" s="83" t="str">
        <f t="shared" ca="1" si="0"/>
        <v>CUMPLE</v>
      </c>
      <c r="Z15" s="50" t="str">
        <f t="shared" ca="1" si="2"/>
        <v>H</v>
      </c>
      <c r="AD15" s="83" t="str">
        <f t="shared" si="3"/>
        <v>CONCIVE S.A.S.</v>
      </c>
      <c r="AE15" s="197" t="str">
        <f t="shared" ca="1" si="4"/>
        <v>CUMPLE</v>
      </c>
      <c r="AF15" s="44"/>
      <c r="AG15" s="50" t="s">
        <v>167</v>
      </c>
      <c r="AH15" s="196">
        <f t="shared" si="5"/>
        <v>94</v>
      </c>
      <c r="AI15" s="575"/>
    </row>
    <row r="16" spans="1:35" s="41" customFormat="1" ht="24.95" customHeight="1">
      <c r="A16" s="46"/>
      <c r="B16" s="451">
        <v>2</v>
      </c>
      <c r="C16" s="520">
        <v>41</v>
      </c>
      <c r="D16" s="520">
        <v>116</v>
      </c>
      <c r="E16" s="520" t="s">
        <v>539</v>
      </c>
      <c r="F16" s="520" t="s">
        <v>540</v>
      </c>
      <c r="G16" s="529">
        <v>6155.56</v>
      </c>
      <c r="H16" s="508" t="s">
        <v>541</v>
      </c>
      <c r="I16" s="532">
        <v>0.5</v>
      </c>
      <c r="J16" s="211" t="s">
        <v>532</v>
      </c>
      <c r="K16" s="212">
        <v>401017</v>
      </c>
      <c r="L16" s="211" t="s">
        <v>532</v>
      </c>
      <c r="M16" s="212">
        <v>721033</v>
      </c>
      <c r="N16" s="514" t="s">
        <v>535</v>
      </c>
      <c r="O16" s="514" t="s">
        <v>536</v>
      </c>
      <c r="P16" s="523"/>
      <c r="Q16" s="526" t="s">
        <v>537</v>
      </c>
      <c r="R16" s="526" t="s">
        <v>538</v>
      </c>
      <c r="S16" s="448">
        <f t="shared" ref="S16" si="6">IF(COUNTIF(J16:M18,"CUMPLE")&gt;=1,(G16*I16),0)* (IF(N16="PRESENTÓ CERTIFICADO",1,0))* (IF(O16="ACORDE A ITEM 5.2.1 (T.R.)",1,0) )* ( IF(OR(Q16="SIN OBSERVACIÓN", Q16="REQUERIMIENTOS SUBSANADOS"),1,0)) *(IF(OR(R16="NINGUNO", R16="CUMPLEN CON LO SOLICITADO"),1,0))</f>
        <v>3077.78</v>
      </c>
      <c r="T16" s="437"/>
      <c r="W16" s="82">
        <v>5</v>
      </c>
      <c r="X16" s="83" t="str">
        <f t="shared" si="1"/>
        <v>LUIS CARLOS PARRA VELASQUEZ.</v>
      </c>
      <c r="Y16" s="83" t="str">
        <f t="shared" ca="1" si="0"/>
        <v>CUMPLE</v>
      </c>
      <c r="Z16" s="50" t="str">
        <f t="shared" ca="1" si="2"/>
        <v>H</v>
      </c>
      <c r="AD16" s="83" t="str">
        <f t="shared" si="3"/>
        <v>LUIS CARLOS PARRA VELASQUEZ.</v>
      </c>
      <c r="AE16" s="197" t="str">
        <f t="shared" ca="1" si="4"/>
        <v>CUMPLE</v>
      </c>
      <c r="AF16" s="44"/>
      <c r="AG16" s="50" t="s">
        <v>167</v>
      </c>
      <c r="AH16" s="196">
        <f t="shared" si="5"/>
        <v>116</v>
      </c>
      <c r="AI16" s="575"/>
    </row>
    <row r="17" spans="1:35" s="41" customFormat="1" ht="24.95" customHeight="1">
      <c r="A17" s="46"/>
      <c r="B17" s="452"/>
      <c r="C17" s="521"/>
      <c r="D17" s="521"/>
      <c r="E17" s="521"/>
      <c r="F17" s="521"/>
      <c r="G17" s="530"/>
      <c r="H17" s="509"/>
      <c r="I17" s="533"/>
      <c r="J17" s="211" t="s">
        <v>532</v>
      </c>
      <c r="K17" s="212">
        <v>721015</v>
      </c>
      <c r="L17" s="441" t="s">
        <v>532</v>
      </c>
      <c r="M17" s="443">
        <v>721214</v>
      </c>
      <c r="N17" s="515"/>
      <c r="O17" s="515"/>
      <c r="P17" s="524"/>
      <c r="Q17" s="527"/>
      <c r="R17" s="527"/>
      <c r="S17" s="449"/>
      <c r="T17" s="437"/>
      <c r="W17" s="82">
        <v>6</v>
      </c>
      <c r="X17" s="83" t="str">
        <f t="shared" si="1"/>
        <v>OBYPLAN LTDA.</v>
      </c>
      <c r="Y17" s="83" t="str">
        <f t="shared" ca="1" si="0"/>
        <v>CUMPLE</v>
      </c>
      <c r="Z17" s="50" t="str">
        <f t="shared" ca="1" si="2"/>
        <v>H</v>
      </c>
      <c r="AD17" s="83" t="str">
        <f t="shared" si="3"/>
        <v>OBYPLAN LTDA.</v>
      </c>
      <c r="AE17" s="197" t="str">
        <f t="shared" ca="1" si="4"/>
        <v>CUMPLE</v>
      </c>
      <c r="AF17" s="44"/>
      <c r="AG17" s="50" t="s">
        <v>167</v>
      </c>
      <c r="AH17" s="196">
        <f t="shared" si="5"/>
        <v>138</v>
      </c>
      <c r="AI17" s="575"/>
    </row>
    <row r="18" spans="1:35" s="41" customFormat="1" ht="24.95" customHeight="1">
      <c r="A18" s="46"/>
      <c r="B18" s="453"/>
      <c r="C18" s="522"/>
      <c r="D18" s="522"/>
      <c r="E18" s="522"/>
      <c r="F18" s="522"/>
      <c r="G18" s="531"/>
      <c r="H18" s="510"/>
      <c r="I18" s="534"/>
      <c r="J18" s="211" t="s">
        <v>532</v>
      </c>
      <c r="K18" s="212">
        <v>721029</v>
      </c>
      <c r="L18" s="442"/>
      <c r="M18" s="444"/>
      <c r="N18" s="516"/>
      <c r="O18" s="516"/>
      <c r="P18" s="525"/>
      <c r="Q18" s="528"/>
      <c r="R18" s="528"/>
      <c r="S18" s="450"/>
      <c r="T18" s="437"/>
      <c r="W18" s="220">
        <v>7</v>
      </c>
      <c r="X18" s="221">
        <f t="shared" si="1"/>
        <v>0</v>
      </c>
      <c r="Y18" s="221" t="str">
        <f t="shared" ca="1" si="0"/>
        <v>NO CUMPLE</v>
      </c>
      <c r="Z18" s="50" t="str">
        <f t="shared" ca="1" si="2"/>
        <v>NH</v>
      </c>
      <c r="AD18" s="221">
        <f t="shared" si="3"/>
        <v>0</v>
      </c>
      <c r="AE18" s="222" t="str">
        <f t="shared" ca="1" si="4"/>
        <v>NO CUMPLE</v>
      </c>
      <c r="AF18" s="223"/>
      <c r="AG18" s="224" t="s">
        <v>167</v>
      </c>
      <c r="AH18" s="225">
        <f t="shared" si="5"/>
        <v>160</v>
      </c>
      <c r="AI18" s="575"/>
    </row>
    <row r="19" spans="1:35" s="41" customFormat="1" ht="24.95" customHeight="1">
      <c r="A19" s="46"/>
      <c r="B19" s="451">
        <v>3</v>
      </c>
      <c r="C19" s="502"/>
      <c r="D19" s="502"/>
      <c r="E19" s="502"/>
      <c r="F19" s="502"/>
      <c r="G19" s="505"/>
      <c r="H19" s="508"/>
      <c r="I19" s="511"/>
      <c r="J19" s="211"/>
      <c r="K19" s="210">
        <v>401017</v>
      </c>
      <c r="L19" s="211"/>
      <c r="M19" s="210">
        <v>721033</v>
      </c>
      <c r="N19" s="514"/>
      <c r="O19" s="514"/>
      <c r="P19" s="517"/>
      <c r="Q19" s="445"/>
      <c r="R19" s="445"/>
      <c r="S19" s="448">
        <f t="shared" ref="S19" si="7">IF(COUNTIF(J19:M21,"CUMPLE")&gt;=1,(G19*I19),0)* (IF(N19="PRESENTÓ CERTIFICADO",1,0))* (IF(O19="ACORDE A ITEM 5.2.1 (T.R.)",1,0) )* ( IF(OR(Q19="SIN OBSERVACIÓN", Q19="REQUERIMIENTOS SUBSANADOS"),1,0)) *(IF(OR(R19="NINGUNO", R19="CUMPLEN CON LO SOLICITADO"),1,0))</f>
        <v>0</v>
      </c>
      <c r="T19" s="437"/>
      <c r="W19" s="220">
        <v>8</v>
      </c>
      <c r="X19" s="221">
        <f t="shared" si="1"/>
        <v>0</v>
      </c>
      <c r="Y19" s="221" t="str">
        <f t="shared" ca="1" si="0"/>
        <v>NO CUMPLE</v>
      </c>
      <c r="Z19" s="50" t="str">
        <f t="shared" ca="1" si="2"/>
        <v>NH</v>
      </c>
      <c r="AD19" s="221">
        <f t="shared" si="3"/>
        <v>0</v>
      </c>
      <c r="AE19" s="222" t="str">
        <f t="shared" ca="1" si="4"/>
        <v>NO CUMPLE</v>
      </c>
      <c r="AF19" s="223"/>
      <c r="AG19" s="224" t="s">
        <v>167</v>
      </c>
      <c r="AH19" s="225">
        <f t="shared" si="5"/>
        <v>182</v>
      </c>
      <c r="AI19" s="575"/>
    </row>
    <row r="20" spans="1:35" s="41" customFormat="1" ht="24.95" customHeight="1">
      <c r="A20" s="46"/>
      <c r="B20" s="452"/>
      <c r="C20" s="503"/>
      <c r="D20" s="503"/>
      <c r="E20" s="503"/>
      <c r="F20" s="503"/>
      <c r="G20" s="506"/>
      <c r="H20" s="509"/>
      <c r="I20" s="512"/>
      <c r="J20" s="211"/>
      <c r="K20" s="210">
        <v>721015</v>
      </c>
      <c r="L20" s="441"/>
      <c r="M20" s="439">
        <v>721214</v>
      </c>
      <c r="N20" s="515"/>
      <c r="O20" s="515"/>
      <c r="P20" s="518"/>
      <c r="Q20" s="446"/>
      <c r="R20" s="446"/>
      <c r="S20" s="449"/>
      <c r="T20" s="437"/>
      <c r="W20" s="220">
        <v>9</v>
      </c>
      <c r="X20" s="221">
        <f t="shared" si="1"/>
        <v>0</v>
      </c>
      <c r="Y20" s="221" t="str">
        <f t="shared" ca="1" si="0"/>
        <v>NO CUMPLE</v>
      </c>
      <c r="Z20" s="50" t="str">
        <f t="shared" ca="1" si="2"/>
        <v>NH</v>
      </c>
      <c r="AD20" s="221">
        <f t="shared" si="3"/>
        <v>0</v>
      </c>
      <c r="AE20" s="222" t="str">
        <f t="shared" ca="1" si="4"/>
        <v>NO CUMPLE</v>
      </c>
      <c r="AF20" s="223"/>
      <c r="AG20" s="224" t="s">
        <v>167</v>
      </c>
      <c r="AH20" s="225">
        <f t="shared" si="5"/>
        <v>204</v>
      </c>
      <c r="AI20" s="575"/>
    </row>
    <row r="21" spans="1:35" s="41" customFormat="1" ht="24.95" customHeight="1">
      <c r="A21" s="46"/>
      <c r="B21" s="453"/>
      <c r="C21" s="504"/>
      <c r="D21" s="504"/>
      <c r="E21" s="504"/>
      <c r="F21" s="504"/>
      <c r="G21" s="507"/>
      <c r="H21" s="510"/>
      <c r="I21" s="513"/>
      <c r="J21" s="211"/>
      <c r="K21" s="210">
        <v>721029</v>
      </c>
      <c r="L21" s="442"/>
      <c r="M21" s="440"/>
      <c r="N21" s="516"/>
      <c r="O21" s="516"/>
      <c r="P21" s="519"/>
      <c r="Q21" s="447"/>
      <c r="R21" s="447"/>
      <c r="S21" s="450"/>
      <c r="T21" s="437"/>
      <c r="W21" s="220">
        <v>10</v>
      </c>
      <c r="X21" s="221">
        <f t="shared" si="1"/>
        <v>0</v>
      </c>
      <c r="Y21" s="221" t="str">
        <f t="shared" ca="1" si="0"/>
        <v>NO CUMPLE</v>
      </c>
      <c r="Z21" s="50" t="str">
        <f t="shared" ca="1" si="2"/>
        <v>NH</v>
      </c>
      <c r="AD21" s="221">
        <f t="shared" si="3"/>
        <v>0</v>
      </c>
      <c r="AE21" s="222" t="str">
        <f t="shared" ca="1" si="4"/>
        <v>NO CUMPLE</v>
      </c>
      <c r="AF21" s="223"/>
      <c r="AG21" s="224" t="s">
        <v>167</v>
      </c>
      <c r="AH21" s="225">
        <f t="shared" si="5"/>
        <v>226</v>
      </c>
      <c r="AI21" s="575"/>
    </row>
    <row r="22" spans="1:35" s="41" customFormat="1" ht="24.95" customHeight="1">
      <c r="A22" s="46"/>
      <c r="B22" s="451">
        <v>4</v>
      </c>
      <c r="C22" s="520"/>
      <c r="D22" s="520"/>
      <c r="E22" s="520"/>
      <c r="F22" s="520"/>
      <c r="G22" s="529"/>
      <c r="H22" s="508"/>
      <c r="I22" s="532"/>
      <c r="J22" s="211"/>
      <c r="K22" s="212">
        <v>401017</v>
      </c>
      <c r="L22" s="211"/>
      <c r="M22" s="212">
        <v>721033</v>
      </c>
      <c r="N22" s="514"/>
      <c r="O22" s="514"/>
      <c r="P22" s="523"/>
      <c r="Q22" s="526"/>
      <c r="R22" s="526"/>
      <c r="S22" s="448">
        <f t="shared" ref="S22" si="8">IF(COUNTIF(J22:M24,"CUMPLE")&gt;=1,(G22*I22),0)* (IF(N22="PRESENTÓ CERTIFICADO",1,0))* (IF(O22="ACORDE A ITEM 5.2.1 (T.R.)",1,0) )* ( IF(OR(Q22="SIN OBSERVACIÓN", Q22="REQUERIMIENTOS SUBSANADOS"),1,0)) *(IF(OR(R22="NINGUNO", R22="CUMPLEN CON LO SOLICITADO"),1,0))</f>
        <v>0</v>
      </c>
      <c r="T22" s="437"/>
      <c r="W22" s="220">
        <v>11</v>
      </c>
      <c r="X22" s="221">
        <f t="shared" si="1"/>
        <v>0</v>
      </c>
      <c r="Y22" s="221" t="str">
        <f t="shared" ca="1" si="0"/>
        <v>NO CUMPLE</v>
      </c>
      <c r="Z22" s="50" t="str">
        <f t="shared" ca="1" si="2"/>
        <v>NH</v>
      </c>
      <c r="AD22" s="221">
        <f t="shared" si="3"/>
        <v>0</v>
      </c>
      <c r="AE22" s="222" t="str">
        <f t="shared" ca="1" si="4"/>
        <v>NO CUMPLE</v>
      </c>
      <c r="AF22" s="223"/>
      <c r="AG22" s="224" t="s">
        <v>167</v>
      </c>
      <c r="AH22" s="225">
        <f t="shared" si="5"/>
        <v>248</v>
      </c>
      <c r="AI22" s="575"/>
    </row>
    <row r="23" spans="1:35" s="41" customFormat="1" ht="24.95" customHeight="1">
      <c r="A23" s="46"/>
      <c r="B23" s="452"/>
      <c r="C23" s="521"/>
      <c r="D23" s="521"/>
      <c r="E23" s="521"/>
      <c r="F23" s="521"/>
      <c r="G23" s="530"/>
      <c r="H23" s="509"/>
      <c r="I23" s="533"/>
      <c r="J23" s="211"/>
      <c r="K23" s="212">
        <v>721015</v>
      </c>
      <c r="L23" s="441"/>
      <c r="M23" s="443">
        <v>721214</v>
      </c>
      <c r="N23" s="515"/>
      <c r="O23" s="515"/>
      <c r="P23" s="524"/>
      <c r="Q23" s="527"/>
      <c r="R23" s="527"/>
      <c r="S23" s="449"/>
      <c r="T23" s="437"/>
      <c r="W23" s="220">
        <v>12</v>
      </c>
      <c r="X23" s="221">
        <f t="shared" si="1"/>
        <v>0</v>
      </c>
      <c r="Y23" s="221" t="str">
        <f t="shared" ca="1" si="0"/>
        <v>NO CUMPLE</v>
      </c>
      <c r="Z23" s="50" t="str">
        <f t="shared" ca="1" si="2"/>
        <v>NH</v>
      </c>
      <c r="AD23" s="221">
        <f t="shared" si="3"/>
        <v>0</v>
      </c>
      <c r="AE23" s="222" t="str">
        <f t="shared" ca="1" si="4"/>
        <v>NO CUMPLE</v>
      </c>
      <c r="AF23" s="223"/>
      <c r="AG23" s="224" t="s">
        <v>167</v>
      </c>
      <c r="AH23" s="225">
        <f t="shared" si="5"/>
        <v>270</v>
      </c>
      <c r="AI23" s="575"/>
    </row>
    <row r="24" spans="1:35" s="41" customFormat="1" ht="24.95" customHeight="1">
      <c r="A24" s="46"/>
      <c r="B24" s="453"/>
      <c r="C24" s="522"/>
      <c r="D24" s="522"/>
      <c r="E24" s="522"/>
      <c r="F24" s="522"/>
      <c r="G24" s="531"/>
      <c r="H24" s="510"/>
      <c r="I24" s="534"/>
      <c r="J24" s="211"/>
      <c r="K24" s="212">
        <v>721029</v>
      </c>
      <c r="L24" s="442"/>
      <c r="M24" s="444"/>
      <c r="N24" s="516"/>
      <c r="O24" s="516"/>
      <c r="P24" s="525"/>
      <c r="Q24" s="528"/>
      <c r="R24" s="528"/>
      <c r="S24" s="450"/>
      <c r="T24" s="437"/>
      <c r="W24" s="220">
        <v>13</v>
      </c>
      <c r="X24" s="221">
        <f t="shared" si="1"/>
        <v>0</v>
      </c>
      <c r="Y24" s="221" t="str">
        <f t="shared" ca="1" si="0"/>
        <v>NO CUMPLE</v>
      </c>
      <c r="Z24" s="50" t="str">
        <f t="shared" ca="1" si="2"/>
        <v>NH</v>
      </c>
      <c r="AD24" s="221">
        <f t="shared" si="3"/>
        <v>0</v>
      </c>
      <c r="AE24" s="222" t="str">
        <f t="shared" ca="1" si="4"/>
        <v>NO CUMPLE</v>
      </c>
      <c r="AF24" s="223"/>
      <c r="AG24" s="224" t="s">
        <v>167</v>
      </c>
      <c r="AH24" s="225">
        <f t="shared" si="5"/>
        <v>292</v>
      </c>
      <c r="AI24" s="575"/>
    </row>
    <row r="25" spans="1:35" s="41" customFormat="1" ht="24.95" customHeight="1">
      <c r="A25" s="46"/>
      <c r="B25" s="451">
        <v>5</v>
      </c>
      <c r="C25" s="502"/>
      <c r="D25" s="502"/>
      <c r="E25" s="502"/>
      <c r="F25" s="502"/>
      <c r="G25" s="505"/>
      <c r="H25" s="508"/>
      <c r="I25" s="511"/>
      <c r="J25" s="211"/>
      <c r="K25" s="210">
        <v>401017</v>
      </c>
      <c r="L25" s="211"/>
      <c r="M25" s="210">
        <v>721033</v>
      </c>
      <c r="N25" s="514"/>
      <c r="O25" s="514"/>
      <c r="P25" s="517"/>
      <c r="Q25" s="445"/>
      <c r="R25" s="445"/>
      <c r="S25" s="448">
        <f t="shared" ref="S25" si="9">IF(COUNTIF(J25:M27,"CUMPLE")&gt;=1,(G25*I25),0)* (IF(N25="PRESENTÓ CERTIFICADO",1,0))* (IF(O25="ACORDE A ITEM 5.2.1 (T.R.)",1,0) )* ( IF(OR(Q25="SIN OBSERVACIÓN", Q25="REQUERIMIENTOS SUBSANADOS"),1,0)) *(IF(OR(R25="NINGUNO", R25="CUMPLEN CON LO SOLICITADO"),1,0))</f>
        <v>0</v>
      </c>
      <c r="T25" s="437"/>
      <c r="W25" s="220">
        <v>14</v>
      </c>
      <c r="X25" s="221">
        <f t="shared" ref="X25:X26" si="10">IFERROR(VLOOKUP(W25,LISTA_OFERENTES,2,FALSE)," ")</f>
        <v>0</v>
      </c>
      <c r="Y25" s="221" t="str">
        <f t="shared" ca="1" si="0"/>
        <v>NO CUMPLE</v>
      </c>
      <c r="Z25" s="50" t="str">
        <f t="shared" ca="1" si="2"/>
        <v>NH</v>
      </c>
      <c r="AD25" s="221">
        <f t="shared" si="3"/>
        <v>0</v>
      </c>
      <c r="AE25" s="222" t="str">
        <f t="shared" ca="1" si="4"/>
        <v>NO CUMPLE</v>
      </c>
      <c r="AF25" s="223"/>
      <c r="AG25" s="224" t="s">
        <v>167</v>
      </c>
      <c r="AH25" s="225">
        <f t="shared" si="5"/>
        <v>314</v>
      </c>
      <c r="AI25" s="575"/>
    </row>
    <row r="26" spans="1:35" s="41" customFormat="1" ht="24.95" customHeight="1">
      <c r="A26" s="46"/>
      <c r="B26" s="452"/>
      <c r="C26" s="503"/>
      <c r="D26" s="503"/>
      <c r="E26" s="503"/>
      <c r="F26" s="503"/>
      <c r="G26" s="506"/>
      <c r="H26" s="509"/>
      <c r="I26" s="512"/>
      <c r="J26" s="211"/>
      <c r="K26" s="210">
        <v>721015</v>
      </c>
      <c r="L26" s="441"/>
      <c r="M26" s="439">
        <v>721214</v>
      </c>
      <c r="N26" s="515"/>
      <c r="O26" s="515"/>
      <c r="P26" s="518"/>
      <c r="Q26" s="446"/>
      <c r="R26" s="446"/>
      <c r="S26" s="449"/>
      <c r="T26" s="437"/>
      <c r="W26" s="220">
        <v>15</v>
      </c>
      <c r="X26" s="221">
        <f t="shared" si="10"/>
        <v>0</v>
      </c>
      <c r="Y26" s="221" t="str">
        <f t="shared" ca="1" si="0"/>
        <v>NO CUMPLE</v>
      </c>
      <c r="Z26" s="50" t="str">
        <f t="shared" ca="1" si="2"/>
        <v>NH</v>
      </c>
      <c r="AD26" s="221">
        <f t="shared" si="3"/>
        <v>0</v>
      </c>
      <c r="AE26" s="222" t="str">
        <f t="shared" ca="1" si="4"/>
        <v>NO CUMPLE</v>
      </c>
      <c r="AF26" s="223"/>
      <c r="AG26" s="224" t="s">
        <v>167</v>
      </c>
      <c r="AH26" s="225">
        <f t="shared" si="5"/>
        <v>336</v>
      </c>
      <c r="AI26" s="440"/>
    </row>
    <row r="27" spans="1:35" s="41" customFormat="1" ht="24.95" customHeight="1">
      <c r="A27" s="46"/>
      <c r="B27" s="453"/>
      <c r="C27" s="504"/>
      <c r="D27" s="504"/>
      <c r="E27" s="504"/>
      <c r="F27" s="504"/>
      <c r="G27" s="507"/>
      <c r="H27" s="510"/>
      <c r="I27" s="513"/>
      <c r="J27" s="211"/>
      <c r="K27" s="210">
        <v>721029</v>
      </c>
      <c r="L27" s="442"/>
      <c r="M27" s="440"/>
      <c r="N27" s="516"/>
      <c r="O27" s="516"/>
      <c r="P27" s="519"/>
      <c r="Q27" s="447"/>
      <c r="R27" s="447"/>
      <c r="S27" s="450"/>
      <c r="T27" s="438"/>
      <c r="W27" s="86"/>
      <c r="X27" s="86"/>
      <c r="Y27" s="86"/>
      <c r="Z27" s="86"/>
    </row>
    <row r="28" spans="1:35" s="38" customFormat="1" ht="24.95" customHeight="1">
      <c r="B28" s="492" t="str">
        <f>IF(S29=" "," ",IF(S29&gt;=$H$6,"CUMPLE CON LA EXPERIENCIA REQUERIDA","NO CUMPLE CON LA EXPERIENCIA REQUERIDA"))</f>
        <v>CUMPLE CON LA EXPERIENCIA REQUERIDA</v>
      </c>
      <c r="C28" s="493"/>
      <c r="D28" s="493"/>
      <c r="E28" s="493"/>
      <c r="F28" s="493"/>
      <c r="G28" s="493"/>
      <c r="H28" s="493"/>
      <c r="I28" s="493"/>
      <c r="J28" s="493"/>
      <c r="K28" s="493"/>
      <c r="L28" s="493"/>
      <c r="M28" s="493"/>
      <c r="N28" s="493"/>
      <c r="O28" s="494"/>
      <c r="P28" s="498" t="s">
        <v>22</v>
      </c>
      <c r="Q28" s="499"/>
      <c r="R28" s="43"/>
      <c r="S28" s="42">
        <f>IF(T13="SI",SUM(S13:S27),0)</f>
        <v>3607.13</v>
      </c>
      <c r="T28" s="500" t="str">
        <f>IF(S29=" "," ",IF(S29&gt;=$H$6,"CUMPLE","NO CUMPLE"))</f>
        <v>CUMPLE</v>
      </c>
      <c r="W28" s="86"/>
      <c r="X28" s="86"/>
      <c r="Y28" s="86"/>
      <c r="Z28" s="86"/>
    </row>
    <row r="29" spans="1:35" s="41" customFormat="1" ht="24.95" customHeight="1">
      <c r="B29" s="495"/>
      <c r="C29" s="496"/>
      <c r="D29" s="496"/>
      <c r="E29" s="496"/>
      <c r="F29" s="496"/>
      <c r="G29" s="496"/>
      <c r="H29" s="496"/>
      <c r="I29" s="496"/>
      <c r="J29" s="496"/>
      <c r="K29" s="496"/>
      <c r="L29" s="496"/>
      <c r="M29" s="496"/>
      <c r="N29" s="496"/>
      <c r="O29" s="497"/>
      <c r="P29" s="498" t="s">
        <v>24</v>
      </c>
      <c r="Q29" s="499"/>
      <c r="R29" s="43"/>
      <c r="S29" s="153">
        <f>IFERROR((S28/$P$6)," ")</f>
        <v>10.930696969696971</v>
      </c>
      <c r="T29" s="501"/>
      <c r="W29" s="86"/>
      <c r="X29" s="86"/>
      <c r="Y29" s="86"/>
      <c r="Z29" s="86"/>
    </row>
    <row r="30" spans="1:35" s="41" customFormat="1" ht="30" customHeight="1">
      <c r="W30" s="86"/>
      <c r="X30" s="86"/>
      <c r="Y30" s="86"/>
      <c r="Z30" s="86"/>
    </row>
    <row r="32" spans="1:35" ht="36" customHeight="1">
      <c r="B32" s="237">
        <v>2</v>
      </c>
      <c r="C32" s="540" t="s">
        <v>95</v>
      </c>
      <c r="D32" s="541"/>
      <c r="E32" s="542"/>
      <c r="F32" s="543" t="str">
        <f>IFERROR(VLOOKUP(B32,LISTA_OFERENTES,2,FALSE)," ")</f>
        <v>DANILO MORENO RONCANCIO.</v>
      </c>
      <c r="G32" s="544"/>
      <c r="H32" s="544"/>
      <c r="I32" s="544"/>
      <c r="J32" s="544"/>
      <c r="K32" s="544"/>
      <c r="L32" s="544"/>
      <c r="M32" s="544"/>
      <c r="N32" s="544"/>
      <c r="O32" s="545"/>
      <c r="P32" s="546" t="s">
        <v>132</v>
      </c>
      <c r="Q32" s="547"/>
      <c r="R32" s="548"/>
      <c r="S32" s="37">
        <f>5-(INT(COUNTBLANK(C35:C49))-10)</f>
        <v>5</v>
      </c>
      <c r="T32" s="38"/>
    </row>
    <row r="33" spans="1:29" s="44" customFormat="1" ht="30" customHeight="1">
      <c r="B33" s="550" t="s">
        <v>51</v>
      </c>
      <c r="C33" s="535" t="s">
        <v>15</v>
      </c>
      <c r="D33" s="535" t="s">
        <v>16</v>
      </c>
      <c r="E33" s="535" t="s">
        <v>17</v>
      </c>
      <c r="F33" s="535" t="s">
        <v>18</v>
      </c>
      <c r="G33" s="535" t="s">
        <v>19</v>
      </c>
      <c r="H33" s="535" t="s">
        <v>20</v>
      </c>
      <c r="I33" s="535" t="s">
        <v>21</v>
      </c>
      <c r="J33" s="558" t="s">
        <v>58</v>
      </c>
      <c r="K33" s="559"/>
      <c r="L33" s="559"/>
      <c r="M33" s="560"/>
      <c r="N33" s="535" t="s">
        <v>96</v>
      </c>
      <c r="O33" s="535" t="s">
        <v>97</v>
      </c>
      <c r="P33" s="40" t="s">
        <v>98</v>
      </c>
      <c r="Q33" s="40"/>
      <c r="R33" s="535" t="s">
        <v>99</v>
      </c>
      <c r="S33" s="535" t="s">
        <v>100</v>
      </c>
      <c r="T33" s="535" t="s">
        <v>165</v>
      </c>
      <c r="U33" s="45"/>
      <c r="V33" s="45"/>
      <c r="W33" s="86"/>
      <c r="X33" s="86"/>
      <c r="Y33" s="86"/>
      <c r="Z33" s="86"/>
      <c r="AA33" s="86"/>
      <c r="AB33" s="86"/>
      <c r="AC33" s="86"/>
    </row>
    <row r="34" spans="1:29" s="44" customFormat="1" ht="90.75" customHeight="1">
      <c r="B34" s="551"/>
      <c r="C34" s="536"/>
      <c r="D34" s="536"/>
      <c r="E34" s="536"/>
      <c r="F34" s="536"/>
      <c r="G34" s="536"/>
      <c r="H34" s="536"/>
      <c r="I34" s="536"/>
      <c r="J34" s="537" t="s">
        <v>102</v>
      </c>
      <c r="K34" s="538"/>
      <c r="L34" s="538"/>
      <c r="M34" s="539"/>
      <c r="N34" s="536"/>
      <c r="O34" s="536"/>
      <c r="P34" s="39" t="s">
        <v>13</v>
      </c>
      <c r="Q34" s="39" t="s">
        <v>101</v>
      </c>
      <c r="R34" s="536"/>
      <c r="S34" s="536"/>
      <c r="T34" s="536"/>
      <c r="U34" s="45"/>
      <c r="V34" s="45"/>
      <c r="W34" s="86"/>
      <c r="X34" s="86"/>
      <c r="Y34" s="86"/>
      <c r="Z34" s="86"/>
      <c r="AA34" s="86"/>
      <c r="AB34" s="86"/>
      <c r="AC34" s="86"/>
    </row>
    <row r="35" spans="1:29" s="41" customFormat="1" ht="24.95" customHeight="1">
      <c r="A35" s="46"/>
      <c r="B35" s="451">
        <v>1</v>
      </c>
      <c r="C35" s="502">
        <v>51</v>
      </c>
      <c r="D35" s="502">
        <v>19</v>
      </c>
      <c r="E35" s="502" t="s">
        <v>547</v>
      </c>
      <c r="F35" s="502" t="s">
        <v>544</v>
      </c>
      <c r="G35" s="505">
        <v>278.18</v>
      </c>
      <c r="H35" s="508" t="s">
        <v>541</v>
      </c>
      <c r="I35" s="511">
        <v>0.5</v>
      </c>
      <c r="J35" s="211" t="s">
        <v>533</v>
      </c>
      <c r="K35" s="210">
        <v>401017</v>
      </c>
      <c r="L35" s="211" t="s">
        <v>533</v>
      </c>
      <c r="M35" s="210">
        <v>721033</v>
      </c>
      <c r="N35" s="514" t="s">
        <v>535</v>
      </c>
      <c r="O35" s="514" t="s">
        <v>536</v>
      </c>
      <c r="P35" s="517"/>
      <c r="Q35" s="445" t="s">
        <v>537</v>
      </c>
      <c r="R35" s="445" t="s">
        <v>538</v>
      </c>
      <c r="S35" s="448">
        <f>IF(COUNTIF(J35:M37,"CUMPLE")&gt;=1,(G35*I35),0)* (IF(N35="PRESENTÓ CERTIFICADO",1,0))* (IF(O35="ACORDE A ITEM 5.2.1 (T.R.)",1,0) )* ( IF(OR(Q35="SIN OBSERVACIÓN", Q35="REQUERIMIENTOS SUBSANADOS"),1,0)) *(IF(OR(R35="NINGUNO", R35="CUMPLEN CON LO SOLICITADO"),1,0))</f>
        <v>139.09</v>
      </c>
      <c r="T35" s="436" t="s">
        <v>545</v>
      </c>
      <c r="W35" s="86"/>
      <c r="X35" s="86"/>
      <c r="Y35" s="86"/>
      <c r="Z35" s="86"/>
      <c r="AA35" s="86"/>
      <c r="AB35" s="86"/>
      <c r="AC35" s="86"/>
    </row>
    <row r="36" spans="1:29" s="41" customFormat="1" ht="24.95" customHeight="1">
      <c r="A36" s="46"/>
      <c r="B36" s="452"/>
      <c r="C36" s="503"/>
      <c r="D36" s="503"/>
      <c r="E36" s="503"/>
      <c r="F36" s="503"/>
      <c r="G36" s="506"/>
      <c r="H36" s="509"/>
      <c r="I36" s="512"/>
      <c r="J36" s="211" t="s">
        <v>532</v>
      </c>
      <c r="K36" s="210">
        <v>721015</v>
      </c>
      <c r="L36" s="441" t="s">
        <v>533</v>
      </c>
      <c r="M36" s="439">
        <v>721214</v>
      </c>
      <c r="N36" s="515"/>
      <c r="O36" s="515"/>
      <c r="P36" s="518"/>
      <c r="Q36" s="446"/>
      <c r="R36" s="446"/>
      <c r="S36" s="449"/>
      <c r="T36" s="437"/>
      <c r="W36" s="86"/>
      <c r="X36" s="86"/>
      <c r="Y36" s="86"/>
      <c r="Z36" s="86"/>
      <c r="AA36" s="86"/>
      <c r="AB36" s="86"/>
      <c r="AC36" s="86"/>
    </row>
    <row r="37" spans="1:29" s="41" customFormat="1" ht="24.95" customHeight="1">
      <c r="A37" s="46"/>
      <c r="B37" s="453"/>
      <c r="C37" s="504"/>
      <c r="D37" s="504"/>
      <c r="E37" s="504"/>
      <c r="F37" s="504"/>
      <c r="G37" s="507"/>
      <c r="H37" s="510"/>
      <c r="I37" s="513"/>
      <c r="J37" s="211" t="s">
        <v>533</v>
      </c>
      <c r="K37" s="210">
        <v>721029</v>
      </c>
      <c r="L37" s="442"/>
      <c r="M37" s="440"/>
      <c r="N37" s="516"/>
      <c r="O37" s="516"/>
      <c r="P37" s="519"/>
      <c r="Q37" s="447"/>
      <c r="R37" s="447"/>
      <c r="S37" s="450"/>
      <c r="T37" s="437"/>
      <c r="W37" s="86"/>
      <c r="X37" s="86"/>
      <c r="Y37" s="86"/>
      <c r="Z37" s="86"/>
      <c r="AA37" s="86"/>
      <c r="AB37" s="86"/>
      <c r="AC37" s="86"/>
    </row>
    <row r="38" spans="1:29" s="41" customFormat="1" ht="24.95" customHeight="1">
      <c r="A38" s="46"/>
      <c r="B38" s="451">
        <v>2</v>
      </c>
      <c r="C38" s="520">
        <v>52</v>
      </c>
      <c r="D38" s="520">
        <v>19</v>
      </c>
      <c r="E38" s="520" t="s">
        <v>548</v>
      </c>
      <c r="F38" s="502" t="s">
        <v>544</v>
      </c>
      <c r="G38" s="529">
        <v>946.91</v>
      </c>
      <c r="H38" s="508" t="s">
        <v>541</v>
      </c>
      <c r="I38" s="532">
        <v>0.7</v>
      </c>
      <c r="J38" s="211" t="s">
        <v>533</v>
      </c>
      <c r="K38" s="212">
        <v>401017</v>
      </c>
      <c r="L38" s="211" t="s">
        <v>533</v>
      </c>
      <c r="M38" s="212">
        <v>721033</v>
      </c>
      <c r="N38" s="514" t="s">
        <v>535</v>
      </c>
      <c r="O38" s="514" t="s">
        <v>536</v>
      </c>
      <c r="P38" s="523"/>
      <c r="Q38" s="526" t="s">
        <v>537</v>
      </c>
      <c r="R38" s="526" t="s">
        <v>538</v>
      </c>
      <c r="S38" s="448">
        <f t="shared" ref="S38" si="11">IF(COUNTIF(J38:M40,"CUMPLE")&gt;=1,(G38*I38),0)* (IF(N38="PRESENTÓ CERTIFICADO",1,0))* (IF(O38="ACORDE A ITEM 5.2.1 (T.R.)",1,0) )* ( IF(OR(Q38="SIN OBSERVACIÓN", Q38="REQUERIMIENTOS SUBSANADOS"),1,0)) *(IF(OR(R38="NINGUNO", R38="CUMPLEN CON LO SOLICITADO"),1,0))</f>
        <v>662.83699999999999</v>
      </c>
      <c r="T38" s="437"/>
      <c r="W38" s="86"/>
      <c r="X38" s="86"/>
      <c r="Y38" s="86"/>
      <c r="Z38" s="86"/>
      <c r="AA38" s="86"/>
      <c r="AB38" s="86"/>
      <c r="AC38" s="86"/>
    </row>
    <row r="39" spans="1:29" s="41" customFormat="1" ht="24.95" customHeight="1">
      <c r="A39" s="46"/>
      <c r="B39" s="452"/>
      <c r="C39" s="521"/>
      <c r="D39" s="521"/>
      <c r="E39" s="521"/>
      <c r="F39" s="503"/>
      <c r="G39" s="530"/>
      <c r="H39" s="509"/>
      <c r="I39" s="533"/>
      <c r="J39" s="211" t="s">
        <v>532</v>
      </c>
      <c r="K39" s="212">
        <v>721015</v>
      </c>
      <c r="L39" s="441" t="s">
        <v>532</v>
      </c>
      <c r="M39" s="443">
        <v>721214</v>
      </c>
      <c r="N39" s="515"/>
      <c r="O39" s="515"/>
      <c r="P39" s="524"/>
      <c r="Q39" s="527"/>
      <c r="R39" s="527"/>
      <c r="S39" s="449"/>
      <c r="T39" s="437"/>
      <c r="W39" s="86"/>
      <c r="X39" s="86"/>
      <c r="Y39" s="86"/>
      <c r="Z39" s="86"/>
      <c r="AA39" s="86"/>
      <c r="AB39" s="86"/>
      <c r="AC39" s="86"/>
    </row>
    <row r="40" spans="1:29" s="41" customFormat="1" ht="24.95" customHeight="1">
      <c r="A40" s="46"/>
      <c r="B40" s="453"/>
      <c r="C40" s="522"/>
      <c r="D40" s="522"/>
      <c r="E40" s="522"/>
      <c r="F40" s="504"/>
      <c r="G40" s="531"/>
      <c r="H40" s="510"/>
      <c r="I40" s="534"/>
      <c r="J40" s="211" t="s">
        <v>533</v>
      </c>
      <c r="K40" s="212">
        <v>721029</v>
      </c>
      <c r="L40" s="442"/>
      <c r="M40" s="444"/>
      <c r="N40" s="516"/>
      <c r="O40" s="516"/>
      <c r="P40" s="525"/>
      <c r="Q40" s="528"/>
      <c r="R40" s="528"/>
      <c r="S40" s="450"/>
      <c r="T40" s="437"/>
      <c r="W40" s="86"/>
      <c r="X40" s="86"/>
      <c r="Y40" s="86"/>
      <c r="Z40" s="86"/>
      <c r="AA40" s="86"/>
      <c r="AB40" s="86"/>
      <c r="AC40" s="86"/>
    </row>
    <row r="41" spans="1:29" s="41" customFormat="1" ht="24.95" customHeight="1">
      <c r="A41" s="46"/>
      <c r="B41" s="451">
        <v>3</v>
      </c>
      <c r="C41" s="502">
        <v>59</v>
      </c>
      <c r="D41" s="502">
        <v>22</v>
      </c>
      <c r="E41" s="502" t="s">
        <v>549</v>
      </c>
      <c r="F41" s="502" t="s">
        <v>550</v>
      </c>
      <c r="G41" s="505">
        <v>87.8</v>
      </c>
      <c r="H41" s="508" t="s">
        <v>166</v>
      </c>
      <c r="I41" s="511">
        <v>1</v>
      </c>
      <c r="J41" s="211" t="s">
        <v>533</v>
      </c>
      <c r="K41" s="210">
        <v>401017</v>
      </c>
      <c r="L41" s="211" t="s">
        <v>533</v>
      </c>
      <c r="M41" s="210">
        <v>721033</v>
      </c>
      <c r="N41" s="514" t="s">
        <v>535</v>
      </c>
      <c r="O41" s="514" t="s">
        <v>536</v>
      </c>
      <c r="P41" s="517"/>
      <c r="Q41" s="445" t="s">
        <v>537</v>
      </c>
      <c r="R41" s="445" t="s">
        <v>538</v>
      </c>
      <c r="S41" s="448">
        <f t="shared" ref="S41" si="12">IF(COUNTIF(J41:M43,"CUMPLE")&gt;=1,(G41*I41),0)* (IF(N41="PRESENTÓ CERTIFICADO",1,0))* (IF(O41="ACORDE A ITEM 5.2.1 (T.R.)",1,0) )* ( IF(OR(Q41="SIN OBSERVACIÓN", Q41="REQUERIMIENTOS SUBSANADOS"),1,0)) *(IF(OR(R41="NINGUNO", R41="CUMPLEN CON LO SOLICITADO"),1,0))</f>
        <v>87.8</v>
      </c>
      <c r="T41" s="437"/>
      <c r="W41" s="86"/>
      <c r="X41" s="86"/>
      <c r="Y41" s="86"/>
      <c r="Z41" s="86"/>
      <c r="AA41" s="86"/>
      <c r="AB41" s="86"/>
      <c r="AC41" s="86"/>
    </row>
    <row r="42" spans="1:29" s="41" customFormat="1" ht="24.95" customHeight="1">
      <c r="A42" s="46"/>
      <c r="B42" s="452"/>
      <c r="C42" s="503"/>
      <c r="D42" s="503"/>
      <c r="E42" s="503"/>
      <c r="F42" s="503"/>
      <c r="G42" s="506"/>
      <c r="H42" s="509"/>
      <c r="I42" s="512"/>
      <c r="J42" s="211" t="s">
        <v>532</v>
      </c>
      <c r="K42" s="210">
        <v>721015</v>
      </c>
      <c r="L42" s="441" t="s">
        <v>532</v>
      </c>
      <c r="M42" s="439">
        <v>721214</v>
      </c>
      <c r="N42" s="515"/>
      <c r="O42" s="515"/>
      <c r="P42" s="518"/>
      <c r="Q42" s="446"/>
      <c r="R42" s="446"/>
      <c r="S42" s="449"/>
      <c r="T42" s="437"/>
      <c r="W42" s="86"/>
      <c r="X42" s="86"/>
      <c r="Y42" s="86"/>
      <c r="Z42" s="86"/>
      <c r="AA42" s="86"/>
      <c r="AB42" s="86"/>
      <c r="AC42" s="86"/>
    </row>
    <row r="43" spans="1:29" s="41" customFormat="1" ht="24.95" customHeight="1">
      <c r="A43" s="46"/>
      <c r="B43" s="453"/>
      <c r="C43" s="504"/>
      <c r="D43" s="504"/>
      <c r="E43" s="504"/>
      <c r="F43" s="504"/>
      <c r="G43" s="507"/>
      <c r="H43" s="510"/>
      <c r="I43" s="513"/>
      <c r="J43" s="211" t="s">
        <v>533</v>
      </c>
      <c r="K43" s="210">
        <v>721029</v>
      </c>
      <c r="L43" s="442"/>
      <c r="M43" s="440"/>
      <c r="N43" s="516"/>
      <c r="O43" s="516"/>
      <c r="P43" s="519"/>
      <c r="Q43" s="447"/>
      <c r="R43" s="447"/>
      <c r="S43" s="450"/>
      <c r="T43" s="437"/>
      <c r="W43" s="86"/>
      <c r="X43" s="86"/>
      <c r="Y43" s="86"/>
      <c r="Z43" s="86"/>
      <c r="AA43" s="86"/>
      <c r="AB43" s="86"/>
      <c r="AC43" s="86"/>
    </row>
    <row r="44" spans="1:29" s="41" customFormat="1" ht="24.95" customHeight="1">
      <c r="A44" s="46"/>
      <c r="B44" s="451">
        <v>4</v>
      </c>
      <c r="C44" s="520">
        <v>66</v>
      </c>
      <c r="D44" s="520">
        <v>25</v>
      </c>
      <c r="E44" s="520" t="s">
        <v>551</v>
      </c>
      <c r="F44" s="520" t="s">
        <v>544</v>
      </c>
      <c r="G44" s="529">
        <v>238.14</v>
      </c>
      <c r="H44" s="508" t="s">
        <v>166</v>
      </c>
      <c r="I44" s="532">
        <v>1</v>
      </c>
      <c r="J44" s="211" t="s">
        <v>533</v>
      </c>
      <c r="K44" s="212">
        <v>401017</v>
      </c>
      <c r="L44" s="211" t="s">
        <v>533</v>
      </c>
      <c r="M44" s="212">
        <v>721033</v>
      </c>
      <c r="N44" s="514" t="s">
        <v>535</v>
      </c>
      <c r="O44" s="514" t="s">
        <v>536</v>
      </c>
      <c r="P44" s="523"/>
      <c r="Q44" s="526" t="s">
        <v>537</v>
      </c>
      <c r="R44" s="526" t="s">
        <v>538</v>
      </c>
      <c r="S44" s="448">
        <f t="shared" ref="S44" si="13">IF(COUNTIF(J44:M46,"CUMPLE")&gt;=1,(G44*I44),0)* (IF(N44="PRESENTÓ CERTIFICADO",1,0))* (IF(O44="ACORDE A ITEM 5.2.1 (T.R.)",1,0) )* ( IF(OR(Q44="SIN OBSERVACIÓN", Q44="REQUERIMIENTOS SUBSANADOS"),1,0)) *(IF(OR(R44="NINGUNO", R44="CUMPLEN CON LO SOLICITADO"),1,0))</f>
        <v>238.14</v>
      </c>
      <c r="T44" s="437"/>
      <c r="W44" s="86"/>
      <c r="X44" s="86"/>
      <c r="Y44" s="86"/>
      <c r="Z44" s="86"/>
      <c r="AA44" s="86"/>
      <c r="AB44" s="86"/>
      <c r="AC44" s="86"/>
    </row>
    <row r="45" spans="1:29" s="41" customFormat="1" ht="24.95" customHeight="1">
      <c r="A45" s="46"/>
      <c r="B45" s="452"/>
      <c r="C45" s="521"/>
      <c r="D45" s="521"/>
      <c r="E45" s="521"/>
      <c r="F45" s="521"/>
      <c r="G45" s="530"/>
      <c r="H45" s="509"/>
      <c r="I45" s="533"/>
      <c r="J45" s="211" t="s">
        <v>532</v>
      </c>
      <c r="K45" s="212">
        <v>721015</v>
      </c>
      <c r="L45" s="441" t="s">
        <v>532</v>
      </c>
      <c r="M45" s="443">
        <v>721214</v>
      </c>
      <c r="N45" s="515"/>
      <c r="O45" s="515"/>
      <c r="P45" s="524"/>
      <c r="Q45" s="527"/>
      <c r="R45" s="527"/>
      <c r="S45" s="449"/>
      <c r="T45" s="437"/>
      <c r="W45" s="86"/>
      <c r="X45" s="86"/>
      <c r="Y45" s="86"/>
      <c r="Z45" s="86"/>
      <c r="AA45" s="86"/>
      <c r="AB45" s="86"/>
      <c r="AC45" s="86"/>
    </row>
    <row r="46" spans="1:29" s="41" customFormat="1" ht="24.95" customHeight="1">
      <c r="A46" s="46"/>
      <c r="B46" s="453"/>
      <c r="C46" s="522"/>
      <c r="D46" s="522"/>
      <c r="E46" s="522"/>
      <c r="F46" s="522"/>
      <c r="G46" s="531"/>
      <c r="H46" s="510"/>
      <c r="I46" s="534"/>
      <c r="J46" s="211" t="s">
        <v>533</v>
      </c>
      <c r="K46" s="212">
        <v>721029</v>
      </c>
      <c r="L46" s="442"/>
      <c r="M46" s="444"/>
      <c r="N46" s="516"/>
      <c r="O46" s="516"/>
      <c r="P46" s="525"/>
      <c r="Q46" s="528"/>
      <c r="R46" s="528"/>
      <c r="S46" s="450"/>
      <c r="T46" s="437"/>
      <c r="W46" s="86"/>
      <c r="X46" s="86"/>
      <c r="Y46" s="86"/>
      <c r="Z46" s="86"/>
      <c r="AA46" s="86"/>
      <c r="AB46" s="86"/>
      <c r="AC46" s="86"/>
    </row>
    <row r="47" spans="1:29" s="41" customFormat="1" ht="24.95" customHeight="1">
      <c r="A47" s="46"/>
      <c r="B47" s="451">
        <v>5</v>
      </c>
      <c r="C47" s="502">
        <v>67</v>
      </c>
      <c r="D47" s="502">
        <v>26</v>
      </c>
      <c r="E47" s="502" t="s">
        <v>547</v>
      </c>
      <c r="F47" s="502" t="s">
        <v>552</v>
      </c>
      <c r="G47" s="505">
        <v>33.17</v>
      </c>
      <c r="H47" s="508" t="s">
        <v>166</v>
      </c>
      <c r="I47" s="511">
        <v>1</v>
      </c>
      <c r="J47" s="211" t="s">
        <v>533</v>
      </c>
      <c r="K47" s="210">
        <v>401017</v>
      </c>
      <c r="L47" s="211" t="s">
        <v>533</v>
      </c>
      <c r="M47" s="210">
        <v>721033</v>
      </c>
      <c r="N47" s="514" t="s">
        <v>535</v>
      </c>
      <c r="O47" s="514" t="s">
        <v>536</v>
      </c>
      <c r="P47" s="517"/>
      <c r="Q47" s="445" t="s">
        <v>537</v>
      </c>
      <c r="R47" s="445" t="s">
        <v>538</v>
      </c>
      <c r="S47" s="448">
        <f t="shared" ref="S47" si="14">IF(COUNTIF(J47:M49,"CUMPLE")&gt;=1,(G47*I47),0)* (IF(N47="PRESENTÓ CERTIFICADO",1,0))* (IF(O47="ACORDE A ITEM 5.2.1 (T.R.)",1,0) )* ( IF(OR(Q47="SIN OBSERVACIÓN", Q47="REQUERIMIENTOS SUBSANADOS"),1,0)) *(IF(OR(R47="NINGUNO", R47="CUMPLEN CON LO SOLICITADO"),1,0))</f>
        <v>33.17</v>
      </c>
      <c r="T47" s="437"/>
      <c r="W47" s="86"/>
      <c r="X47" s="86"/>
      <c r="Y47" s="86"/>
      <c r="Z47" s="86"/>
      <c r="AA47" s="86"/>
      <c r="AB47" s="86"/>
      <c r="AC47" s="86"/>
    </row>
    <row r="48" spans="1:29" s="41" customFormat="1" ht="24.95" customHeight="1">
      <c r="A48" s="46"/>
      <c r="B48" s="452"/>
      <c r="C48" s="503"/>
      <c r="D48" s="503"/>
      <c r="E48" s="503"/>
      <c r="F48" s="503"/>
      <c r="G48" s="506"/>
      <c r="H48" s="509"/>
      <c r="I48" s="512"/>
      <c r="J48" s="211" t="s">
        <v>532</v>
      </c>
      <c r="K48" s="210">
        <v>721015</v>
      </c>
      <c r="L48" s="441" t="s">
        <v>532</v>
      </c>
      <c r="M48" s="439">
        <v>721214</v>
      </c>
      <c r="N48" s="515"/>
      <c r="O48" s="515"/>
      <c r="P48" s="518"/>
      <c r="Q48" s="446"/>
      <c r="R48" s="446"/>
      <c r="S48" s="449"/>
      <c r="T48" s="437"/>
      <c r="W48" s="86"/>
      <c r="X48" s="86"/>
      <c r="Y48" s="86"/>
      <c r="Z48" s="86"/>
      <c r="AA48" s="86"/>
      <c r="AB48" s="86"/>
      <c r="AC48" s="86"/>
    </row>
    <row r="49" spans="1:29" s="41" customFormat="1" ht="24.95" customHeight="1">
      <c r="A49" s="46"/>
      <c r="B49" s="453"/>
      <c r="C49" s="504"/>
      <c r="D49" s="504"/>
      <c r="E49" s="504"/>
      <c r="F49" s="504"/>
      <c r="G49" s="507"/>
      <c r="H49" s="510"/>
      <c r="I49" s="513"/>
      <c r="J49" s="211" t="s">
        <v>533</v>
      </c>
      <c r="K49" s="210">
        <v>721029</v>
      </c>
      <c r="L49" s="442"/>
      <c r="M49" s="440"/>
      <c r="N49" s="516"/>
      <c r="O49" s="516"/>
      <c r="P49" s="519"/>
      <c r="Q49" s="447"/>
      <c r="R49" s="447"/>
      <c r="S49" s="450"/>
      <c r="T49" s="438"/>
      <c r="W49" s="86"/>
      <c r="X49" s="86"/>
      <c r="Y49" s="86"/>
      <c r="Z49" s="86"/>
    </row>
    <row r="50" spans="1:29" s="38" customFormat="1" ht="24.95" customHeight="1">
      <c r="B50" s="492" t="str">
        <f>IF(S51=" "," ",IF(S51&gt;=$H$6,"CUMPLE CON LA EXPERIENCIA REQUERIDA","NO CUMPLE CON LA EXPERIENCIA REQUERIDA"))</f>
        <v>CUMPLE CON LA EXPERIENCIA REQUERIDA</v>
      </c>
      <c r="C50" s="493"/>
      <c r="D50" s="493"/>
      <c r="E50" s="493"/>
      <c r="F50" s="493"/>
      <c r="G50" s="493"/>
      <c r="H50" s="493"/>
      <c r="I50" s="493"/>
      <c r="J50" s="493"/>
      <c r="K50" s="493"/>
      <c r="L50" s="493"/>
      <c r="M50" s="493"/>
      <c r="N50" s="493"/>
      <c r="O50" s="494"/>
      <c r="P50" s="498" t="s">
        <v>22</v>
      </c>
      <c r="Q50" s="499"/>
      <c r="R50" s="43"/>
      <c r="S50" s="42">
        <f>IF(T35="SI",SUM(S35:S49),0)</f>
        <v>1161.037</v>
      </c>
      <c r="T50" s="500" t="str">
        <f>IF(S51=" "," ",IF(S51&gt;=$H$6,"CUMPLE","NO CUMPLE"))</f>
        <v>CUMPLE</v>
      </c>
      <c r="W50" s="86"/>
      <c r="X50" s="86"/>
      <c r="Y50" s="86"/>
      <c r="Z50" s="86"/>
    </row>
    <row r="51" spans="1:29" s="41" customFormat="1" ht="24.95" customHeight="1">
      <c r="B51" s="495"/>
      <c r="C51" s="496"/>
      <c r="D51" s="496"/>
      <c r="E51" s="496"/>
      <c r="F51" s="496"/>
      <c r="G51" s="496"/>
      <c r="H51" s="496"/>
      <c r="I51" s="496"/>
      <c r="J51" s="496"/>
      <c r="K51" s="496"/>
      <c r="L51" s="496"/>
      <c r="M51" s="496"/>
      <c r="N51" s="496"/>
      <c r="O51" s="497"/>
      <c r="P51" s="498" t="s">
        <v>24</v>
      </c>
      <c r="Q51" s="499"/>
      <c r="R51" s="43"/>
      <c r="S51" s="153">
        <f>IFERROR((S50/$P$6)," ")</f>
        <v>3.5182939393939394</v>
      </c>
      <c r="T51" s="501"/>
      <c r="W51" s="86"/>
      <c r="X51" s="86"/>
      <c r="Y51" s="86"/>
      <c r="Z51" s="86"/>
    </row>
    <row r="54" spans="1:29" ht="36" customHeight="1">
      <c r="B54" s="237">
        <v>3</v>
      </c>
      <c r="C54" s="540" t="s">
        <v>95</v>
      </c>
      <c r="D54" s="541"/>
      <c r="E54" s="542"/>
      <c r="F54" s="543" t="str">
        <f>IFERROR(VLOOKUP(B54,LISTA_OFERENTES,2,FALSE)," ")</f>
        <v>ANDRÉS ENRIQUE VASQUEZ GAVIRIA.</v>
      </c>
      <c r="G54" s="544"/>
      <c r="H54" s="544"/>
      <c r="I54" s="544"/>
      <c r="J54" s="544"/>
      <c r="K54" s="544"/>
      <c r="L54" s="544"/>
      <c r="M54" s="544"/>
      <c r="N54" s="544"/>
      <c r="O54" s="545"/>
      <c r="P54" s="546" t="s">
        <v>132</v>
      </c>
      <c r="Q54" s="547"/>
      <c r="R54" s="548"/>
      <c r="S54" s="37">
        <f>5-(INT(COUNTBLANK(C57:C71))-10)</f>
        <v>4</v>
      </c>
      <c r="T54" s="38"/>
    </row>
    <row r="55" spans="1:29" s="44" customFormat="1" ht="30" customHeight="1">
      <c r="B55" s="550" t="s">
        <v>51</v>
      </c>
      <c r="C55" s="535" t="s">
        <v>15</v>
      </c>
      <c r="D55" s="535" t="s">
        <v>16</v>
      </c>
      <c r="E55" s="535" t="s">
        <v>17</v>
      </c>
      <c r="F55" s="535" t="s">
        <v>18</v>
      </c>
      <c r="G55" s="535" t="s">
        <v>19</v>
      </c>
      <c r="H55" s="535" t="s">
        <v>20</v>
      </c>
      <c r="I55" s="535" t="s">
        <v>21</v>
      </c>
      <c r="J55" s="558" t="s">
        <v>58</v>
      </c>
      <c r="K55" s="559"/>
      <c r="L55" s="559"/>
      <c r="M55" s="560"/>
      <c r="N55" s="535" t="s">
        <v>96</v>
      </c>
      <c r="O55" s="535" t="s">
        <v>97</v>
      </c>
      <c r="P55" s="40" t="s">
        <v>98</v>
      </c>
      <c r="Q55" s="40"/>
      <c r="R55" s="535" t="s">
        <v>99</v>
      </c>
      <c r="S55" s="535" t="s">
        <v>100</v>
      </c>
      <c r="T55" s="535" t="s">
        <v>165</v>
      </c>
      <c r="U55" s="45"/>
      <c r="V55" s="45"/>
      <c r="W55" s="86"/>
      <c r="X55" s="86"/>
      <c r="Y55" s="86"/>
      <c r="Z55" s="86"/>
      <c r="AA55" s="86"/>
      <c r="AB55" s="86"/>
      <c r="AC55" s="86"/>
    </row>
    <row r="56" spans="1:29" s="44" customFormat="1" ht="90.75" customHeight="1">
      <c r="B56" s="551"/>
      <c r="C56" s="536"/>
      <c r="D56" s="536"/>
      <c r="E56" s="536"/>
      <c r="F56" s="536"/>
      <c r="G56" s="536"/>
      <c r="H56" s="536"/>
      <c r="I56" s="536"/>
      <c r="J56" s="537" t="s">
        <v>102</v>
      </c>
      <c r="K56" s="538"/>
      <c r="L56" s="538"/>
      <c r="M56" s="539"/>
      <c r="N56" s="536"/>
      <c r="O56" s="536"/>
      <c r="P56" s="39" t="s">
        <v>13</v>
      </c>
      <c r="Q56" s="39" t="s">
        <v>101</v>
      </c>
      <c r="R56" s="536"/>
      <c r="S56" s="536"/>
      <c r="T56" s="536"/>
      <c r="U56" s="45"/>
      <c r="V56" s="45"/>
      <c r="W56" s="86"/>
      <c r="X56" s="86"/>
      <c r="Y56" s="86"/>
      <c r="Z56" s="86"/>
      <c r="AA56" s="86"/>
      <c r="AB56" s="86"/>
      <c r="AC56" s="86"/>
    </row>
    <row r="57" spans="1:29" s="41" customFormat="1" ht="24.95" customHeight="1">
      <c r="A57" s="46"/>
      <c r="B57" s="451">
        <v>1</v>
      </c>
      <c r="C57" s="502">
        <v>41</v>
      </c>
      <c r="D57" s="502">
        <v>31</v>
      </c>
      <c r="E57" s="549" t="s">
        <v>554</v>
      </c>
      <c r="F57" s="502" t="s">
        <v>555</v>
      </c>
      <c r="G57" s="505">
        <v>118.44</v>
      </c>
      <c r="H57" s="508" t="s">
        <v>166</v>
      </c>
      <c r="I57" s="511">
        <v>1</v>
      </c>
      <c r="J57" s="211" t="s">
        <v>533</v>
      </c>
      <c r="K57" s="210">
        <v>401017</v>
      </c>
      <c r="L57" s="211" t="s">
        <v>533</v>
      </c>
      <c r="M57" s="210">
        <v>721033</v>
      </c>
      <c r="N57" s="514" t="s">
        <v>535</v>
      </c>
      <c r="O57" s="514" t="s">
        <v>536</v>
      </c>
      <c r="P57" s="517"/>
      <c r="Q57" s="445" t="s">
        <v>537</v>
      </c>
      <c r="R57" s="445" t="s">
        <v>538</v>
      </c>
      <c r="S57" s="448">
        <f>IF(COUNTIF(J57:M59,"CUMPLE")&gt;=1,(G57*I57),0)* (IF(N57="PRESENTÓ CERTIFICADO",1,0))* (IF(O57="ACORDE A ITEM 5.2.1 (T.R.)",1,0) )* ( IF(OR(Q57="SIN OBSERVACIÓN", Q57="REQUERIMIENTOS SUBSANADOS"),1,0)) *(IF(OR(R57="NINGUNO", R57="CUMPLEN CON LO SOLICITADO"),1,0))</f>
        <v>118.44</v>
      </c>
      <c r="T57" s="436" t="s">
        <v>545</v>
      </c>
      <c r="W57" s="86"/>
      <c r="X57" s="86"/>
      <c r="Y57" s="86"/>
      <c r="Z57" s="86"/>
      <c r="AA57" s="86"/>
      <c r="AB57" s="86"/>
      <c r="AC57" s="86"/>
    </row>
    <row r="58" spans="1:29" s="41" customFormat="1" ht="24.95" customHeight="1">
      <c r="A58" s="46"/>
      <c r="B58" s="452"/>
      <c r="C58" s="503"/>
      <c r="D58" s="503"/>
      <c r="E58" s="503"/>
      <c r="F58" s="503"/>
      <c r="G58" s="506"/>
      <c r="H58" s="509"/>
      <c r="I58" s="512"/>
      <c r="J58" s="211" t="s">
        <v>532</v>
      </c>
      <c r="K58" s="210">
        <v>721015</v>
      </c>
      <c r="L58" s="441" t="s">
        <v>533</v>
      </c>
      <c r="M58" s="439">
        <v>721214</v>
      </c>
      <c r="N58" s="515"/>
      <c r="O58" s="515"/>
      <c r="P58" s="518"/>
      <c r="Q58" s="446"/>
      <c r="R58" s="446"/>
      <c r="S58" s="449"/>
      <c r="T58" s="437"/>
      <c r="W58" s="86"/>
      <c r="X58" s="86"/>
      <c r="Y58" s="86"/>
      <c r="Z58" s="86"/>
      <c r="AA58" s="86"/>
      <c r="AB58" s="86"/>
      <c r="AC58" s="86"/>
    </row>
    <row r="59" spans="1:29" s="41" customFormat="1" ht="24.95" customHeight="1">
      <c r="A59" s="46"/>
      <c r="B59" s="453"/>
      <c r="C59" s="504"/>
      <c r="D59" s="504"/>
      <c r="E59" s="504"/>
      <c r="F59" s="504"/>
      <c r="G59" s="507"/>
      <c r="H59" s="510"/>
      <c r="I59" s="513"/>
      <c r="J59" s="211" t="s">
        <v>533</v>
      </c>
      <c r="K59" s="210">
        <v>721029</v>
      </c>
      <c r="L59" s="442"/>
      <c r="M59" s="440"/>
      <c r="N59" s="516"/>
      <c r="O59" s="516"/>
      <c r="P59" s="519"/>
      <c r="Q59" s="447"/>
      <c r="R59" s="447"/>
      <c r="S59" s="450"/>
      <c r="T59" s="437"/>
      <c r="W59" s="86"/>
      <c r="X59" s="86"/>
      <c r="Y59" s="86"/>
      <c r="Z59" s="86"/>
      <c r="AA59" s="86"/>
      <c r="AB59" s="86"/>
      <c r="AC59" s="86"/>
    </row>
    <row r="60" spans="1:29" s="41" customFormat="1" ht="24.95" customHeight="1">
      <c r="A60" s="46"/>
      <c r="B60" s="451">
        <v>2</v>
      </c>
      <c r="C60" s="520">
        <v>42</v>
      </c>
      <c r="D60" s="520">
        <v>32</v>
      </c>
      <c r="E60" s="520" t="s">
        <v>556</v>
      </c>
      <c r="F60" s="502" t="s">
        <v>555</v>
      </c>
      <c r="G60" s="529">
        <v>175.47</v>
      </c>
      <c r="H60" s="508" t="s">
        <v>166</v>
      </c>
      <c r="I60" s="532">
        <v>1</v>
      </c>
      <c r="J60" s="211" t="s">
        <v>533</v>
      </c>
      <c r="K60" s="212">
        <v>401017</v>
      </c>
      <c r="L60" s="211" t="s">
        <v>533</v>
      </c>
      <c r="M60" s="212">
        <v>721033</v>
      </c>
      <c r="N60" s="514" t="s">
        <v>535</v>
      </c>
      <c r="O60" s="514" t="s">
        <v>536</v>
      </c>
      <c r="P60" s="523"/>
      <c r="Q60" s="526" t="s">
        <v>537</v>
      </c>
      <c r="R60" s="526" t="s">
        <v>538</v>
      </c>
      <c r="S60" s="448">
        <f t="shared" ref="S60" si="15">IF(COUNTIF(J60:M62,"CUMPLE")&gt;=1,(G60*I60),0)* (IF(N60="PRESENTÓ CERTIFICADO",1,0))* (IF(O60="ACORDE A ITEM 5.2.1 (T.R.)",1,0) )* ( IF(OR(Q60="SIN OBSERVACIÓN", Q60="REQUERIMIENTOS SUBSANADOS"),1,0)) *(IF(OR(R60="NINGUNO", R60="CUMPLEN CON LO SOLICITADO"),1,0))</f>
        <v>175.47</v>
      </c>
      <c r="T60" s="437"/>
      <c r="W60" s="86"/>
      <c r="X60" s="86"/>
      <c r="Y60" s="86"/>
      <c r="Z60" s="86"/>
      <c r="AA60" s="86"/>
      <c r="AB60" s="86"/>
      <c r="AC60" s="86"/>
    </row>
    <row r="61" spans="1:29" s="41" customFormat="1" ht="24.95" customHeight="1">
      <c r="A61" s="46"/>
      <c r="B61" s="452"/>
      <c r="C61" s="521"/>
      <c r="D61" s="521"/>
      <c r="E61" s="521"/>
      <c r="F61" s="503"/>
      <c r="G61" s="530"/>
      <c r="H61" s="509"/>
      <c r="I61" s="533"/>
      <c r="J61" s="211" t="s">
        <v>532</v>
      </c>
      <c r="K61" s="212">
        <v>721015</v>
      </c>
      <c r="L61" s="441" t="s">
        <v>533</v>
      </c>
      <c r="M61" s="443">
        <v>721214</v>
      </c>
      <c r="N61" s="515"/>
      <c r="O61" s="515"/>
      <c r="P61" s="524"/>
      <c r="Q61" s="527"/>
      <c r="R61" s="527"/>
      <c r="S61" s="449"/>
      <c r="T61" s="437"/>
      <c r="W61" s="86"/>
      <c r="X61" s="86"/>
      <c r="Y61" s="86"/>
      <c r="Z61" s="86"/>
      <c r="AA61" s="86"/>
      <c r="AB61" s="86"/>
      <c r="AC61" s="86"/>
    </row>
    <row r="62" spans="1:29" s="41" customFormat="1" ht="24.95" customHeight="1">
      <c r="A62" s="46"/>
      <c r="B62" s="453"/>
      <c r="C62" s="522"/>
      <c r="D62" s="522"/>
      <c r="E62" s="522"/>
      <c r="F62" s="504"/>
      <c r="G62" s="531"/>
      <c r="H62" s="510"/>
      <c r="I62" s="534"/>
      <c r="J62" s="211" t="s">
        <v>533</v>
      </c>
      <c r="K62" s="212">
        <v>721029</v>
      </c>
      <c r="L62" s="442"/>
      <c r="M62" s="444"/>
      <c r="N62" s="516"/>
      <c r="O62" s="516"/>
      <c r="P62" s="525"/>
      <c r="Q62" s="528"/>
      <c r="R62" s="528"/>
      <c r="S62" s="450"/>
      <c r="T62" s="437"/>
      <c r="W62" s="86"/>
      <c r="X62" s="86"/>
      <c r="Y62" s="86"/>
      <c r="Z62" s="86"/>
      <c r="AA62" s="86"/>
      <c r="AB62" s="86"/>
      <c r="AC62" s="86"/>
    </row>
    <row r="63" spans="1:29" s="41" customFormat="1" ht="24.95" customHeight="1">
      <c r="A63" s="46"/>
      <c r="B63" s="451">
        <v>3</v>
      </c>
      <c r="C63" s="502">
        <v>43</v>
      </c>
      <c r="D63" s="502">
        <v>33</v>
      </c>
      <c r="E63" s="502" t="s">
        <v>557</v>
      </c>
      <c r="F63" s="502" t="s">
        <v>555</v>
      </c>
      <c r="G63" s="505">
        <v>731.04</v>
      </c>
      <c r="H63" s="508" t="s">
        <v>166</v>
      </c>
      <c r="I63" s="511">
        <v>1</v>
      </c>
      <c r="J63" s="211" t="s">
        <v>533</v>
      </c>
      <c r="K63" s="210">
        <v>401017</v>
      </c>
      <c r="L63" s="211" t="s">
        <v>533</v>
      </c>
      <c r="M63" s="210">
        <v>721033</v>
      </c>
      <c r="N63" s="514" t="s">
        <v>535</v>
      </c>
      <c r="O63" s="514" t="s">
        <v>536</v>
      </c>
      <c r="P63" s="517"/>
      <c r="Q63" s="445" t="s">
        <v>537</v>
      </c>
      <c r="R63" s="445" t="s">
        <v>538</v>
      </c>
      <c r="S63" s="448">
        <f t="shared" ref="S63" si="16">IF(COUNTIF(J63:M65,"CUMPLE")&gt;=1,(G63*I63),0)* (IF(N63="PRESENTÓ CERTIFICADO",1,0))* (IF(O63="ACORDE A ITEM 5.2.1 (T.R.)",1,0) )* ( IF(OR(Q63="SIN OBSERVACIÓN", Q63="REQUERIMIENTOS SUBSANADOS"),1,0)) *(IF(OR(R63="NINGUNO", R63="CUMPLEN CON LO SOLICITADO"),1,0))</f>
        <v>731.04</v>
      </c>
      <c r="T63" s="437"/>
      <c r="W63" s="86"/>
      <c r="X63" s="86"/>
      <c r="Y63" s="86"/>
      <c r="Z63" s="86"/>
      <c r="AA63" s="86"/>
      <c r="AB63" s="86"/>
      <c r="AC63" s="86"/>
    </row>
    <row r="64" spans="1:29" s="41" customFormat="1" ht="24.95" customHeight="1">
      <c r="A64" s="46"/>
      <c r="B64" s="452"/>
      <c r="C64" s="503"/>
      <c r="D64" s="503"/>
      <c r="E64" s="503"/>
      <c r="F64" s="503"/>
      <c r="G64" s="506"/>
      <c r="H64" s="509"/>
      <c r="I64" s="512"/>
      <c r="J64" s="211" t="s">
        <v>532</v>
      </c>
      <c r="K64" s="210">
        <v>721015</v>
      </c>
      <c r="L64" s="441" t="s">
        <v>533</v>
      </c>
      <c r="M64" s="439">
        <v>721214</v>
      </c>
      <c r="N64" s="515"/>
      <c r="O64" s="515"/>
      <c r="P64" s="518"/>
      <c r="Q64" s="446"/>
      <c r="R64" s="446"/>
      <c r="S64" s="449"/>
      <c r="T64" s="437"/>
      <c r="W64" s="86"/>
      <c r="X64" s="86"/>
      <c r="Y64" s="86"/>
      <c r="Z64" s="86"/>
      <c r="AA64" s="86"/>
      <c r="AB64" s="86"/>
      <c r="AC64" s="86"/>
    </row>
    <row r="65" spans="1:29" s="41" customFormat="1" ht="24.95" customHeight="1">
      <c r="A65" s="46"/>
      <c r="B65" s="453"/>
      <c r="C65" s="504"/>
      <c r="D65" s="504"/>
      <c r="E65" s="504"/>
      <c r="F65" s="504"/>
      <c r="G65" s="507"/>
      <c r="H65" s="510"/>
      <c r="I65" s="513"/>
      <c r="J65" s="211" t="s">
        <v>533</v>
      </c>
      <c r="K65" s="210">
        <v>721029</v>
      </c>
      <c r="L65" s="442"/>
      <c r="M65" s="440"/>
      <c r="N65" s="516"/>
      <c r="O65" s="516"/>
      <c r="P65" s="519"/>
      <c r="Q65" s="447"/>
      <c r="R65" s="447"/>
      <c r="S65" s="450"/>
      <c r="T65" s="437"/>
      <c r="W65" s="86"/>
      <c r="X65" s="86"/>
      <c r="Y65" s="86"/>
      <c r="Z65" s="86"/>
      <c r="AA65" s="86"/>
      <c r="AB65" s="86"/>
      <c r="AC65" s="86"/>
    </row>
    <row r="66" spans="1:29" s="41" customFormat="1" ht="24.95" customHeight="1">
      <c r="A66" s="46"/>
      <c r="B66" s="451">
        <v>4</v>
      </c>
      <c r="C66" s="520">
        <v>32</v>
      </c>
      <c r="D66" s="520">
        <v>22</v>
      </c>
      <c r="E66" s="520" t="s">
        <v>558</v>
      </c>
      <c r="F66" s="520" t="s">
        <v>559</v>
      </c>
      <c r="G66" s="529">
        <v>145.24</v>
      </c>
      <c r="H66" s="508" t="s">
        <v>166</v>
      </c>
      <c r="I66" s="532">
        <v>1</v>
      </c>
      <c r="J66" s="211" t="s">
        <v>533</v>
      </c>
      <c r="K66" s="212">
        <v>401017</v>
      </c>
      <c r="L66" s="211" t="s">
        <v>532</v>
      </c>
      <c r="M66" s="212">
        <v>721033</v>
      </c>
      <c r="N66" s="514" t="s">
        <v>535</v>
      </c>
      <c r="O66" s="514" t="s">
        <v>536</v>
      </c>
      <c r="P66" s="523"/>
      <c r="Q66" s="526" t="s">
        <v>537</v>
      </c>
      <c r="R66" s="526" t="s">
        <v>538</v>
      </c>
      <c r="S66" s="448">
        <f t="shared" ref="S66" si="17">IF(COUNTIF(J66:M68,"CUMPLE")&gt;=1,(G66*I66),0)* (IF(N66="PRESENTÓ CERTIFICADO",1,0))* (IF(O66="ACORDE A ITEM 5.2.1 (T.R.)",1,0) )* ( IF(OR(Q66="SIN OBSERVACIÓN", Q66="REQUERIMIENTOS SUBSANADOS"),1,0)) *(IF(OR(R66="NINGUNO", R66="CUMPLEN CON LO SOLICITADO"),1,0))</f>
        <v>145.24</v>
      </c>
      <c r="T66" s="437"/>
      <c r="W66" s="86"/>
      <c r="X66" s="86"/>
      <c r="Y66" s="86"/>
      <c r="Z66" s="86"/>
      <c r="AA66" s="86"/>
      <c r="AB66" s="86"/>
      <c r="AC66" s="86"/>
    </row>
    <row r="67" spans="1:29" s="41" customFormat="1" ht="24.95" customHeight="1">
      <c r="A67" s="46"/>
      <c r="B67" s="452"/>
      <c r="C67" s="521"/>
      <c r="D67" s="521"/>
      <c r="E67" s="521"/>
      <c r="F67" s="521"/>
      <c r="G67" s="530"/>
      <c r="H67" s="509"/>
      <c r="I67" s="533"/>
      <c r="J67" s="211" t="s">
        <v>532</v>
      </c>
      <c r="K67" s="212">
        <v>721015</v>
      </c>
      <c r="L67" s="441" t="s">
        <v>532</v>
      </c>
      <c r="M67" s="443">
        <v>721214</v>
      </c>
      <c r="N67" s="515"/>
      <c r="O67" s="515"/>
      <c r="P67" s="524"/>
      <c r="Q67" s="527"/>
      <c r="R67" s="527"/>
      <c r="S67" s="449"/>
      <c r="T67" s="437"/>
      <c r="W67" s="86"/>
      <c r="X67" s="86"/>
      <c r="Y67" s="86"/>
      <c r="Z67" s="86"/>
      <c r="AA67" s="86"/>
      <c r="AB67" s="86"/>
      <c r="AC67" s="86"/>
    </row>
    <row r="68" spans="1:29" s="41" customFormat="1" ht="24.95" customHeight="1">
      <c r="A68" s="46"/>
      <c r="B68" s="453"/>
      <c r="C68" s="522"/>
      <c r="D68" s="522"/>
      <c r="E68" s="522"/>
      <c r="F68" s="522"/>
      <c r="G68" s="531"/>
      <c r="H68" s="510"/>
      <c r="I68" s="534"/>
      <c r="J68" s="211" t="s">
        <v>532</v>
      </c>
      <c r="K68" s="212">
        <v>721029</v>
      </c>
      <c r="L68" s="442"/>
      <c r="M68" s="444"/>
      <c r="N68" s="516"/>
      <c r="O68" s="516"/>
      <c r="P68" s="525"/>
      <c r="Q68" s="528"/>
      <c r="R68" s="528"/>
      <c r="S68" s="450"/>
      <c r="T68" s="437"/>
      <c r="W68" s="86"/>
      <c r="X68" s="86"/>
      <c r="Y68" s="86"/>
      <c r="Z68" s="86"/>
      <c r="AA68" s="86"/>
      <c r="AB68" s="86"/>
      <c r="AC68" s="86"/>
    </row>
    <row r="69" spans="1:29" s="41" customFormat="1" ht="24.95" customHeight="1">
      <c r="A69" s="46"/>
      <c r="B69" s="451">
        <v>5</v>
      </c>
      <c r="C69" s="502"/>
      <c r="D69" s="502"/>
      <c r="E69" s="502"/>
      <c r="F69" s="502"/>
      <c r="G69" s="505"/>
      <c r="H69" s="508"/>
      <c r="I69" s="511"/>
      <c r="J69" s="211"/>
      <c r="K69" s="210">
        <v>401017</v>
      </c>
      <c r="L69" s="211"/>
      <c r="M69" s="210">
        <v>721033</v>
      </c>
      <c r="N69" s="514"/>
      <c r="O69" s="514"/>
      <c r="P69" s="517"/>
      <c r="Q69" s="445"/>
      <c r="R69" s="445"/>
      <c r="S69" s="448">
        <f t="shared" ref="S69" si="18">IF(COUNTIF(J69:M71,"CUMPLE")&gt;=1,(G69*I69),0)* (IF(N69="PRESENTÓ CERTIFICADO",1,0))* (IF(O69="ACORDE A ITEM 5.2.1 (T.R.)",1,0) )* ( IF(OR(Q69="SIN OBSERVACIÓN", Q69="REQUERIMIENTOS SUBSANADOS"),1,0)) *(IF(OR(R69="NINGUNO", R69="CUMPLEN CON LO SOLICITADO"),1,0))</f>
        <v>0</v>
      </c>
      <c r="T69" s="437"/>
      <c r="W69" s="86"/>
      <c r="X69" s="86"/>
      <c r="Y69" s="86"/>
      <c r="Z69" s="86"/>
      <c r="AA69" s="86"/>
      <c r="AB69" s="86"/>
      <c r="AC69" s="86"/>
    </row>
    <row r="70" spans="1:29" s="41" customFormat="1" ht="24.95" customHeight="1">
      <c r="A70" s="46"/>
      <c r="B70" s="452"/>
      <c r="C70" s="503"/>
      <c r="D70" s="503"/>
      <c r="E70" s="503"/>
      <c r="F70" s="503"/>
      <c r="G70" s="506"/>
      <c r="H70" s="509"/>
      <c r="I70" s="512"/>
      <c r="J70" s="211"/>
      <c r="K70" s="210">
        <v>721015</v>
      </c>
      <c r="L70" s="441"/>
      <c r="M70" s="439">
        <v>721214</v>
      </c>
      <c r="N70" s="515"/>
      <c r="O70" s="515"/>
      <c r="P70" s="518"/>
      <c r="Q70" s="446"/>
      <c r="R70" s="446"/>
      <c r="S70" s="449"/>
      <c r="T70" s="437"/>
      <c r="W70" s="86"/>
      <c r="X70" s="86"/>
      <c r="Y70" s="86"/>
      <c r="Z70" s="86"/>
      <c r="AA70" s="86"/>
      <c r="AB70" s="86"/>
      <c r="AC70" s="86"/>
    </row>
    <row r="71" spans="1:29" s="41" customFormat="1" ht="24.95" customHeight="1">
      <c r="A71" s="46"/>
      <c r="B71" s="453"/>
      <c r="C71" s="504"/>
      <c r="D71" s="504"/>
      <c r="E71" s="504"/>
      <c r="F71" s="504"/>
      <c r="G71" s="507"/>
      <c r="H71" s="510"/>
      <c r="I71" s="513"/>
      <c r="J71" s="211"/>
      <c r="K71" s="210">
        <v>721029</v>
      </c>
      <c r="L71" s="442"/>
      <c r="M71" s="440"/>
      <c r="N71" s="516"/>
      <c r="O71" s="516"/>
      <c r="P71" s="519"/>
      <c r="Q71" s="447"/>
      <c r="R71" s="447"/>
      <c r="S71" s="450"/>
      <c r="T71" s="438"/>
      <c r="W71" s="86"/>
      <c r="X71" s="86"/>
      <c r="Y71" s="86"/>
      <c r="Z71" s="86"/>
    </row>
    <row r="72" spans="1:29" s="38" customFormat="1" ht="24.95" customHeight="1">
      <c r="B72" s="492" t="str">
        <f>IF(S73=" "," ",IF(S73&gt;=$H$6,"CUMPLE CON LA EXPERIENCIA REQUERIDA","NO CUMPLE CON LA EXPERIENCIA REQUERIDA"))</f>
        <v>CUMPLE CON LA EXPERIENCIA REQUERIDA</v>
      </c>
      <c r="C72" s="493"/>
      <c r="D72" s="493"/>
      <c r="E72" s="493"/>
      <c r="F72" s="493"/>
      <c r="G72" s="493"/>
      <c r="H72" s="493"/>
      <c r="I72" s="493"/>
      <c r="J72" s="493"/>
      <c r="K72" s="493"/>
      <c r="L72" s="493"/>
      <c r="M72" s="493"/>
      <c r="N72" s="493"/>
      <c r="O72" s="494"/>
      <c r="P72" s="498" t="s">
        <v>22</v>
      </c>
      <c r="Q72" s="499"/>
      <c r="R72" s="43"/>
      <c r="S72" s="42">
        <f>IF(T57="SI",SUM(S57:S71),0)</f>
        <v>1170.1899999999998</v>
      </c>
      <c r="T72" s="500" t="str">
        <f>IF(S73=" "," ",IF(S73&gt;=$H$6,"CUMPLE","NO CUMPLE"))</f>
        <v>CUMPLE</v>
      </c>
      <c r="W72" s="86"/>
      <c r="X72" s="86"/>
      <c r="Y72" s="86"/>
      <c r="Z72" s="86"/>
    </row>
    <row r="73" spans="1:29" s="41" customFormat="1" ht="24.95" customHeight="1">
      <c r="B73" s="495"/>
      <c r="C73" s="496"/>
      <c r="D73" s="496"/>
      <c r="E73" s="496"/>
      <c r="F73" s="496"/>
      <c r="G73" s="496"/>
      <c r="H73" s="496"/>
      <c r="I73" s="496"/>
      <c r="J73" s="496"/>
      <c r="K73" s="496"/>
      <c r="L73" s="496"/>
      <c r="M73" s="496"/>
      <c r="N73" s="496"/>
      <c r="O73" s="497"/>
      <c r="P73" s="498" t="s">
        <v>24</v>
      </c>
      <c r="Q73" s="499"/>
      <c r="R73" s="43"/>
      <c r="S73" s="153">
        <f>IFERROR((S72/$P$6)," ")</f>
        <v>3.5460303030303026</v>
      </c>
      <c r="T73" s="501"/>
      <c r="W73" s="86"/>
      <c r="X73" s="86"/>
      <c r="Y73" s="86"/>
      <c r="Z73" s="86"/>
    </row>
    <row r="76" spans="1:29" ht="36" customHeight="1">
      <c r="B76" s="237">
        <v>4</v>
      </c>
      <c r="C76" s="540" t="s">
        <v>95</v>
      </c>
      <c r="D76" s="541"/>
      <c r="E76" s="542"/>
      <c r="F76" s="543" t="str">
        <f>IFERROR(VLOOKUP(B76,LISTA_OFERENTES,2,FALSE)," ")</f>
        <v>CONCIVE S.A.S.</v>
      </c>
      <c r="G76" s="544"/>
      <c r="H76" s="544"/>
      <c r="I76" s="544"/>
      <c r="J76" s="544"/>
      <c r="K76" s="544"/>
      <c r="L76" s="544"/>
      <c r="M76" s="544"/>
      <c r="N76" s="544"/>
      <c r="O76" s="545"/>
      <c r="P76" s="546" t="s">
        <v>132</v>
      </c>
      <c r="Q76" s="547"/>
      <c r="R76" s="548"/>
      <c r="S76" s="37">
        <f>5-(INT(COUNTBLANK(C79:C93))-10)</f>
        <v>5</v>
      </c>
      <c r="T76" s="38"/>
    </row>
    <row r="77" spans="1:29" s="44" customFormat="1" ht="30" customHeight="1">
      <c r="B77" s="550" t="s">
        <v>51</v>
      </c>
      <c r="C77" s="535" t="s">
        <v>15</v>
      </c>
      <c r="D77" s="535" t="s">
        <v>16</v>
      </c>
      <c r="E77" s="535" t="s">
        <v>17</v>
      </c>
      <c r="F77" s="535" t="s">
        <v>18</v>
      </c>
      <c r="G77" s="535" t="s">
        <v>19</v>
      </c>
      <c r="H77" s="535" t="s">
        <v>20</v>
      </c>
      <c r="I77" s="535" t="s">
        <v>21</v>
      </c>
      <c r="J77" s="558" t="s">
        <v>58</v>
      </c>
      <c r="K77" s="559"/>
      <c r="L77" s="559"/>
      <c r="M77" s="560"/>
      <c r="N77" s="535" t="s">
        <v>96</v>
      </c>
      <c r="O77" s="535" t="s">
        <v>97</v>
      </c>
      <c r="P77" s="40" t="s">
        <v>98</v>
      </c>
      <c r="Q77" s="40"/>
      <c r="R77" s="535" t="s">
        <v>99</v>
      </c>
      <c r="S77" s="535" t="s">
        <v>100</v>
      </c>
      <c r="T77" s="535" t="s">
        <v>165</v>
      </c>
      <c r="U77" s="45"/>
      <c r="V77" s="45"/>
      <c r="W77" s="86"/>
      <c r="X77" s="86"/>
      <c r="Y77" s="86"/>
      <c r="Z77" s="86"/>
      <c r="AA77" s="86"/>
      <c r="AB77" s="86"/>
      <c r="AC77" s="86"/>
    </row>
    <row r="78" spans="1:29" s="44" customFormat="1" ht="90.75" customHeight="1">
      <c r="B78" s="551"/>
      <c r="C78" s="536"/>
      <c r="D78" s="536"/>
      <c r="E78" s="536"/>
      <c r="F78" s="536"/>
      <c r="G78" s="536"/>
      <c r="H78" s="536"/>
      <c r="I78" s="536"/>
      <c r="J78" s="537" t="s">
        <v>102</v>
      </c>
      <c r="K78" s="538"/>
      <c r="L78" s="538"/>
      <c r="M78" s="539"/>
      <c r="N78" s="536"/>
      <c r="O78" s="536"/>
      <c r="P78" s="39" t="s">
        <v>13</v>
      </c>
      <c r="Q78" s="39" t="s">
        <v>101</v>
      </c>
      <c r="R78" s="536"/>
      <c r="S78" s="536"/>
      <c r="T78" s="536"/>
      <c r="U78" s="45"/>
      <c r="V78" s="45"/>
      <c r="W78" s="86"/>
      <c r="X78" s="86"/>
      <c r="Y78" s="86"/>
      <c r="Z78" s="86"/>
      <c r="AA78" s="86"/>
      <c r="AB78" s="86"/>
      <c r="AC78" s="86"/>
    </row>
    <row r="79" spans="1:29" s="41" customFormat="1" ht="24.95" customHeight="1">
      <c r="A79" s="46"/>
      <c r="B79" s="451">
        <v>1</v>
      </c>
      <c r="C79" s="502">
        <v>14</v>
      </c>
      <c r="D79" s="502">
        <v>21</v>
      </c>
      <c r="E79" s="502" t="s">
        <v>563</v>
      </c>
      <c r="F79" s="502" t="s">
        <v>564</v>
      </c>
      <c r="G79" s="505">
        <v>8982.89</v>
      </c>
      <c r="H79" s="508" t="s">
        <v>166</v>
      </c>
      <c r="I79" s="511">
        <v>1</v>
      </c>
      <c r="J79" s="211" t="s">
        <v>533</v>
      </c>
      <c r="K79" s="210">
        <v>401017</v>
      </c>
      <c r="L79" s="211" t="s">
        <v>532</v>
      </c>
      <c r="M79" s="210">
        <v>721033</v>
      </c>
      <c r="N79" s="514" t="s">
        <v>535</v>
      </c>
      <c r="O79" s="514" t="s">
        <v>536</v>
      </c>
      <c r="P79" s="517"/>
      <c r="Q79" s="445" t="s">
        <v>537</v>
      </c>
      <c r="R79" s="445" t="s">
        <v>538</v>
      </c>
      <c r="S79" s="448">
        <f>IF(COUNTIF(J79:M81,"CUMPLE")&gt;=1,(G79*I79),0)* (IF(N79="PRESENTÓ CERTIFICADO",1,0))* (IF(O79="ACORDE A ITEM 5.2.1 (T.R.)",1,0) )* ( IF(OR(Q79="SIN OBSERVACIÓN", Q79="REQUERIMIENTOS SUBSANADOS"),1,0)) *(IF(OR(R79="NINGUNO", R79="CUMPLEN CON LO SOLICITADO"),1,0))</f>
        <v>8982.89</v>
      </c>
      <c r="T79" s="436" t="s">
        <v>545</v>
      </c>
      <c r="W79" s="86"/>
      <c r="X79" s="86"/>
      <c r="Y79" s="86"/>
      <c r="Z79" s="86"/>
      <c r="AA79" s="86"/>
      <c r="AB79" s="86"/>
      <c r="AC79" s="86"/>
    </row>
    <row r="80" spans="1:29" s="41" customFormat="1" ht="24.95" customHeight="1">
      <c r="A80" s="46"/>
      <c r="B80" s="452"/>
      <c r="C80" s="503"/>
      <c r="D80" s="503"/>
      <c r="E80" s="503"/>
      <c r="F80" s="503"/>
      <c r="G80" s="506"/>
      <c r="H80" s="509"/>
      <c r="I80" s="512"/>
      <c r="J80" s="211" t="s">
        <v>532</v>
      </c>
      <c r="K80" s="210">
        <v>721015</v>
      </c>
      <c r="L80" s="441" t="s">
        <v>533</v>
      </c>
      <c r="M80" s="439">
        <v>721214</v>
      </c>
      <c r="N80" s="515"/>
      <c r="O80" s="515"/>
      <c r="P80" s="518"/>
      <c r="Q80" s="446"/>
      <c r="R80" s="446"/>
      <c r="S80" s="449"/>
      <c r="T80" s="437"/>
      <c r="W80" s="86"/>
      <c r="X80" s="86"/>
      <c r="Y80" s="86"/>
      <c r="Z80" s="86"/>
      <c r="AA80" s="86"/>
      <c r="AB80" s="86"/>
      <c r="AC80" s="86"/>
    </row>
    <row r="81" spans="1:29" s="41" customFormat="1" ht="24.95" customHeight="1">
      <c r="A81" s="46"/>
      <c r="B81" s="453"/>
      <c r="C81" s="504"/>
      <c r="D81" s="504"/>
      <c r="E81" s="504"/>
      <c r="F81" s="504"/>
      <c r="G81" s="507"/>
      <c r="H81" s="510"/>
      <c r="I81" s="513"/>
      <c r="J81" s="211" t="s">
        <v>532</v>
      </c>
      <c r="K81" s="210">
        <v>721029</v>
      </c>
      <c r="L81" s="442"/>
      <c r="M81" s="440"/>
      <c r="N81" s="516"/>
      <c r="O81" s="516"/>
      <c r="P81" s="519"/>
      <c r="Q81" s="447"/>
      <c r="R81" s="447"/>
      <c r="S81" s="450"/>
      <c r="T81" s="437"/>
      <c r="W81" s="86"/>
      <c r="X81" s="86"/>
      <c r="Y81" s="86"/>
      <c r="Z81" s="86"/>
      <c r="AA81" s="86"/>
      <c r="AB81" s="86"/>
      <c r="AC81" s="86"/>
    </row>
    <row r="82" spans="1:29" s="41" customFormat="1" ht="24.95" customHeight="1">
      <c r="A82" s="46"/>
      <c r="B82" s="451">
        <v>2</v>
      </c>
      <c r="C82" s="520">
        <v>15</v>
      </c>
      <c r="D82" s="520">
        <v>22</v>
      </c>
      <c r="E82" s="520" t="s">
        <v>565</v>
      </c>
      <c r="F82" s="502" t="s">
        <v>564</v>
      </c>
      <c r="G82" s="529">
        <v>2584.08</v>
      </c>
      <c r="H82" s="508" t="s">
        <v>166</v>
      </c>
      <c r="I82" s="532">
        <v>1</v>
      </c>
      <c r="J82" s="211" t="s">
        <v>533</v>
      </c>
      <c r="K82" s="212">
        <v>401017</v>
      </c>
      <c r="L82" s="211" t="s">
        <v>532</v>
      </c>
      <c r="M82" s="212">
        <v>721033</v>
      </c>
      <c r="N82" s="514" t="s">
        <v>535</v>
      </c>
      <c r="O82" s="514" t="s">
        <v>536</v>
      </c>
      <c r="P82" s="523"/>
      <c r="Q82" s="526" t="s">
        <v>537</v>
      </c>
      <c r="R82" s="526" t="s">
        <v>538</v>
      </c>
      <c r="S82" s="448">
        <f t="shared" ref="S82" si="19">IF(COUNTIF(J82:M84,"CUMPLE")&gt;=1,(G82*I82),0)* (IF(N82="PRESENTÓ CERTIFICADO",1,0))* (IF(O82="ACORDE A ITEM 5.2.1 (T.R.)",1,0) )* ( IF(OR(Q82="SIN OBSERVACIÓN", Q82="REQUERIMIENTOS SUBSANADOS"),1,0)) *(IF(OR(R82="NINGUNO", R82="CUMPLEN CON LO SOLICITADO"),1,0))</f>
        <v>2584.08</v>
      </c>
      <c r="T82" s="437"/>
      <c r="W82" s="86"/>
      <c r="X82" s="86"/>
      <c r="Y82" s="86"/>
      <c r="Z82" s="86"/>
      <c r="AA82" s="86"/>
      <c r="AB82" s="86"/>
      <c r="AC82" s="86"/>
    </row>
    <row r="83" spans="1:29" s="41" customFormat="1" ht="24.95" customHeight="1">
      <c r="A83" s="46"/>
      <c r="B83" s="452"/>
      <c r="C83" s="521"/>
      <c r="D83" s="521"/>
      <c r="E83" s="521"/>
      <c r="F83" s="503"/>
      <c r="G83" s="530"/>
      <c r="H83" s="509"/>
      <c r="I83" s="533"/>
      <c r="J83" s="211" t="s">
        <v>532</v>
      </c>
      <c r="K83" s="212">
        <v>721015</v>
      </c>
      <c r="L83" s="441" t="s">
        <v>532</v>
      </c>
      <c r="M83" s="443">
        <v>721214</v>
      </c>
      <c r="N83" s="515"/>
      <c r="O83" s="515"/>
      <c r="P83" s="524"/>
      <c r="Q83" s="527"/>
      <c r="R83" s="527"/>
      <c r="S83" s="449"/>
      <c r="T83" s="437"/>
      <c r="W83" s="86"/>
      <c r="X83" s="86"/>
      <c r="Y83" s="86"/>
      <c r="Z83" s="86"/>
      <c r="AA83" s="86"/>
      <c r="AB83" s="86"/>
      <c r="AC83" s="86"/>
    </row>
    <row r="84" spans="1:29" s="41" customFormat="1" ht="24.95" customHeight="1">
      <c r="A84" s="46"/>
      <c r="B84" s="453"/>
      <c r="C84" s="522"/>
      <c r="D84" s="522"/>
      <c r="E84" s="522"/>
      <c r="F84" s="504"/>
      <c r="G84" s="531"/>
      <c r="H84" s="510"/>
      <c r="I84" s="534"/>
      <c r="J84" s="211" t="s">
        <v>532</v>
      </c>
      <c r="K84" s="212">
        <v>721029</v>
      </c>
      <c r="L84" s="442"/>
      <c r="M84" s="444"/>
      <c r="N84" s="516"/>
      <c r="O84" s="516"/>
      <c r="P84" s="525"/>
      <c r="Q84" s="528"/>
      <c r="R84" s="528"/>
      <c r="S84" s="450"/>
      <c r="T84" s="437"/>
      <c r="W84" s="86"/>
      <c r="X84" s="86"/>
      <c r="Y84" s="86"/>
      <c r="Z84" s="86"/>
      <c r="AA84" s="86"/>
      <c r="AB84" s="86"/>
      <c r="AC84" s="86"/>
    </row>
    <row r="85" spans="1:29" s="41" customFormat="1" ht="24.95" customHeight="1">
      <c r="A85" s="46"/>
      <c r="B85" s="451">
        <v>3</v>
      </c>
      <c r="C85" s="502">
        <v>16</v>
      </c>
      <c r="D85" s="502">
        <v>24</v>
      </c>
      <c r="E85" s="502" t="s">
        <v>566</v>
      </c>
      <c r="F85" s="502" t="s">
        <v>567</v>
      </c>
      <c r="G85" s="505">
        <v>10176.91</v>
      </c>
      <c r="H85" s="508" t="s">
        <v>166</v>
      </c>
      <c r="I85" s="511">
        <v>1</v>
      </c>
      <c r="J85" s="211" t="s">
        <v>533</v>
      </c>
      <c r="K85" s="210">
        <v>401017</v>
      </c>
      <c r="L85" s="211" t="s">
        <v>532</v>
      </c>
      <c r="M85" s="210">
        <v>721033</v>
      </c>
      <c r="N85" s="514" t="s">
        <v>535</v>
      </c>
      <c r="O85" s="514" t="s">
        <v>536</v>
      </c>
      <c r="P85" s="517" t="s">
        <v>568</v>
      </c>
      <c r="Q85" s="445" t="s">
        <v>569</v>
      </c>
      <c r="R85" s="445" t="s">
        <v>570</v>
      </c>
      <c r="S85" s="448">
        <f t="shared" ref="S85" si="20">IF(COUNTIF(J85:M87,"CUMPLE")&gt;=1,(G85*I85),0)* (IF(N85="PRESENTÓ CERTIFICADO",1,0))* (IF(O85="ACORDE A ITEM 5.2.1 (T.R.)",1,0) )* ( IF(OR(Q85="SIN OBSERVACIÓN", Q85="REQUERIMIENTOS SUBSANADOS"),1,0)) *(IF(OR(R85="NINGUNO", R85="CUMPLEN CON LO SOLICITADO"),1,0))</f>
        <v>0</v>
      </c>
      <c r="T85" s="437"/>
      <c r="W85" s="86"/>
      <c r="X85" s="86"/>
      <c r="Y85" s="86"/>
      <c r="Z85" s="86"/>
      <c r="AA85" s="86"/>
      <c r="AB85" s="86"/>
      <c r="AC85" s="86"/>
    </row>
    <row r="86" spans="1:29" s="41" customFormat="1" ht="24.95" customHeight="1">
      <c r="A86" s="46"/>
      <c r="B86" s="452"/>
      <c r="C86" s="503"/>
      <c r="D86" s="503"/>
      <c r="E86" s="503"/>
      <c r="F86" s="503"/>
      <c r="G86" s="506"/>
      <c r="H86" s="509"/>
      <c r="I86" s="512"/>
      <c r="J86" s="211" t="s">
        <v>532</v>
      </c>
      <c r="K86" s="210">
        <v>721015</v>
      </c>
      <c r="L86" s="441" t="s">
        <v>532</v>
      </c>
      <c r="M86" s="439">
        <v>721214</v>
      </c>
      <c r="N86" s="515"/>
      <c r="O86" s="515"/>
      <c r="P86" s="518"/>
      <c r="Q86" s="446"/>
      <c r="R86" s="446"/>
      <c r="S86" s="449"/>
      <c r="T86" s="437"/>
      <c r="W86" s="86"/>
      <c r="X86" s="86"/>
      <c r="Y86" s="86"/>
      <c r="Z86" s="86"/>
      <c r="AA86" s="86"/>
      <c r="AB86" s="86"/>
      <c r="AC86" s="86"/>
    </row>
    <row r="87" spans="1:29" s="41" customFormat="1" ht="24.95" customHeight="1">
      <c r="A87" s="46"/>
      <c r="B87" s="453"/>
      <c r="C87" s="504"/>
      <c r="D87" s="504"/>
      <c r="E87" s="504"/>
      <c r="F87" s="504"/>
      <c r="G87" s="507"/>
      <c r="H87" s="510"/>
      <c r="I87" s="513"/>
      <c r="J87" s="211" t="s">
        <v>532</v>
      </c>
      <c r="K87" s="210">
        <v>721029</v>
      </c>
      <c r="L87" s="442"/>
      <c r="M87" s="440"/>
      <c r="N87" s="516"/>
      <c r="O87" s="516"/>
      <c r="P87" s="519"/>
      <c r="Q87" s="447"/>
      <c r="R87" s="447"/>
      <c r="S87" s="450"/>
      <c r="T87" s="437"/>
      <c r="W87" s="86"/>
      <c r="X87" s="86"/>
      <c r="Y87" s="86"/>
      <c r="Z87" s="86"/>
      <c r="AA87" s="86"/>
      <c r="AB87" s="86"/>
      <c r="AC87" s="86"/>
    </row>
    <row r="88" spans="1:29" s="41" customFormat="1" ht="24.95" customHeight="1">
      <c r="A88" s="46"/>
      <c r="B88" s="451">
        <v>4</v>
      </c>
      <c r="C88" s="520">
        <v>26</v>
      </c>
      <c r="D88" s="520">
        <v>29</v>
      </c>
      <c r="E88" s="520" t="s">
        <v>571</v>
      </c>
      <c r="F88" s="520" t="s">
        <v>4</v>
      </c>
      <c r="G88" s="529">
        <v>239.71</v>
      </c>
      <c r="H88" s="508" t="s">
        <v>166</v>
      </c>
      <c r="I88" s="532">
        <v>1</v>
      </c>
      <c r="J88" s="211" t="s">
        <v>533</v>
      </c>
      <c r="K88" s="212">
        <v>401017</v>
      </c>
      <c r="L88" s="211" t="s">
        <v>532</v>
      </c>
      <c r="M88" s="212">
        <v>721033</v>
      </c>
      <c r="N88" s="514" t="s">
        <v>535</v>
      </c>
      <c r="O88" s="514" t="s">
        <v>536</v>
      </c>
      <c r="P88" s="523"/>
      <c r="Q88" s="526" t="s">
        <v>537</v>
      </c>
      <c r="R88" s="526" t="s">
        <v>538</v>
      </c>
      <c r="S88" s="448">
        <f t="shared" ref="S88" si="21">IF(COUNTIF(J88:M90,"CUMPLE")&gt;=1,(G88*I88),0)* (IF(N88="PRESENTÓ CERTIFICADO",1,0))* (IF(O88="ACORDE A ITEM 5.2.1 (T.R.)",1,0) )* ( IF(OR(Q88="SIN OBSERVACIÓN", Q88="REQUERIMIENTOS SUBSANADOS"),1,0)) *(IF(OR(R88="NINGUNO", R88="CUMPLEN CON LO SOLICITADO"),1,0))</f>
        <v>239.71</v>
      </c>
      <c r="T88" s="437"/>
      <c r="W88" s="86"/>
      <c r="X88" s="86"/>
      <c r="Y88" s="86"/>
      <c r="Z88" s="86"/>
      <c r="AA88" s="86"/>
      <c r="AB88" s="86"/>
      <c r="AC88" s="86"/>
    </row>
    <row r="89" spans="1:29" s="41" customFormat="1" ht="24.95" customHeight="1">
      <c r="A89" s="46"/>
      <c r="B89" s="452"/>
      <c r="C89" s="521"/>
      <c r="D89" s="521"/>
      <c r="E89" s="521"/>
      <c r="F89" s="521"/>
      <c r="G89" s="530"/>
      <c r="H89" s="509"/>
      <c r="I89" s="533"/>
      <c r="J89" s="211" t="s">
        <v>532</v>
      </c>
      <c r="K89" s="212">
        <v>721015</v>
      </c>
      <c r="L89" s="441" t="s">
        <v>532</v>
      </c>
      <c r="M89" s="443">
        <v>721214</v>
      </c>
      <c r="N89" s="515"/>
      <c r="O89" s="515"/>
      <c r="P89" s="524"/>
      <c r="Q89" s="527"/>
      <c r="R89" s="527"/>
      <c r="S89" s="449"/>
      <c r="T89" s="437"/>
      <c r="W89" s="86"/>
      <c r="X89" s="86"/>
      <c r="Y89" s="86"/>
      <c r="Z89" s="86"/>
      <c r="AA89" s="86"/>
      <c r="AB89" s="86"/>
      <c r="AC89" s="86"/>
    </row>
    <row r="90" spans="1:29" s="41" customFormat="1" ht="24.95" customHeight="1">
      <c r="A90" s="46"/>
      <c r="B90" s="453"/>
      <c r="C90" s="522"/>
      <c r="D90" s="522"/>
      <c r="E90" s="522"/>
      <c r="F90" s="522"/>
      <c r="G90" s="531"/>
      <c r="H90" s="510"/>
      <c r="I90" s="534"/>
      <c r="J90" s="211" t="s">
        <v>532</v>
      </c>
      <c r="K90" s="212">
        <v>721029</v>
      </c>
      <c r="L90" s="442"/>
      <c r="M90" s="444"/>
      <c r="N90" s="516"/>
      <c r="O90" s="516"/>
      <c r="P90" s="525"/>
      <c r="Q90" s="528"/>
      <c r="R90" s="528"/>
      <c r="S90" s="450"/>
      <c r="T90" s="437"/>
      <c r="W90" s="86"/>
      <c r="X90" s="86"/>
      <c r="Y90" s="86"/>
      <c r="Z90" s="86"/>
      <c r="AA90" s="86"/>
      <c r="AB90" s="86"/>
      <c r="AC90" s="86"/>
    </row>
    <row r="91" spans="1:29" s="41" customFormat="1" ht="24.95" customHeight="1">
      <c r="A91" s="46"/>
      <c r="B91" s="451">
        <v>5</v>
      </c>
      <c r="C91" s="502">
        <v>25</v>
      </c>
      <c r="D91" s="502">
        <v>28</v>
      </c>
      <c r="E91" s="502" t="s">
        <v>572</v>
      </c>
      <c r="F91" s="502" t="s">
        <v>567</v>
      </c>
      <c r="G91" s="505">
        <v>366.55</v>
      </c>
      <c r="H91" s="508" t="s">
        <v>166</v>
      </c>
      <c r="I91" s="511">
        <v>1</v>
      </c>
      <c r="J91" s="211" t="s">
        <v>533</v>
      </c>
      <c r="K91" s="210">
        <v>401017</v>
      </c>
      <c r="L91" s="211" t="s">
        <v>532</v>
      </c>
      <c r="M91" s="210">
        <v>721033</v>
      </c>
      <c r="N91" s="514" t="s">
        <v>535</v>
      </c>
      <c r="O91" s="514" t="s">
        <v>536</v>
      </c>
      <c r="P91" s="517"/>
      <c r="Q91" s="445" t="s">
        <v>537</v>
      </c>
      <c r="R91" s="445" t="s">
        <v>538</v>
      </c>
      <c r="S91" s="448">
        <f t="shared" ref="S91" si="22">IF(COUNTIF(J91:M93,"CUMPLE")&gt;=1,(G91*I91),0)* (IF(N91="PRESENTÓ CERTIFICADO",1,0))* (IF(O91="ACORDE A ITEM 5.2.1 (T.R.)",1,0) )* ( IF(OR(Q91="SIN OBSERVACIÓN", Q91="REQUERIMIENTOS SUBSANADOS"),1,0)) *(IF(OR(R91="NINGUNO", R91="CUMPLEN CON LO SOLICITADO"),1,0))</f>
        <v>366.55</v>
      </c>
      <c r="T91" s="437"/>
      <c r="W91" s="86"/>
      <c r="X91" s="86"/>
      <c r="Y91" s="86"/>
      <c r="Z91" s="86"/>
      <c r="AA91" s="86"/>
      <c r="AB91" s="86"/>
      <c r="AC91" s="86"/>
    </row>
    <row r="92" spans="1:29" s="41" customFormat="1" ht="24.95" customHeight="1">
      <c r="A92" s="46"/>
      <c r="B92" s="452"/>
      <c r="C92" s="503"/>
      <c r="D92" s="503"/>
      <c r="E92" s="503"/>
      <c r="F92" s="503"/>
      <c r="G92" s="506"/>
      <c r="H92" s="509"/>
      <c r="I92" s="512"/>
      <c r="J92" s="211" t="s">
        <v>532</v>
      </c>
      <c r="K92" s="210">
        <v>721015</v>
      </c>
      <c r="L92" s="441" t="s">
        <v>532</v>
      </c>
      <c r="M92" s="439">
        <v>721214</v>
      </c>
      <c r="N92" s="515"/>
      <c r="O92" s="515"/>
      <c r="P92" s="518"/>
      <c r="Q92" s="446"/>
      <c r="R92" s="446"/>
      <c r="S92" s="449"/>
      <c r="T92" s="437"/>
      <c r="W92" s="86"/>
      <c r="X92" s="86"/>
      <c r="Y92" s="86"/>
      <c r="Z92" s="86"/>
      <c r="AA92" s="86"/>
      <c r="AB92" s="86"/>
      <c r="AC92" s="86"/>
    </row>
    <row r="93" spans="1:29" s="41" customFormat="1" ht="24.95" customHeight="1">
      <c r="A93" s="46"/>
      <c r="B93" s="453"/>
      <c r="C93" s="504"/>
      <c r="D93" s="504"/>
      <c r="E93" s="504"/>
      <c r="F93" s="504"/>
      <c r="G93" s="507"/>
      <c r="H93" s="510"/>
      <c r="I93" s="513"/>
      <c r="J93" s="211" t="s">
        <v>532</v>
      </c>
      <c r="K93" s="210">
        <v>721029</v>
      </c>
      <c r="L93" s="442"/>
      <c r="M93" s="440"/>
      <c r="N93" s="516"/>
      <c r="O93" s="516"/>
      <c r="P93" s="519"/>
      <c r="Q93" s="447"/>
      <c r="R93" s="447"/>
      <c r="S93" s="450"/>
      <c r="T93" s="438"/>
      <c r="W93" s="86"/>
      <c r="X93" s="86"/>
      <c r="Y93" s="86"/>
      <c r="Z93" s="86"/>
    </row>
    <row r="94" spans="1:29" s="38" customFormat="1" ht="24.95" customHeight="1">
      <c r="B94" s="492" t="str">
        <f>IF(S95=" "," ",IF(S95&gt;=$H$6,"CUMPLE CON LA EXPERIENCIA REQUERIDA","NO CUMPLE CON LA EXPERIENCIA REQUERIDA"))</f>
        <v>CUMPLE CON LA EXPERIENCIA REQUERIDA</v>
      </c>
      <c r="C94" s="493"/>
      <c r="D94" s="493"/>
      <c r="E94" s="493"/>
      <c r="F94" s="493"/>
      <c r="G94" s="493"/>
      <c r="H94" s="493"/>
      <c r="I94" s="493"/>
      <c r="J94" s="493"/>
      <c r="K94" s="493"/>
      <c r="L94" s="493"/>
      <c r="M94" s="493"/>
      <c r="N94" s="493"/>
      <c r="O94" s="494"/>
      <c r="P94" s="498" t="s">
        <v>22</v>
      </c>
      <c r="Q94" s="499"/>
      <c r="R94" s="43"/>
      <c r="S94" s="42">
        <f>IF(T79="SI",SUM(S79:S93),0)</f>
        <v>12173.229999999998</v>
      </c>
      <c r="T94" s="500" t="str">
        <f>IF(S95=" "," ",IF(S95&gt;=$H$6,"CUMPLE","NO CUMPLE"))</f>
        <v>CUMPLE</v>
      </c>
      <c r="W94" s="86"/>
      <c r="X94" s="86"/>
      <c r="Y94" s="86"/>
      <c r="Z94" s="86"/>
    </row>
    <row r="95" spans="1:29" s="41" customFormat="1" ht="24.95" customHeight="1">
      <c r="B95" s="495"/>
      <c r="C95" s="496"/>
      <c r="D95" s="496"/>
      <c r="E95" s="496"/>
      <c r="F95" s="496"/>
      <c r="G95" s="496"/>
      <c r="H95" s="496"/>
      <c r="I95" s="496"/>
      <c r="J95" s="496"/>
      <c r="K95" s="496"/>
      <c r="L95" s="496"/>
      <c r="M95" s="496"/>
      <c r="N95" s="496"/>
      <c r="O95" s="497"/>
      <c r="P95" s="498" t="s">
        <v>24</v>
      </c>
      <c r="Q95" s="499"/>
      <c r="R95" s="43"/>
      <c r="S95" s="153">
        <f>IFERROR((S94/$P$6)," ")</f>
        <v>36.888575757575751</v>
      </c>
      <c r="T95" s="501"/>
      <c r="W95" s="86"/>
      <c r="X95" s="86"/>
      <c r="Y95" s="86"/>
      <c r="Z95" s="86"/>
    </row>
    <row r="98" spans="1:29" ht="36" customHeight="1">
      <c r="B98" s="237">
        <v>5</v>
      </c>
      <c r="C98" s="540" t="s">
        <v>95</v>
      </c>
      <c r="D98" s="541"/>
      <c r="E98" s="542"/>
      <c r="F98" s="543" t="str">
        <f>IFERROR(VLOOKUP(B98,LISTA_OFERENTES,2,FALSE)," ")</f>
        <v>LUIS CARLOS PARRA VELASQUEZ.</v>
      </c>
      <c r="G98" s="544"/>
      <c r="H98" s="544"/>
      <c r="I98" s="544"/>
      <c r="J98" s="544"/>
      <c r="K98" s="544"/>
      <c r="L98" s="544"/>
      <c r="M98" s="544"/>
      <c r="N98" s="544"/>
      <c r="O98" s="545"/>
      <c r="P98" s="546" t="s">
        <v>132</v>
      </c>
      <c r="Q98" s="547"/>
      <c r="R98" s="548"/>
      <c r="S98" s="37">
        <f>5-(INT(COUNTBLANK(C101:C115))-10)</f>
        <v>4</v>
      </c>
      <c r="T98" s="38"/>
    </row>
    <row r="99" spans="1:29" s="44" customFormat="1" ht="30" customHeight="1">
      <c r="B99" s="550" t="s">
        <v>51</v>
      </c>
      <c r="C99" s="535" t="s">
        <v>15</v>
      </c>
      <c r="D99" s="535" t="s">
        <v>16</v>
      </c>
      <c r="E99" s="535" t="s">
        <v>17</v>
      </c>
      <c r="F99" s="535" t="s">
        <v>18</v>
      </c>
      <c r="G99" s="535" t="s">
        <v>19</v>
      </c>
      <c r="H99" s="535" t="s">
        <v>20</v>
      </c>
      <c r="I99" s="535" t="s">
        <v>21</v>
      </c>
      <c r="J99" s="558" t="s">
        <v>58</v>
      </c>
      <c r="K99" s="559"/>
      <c r="L99" s="559"/>
      <c r="M99" s="560"/>
      <c r="N99" s="535" t="s">
        <v>96</v>
      </c>
      <c r="O99" s="535" t="s">
        <v>97</v>
      </c>
      <c r="P99" s="40" t="s">
        <v>98</v>
      </c>
      <c r="Q99" s="40"/>
      <c r="R99" s="535" t="s">
        <v>99</v>
      </c>
      <c r="S99" s="535" t="s">
        <v>100</v>
      </c>
      <c r="T99" s="535" t="s">
        <v>165</v>
      </c>
      <c r="U99" s="45"/>
      <c r="V99" s="45"/>
      <c r="W99" s="86"/>
      <c r="X99" s="86"/>
      <c r="Y99" s="86"/>
      <c r="Z99" s="86"/>
      <c r="AA99" s="86"/>
      <c r="AB99" s="86"/>
      <c r="AC99" s="86"/>
    </row>
    <row r="100" spans="1:29" s="44" customFormat="1" ht="90.75" customHeight="1">
      <c r="B100" s="551"/>
      <c r="C100" s="536"/>
      <c r="D100" s="536"/>
      <c r="E100" s="536"/>
      <c r="F100" s="536"/>
      <c r="G100" s="536"/>
      <c r="H100" s="536"/>
      <c r="I100" s="536"/>
      <c r="J100" s="537" t="s">
        <v>102</v>
      </c>
      <c r="K100" s="538"/>
      <c r="L100" s="538"/>
      <c r="M100" s="539"/>
      <c r="N100" s="536"/>
      <c r="O100" s="536"/>
      <c r="P100" s="39" t="s">
        <v>13</v>
      </c>
      <c r="Q100" s="39" t="s">
        <v>101</v>
      </c>
      <c r="R100" s="536"/>
      <c r="S100" s="536"/>
      <c r="T100" s="536"/>
      <c r="U100" s="45"/>
      <c r="V100" s="45"/>
      <c r="W100" s="86"/>
      <c r="X100" s="86"/>
      <c r="Y100" s="86"/>
      <c r="Z100" s="86"/>
      <c r="AA100" s="86"/>
      <c r="AB100" s="86"/>
      <c r="AC100" s="86"/>
    </row>
    <row r="101" spans="1:29" s="41" customFormat="1" ht="24.95" customHeight="1">
      <c r="A101" s="46"/>
      <c r="B101" s="451">
        <v>1</v>
      </c>
      <c r="C101" s="502">
        <v>68</v>
      </c>
      <c r="D101" s="502">
        <v>54</v>
      </c>
      <c r="E101" s="502" t="s">
        <v>574</v>
      </c>
      <c r="F101" s="502" t="s">
        <v>575</v>
      </c>
      <c r="G101" s="505">
        <v>581.32000000000005</v>
      </c>
      <c r="H101" s="508" t="s">
        <v>166</v>
      </c>
      <c r="I101" s="511">
        <v>1</v>
      </c>
      <c r="J101" s="211" t="s">
        <v>533</v>
      </c>
      <c r="K101" s="210">
        <v>401017</v>
      </c>
      <c r="L101" s="211" t="s">
        <v>532</v>
      </c>
      <c r="M101" s="210">
        <v>721033</v>
      </c>
      <c r="N101" s="514" t="s">
        <v>535</v>
      </c>
      <c r="O101" s="514" t="s">
        <v>536</v>
      </c>
      <c r="P101" s="517"/>
      <c r="Q101" s="445" t="s">
        <v>537</v>
      </c>
      <c r="R101" s="445" t="s">
        <v>538</v>
      </c>
      <c r="S101" s="448">
        <f>IF(COUNTIF(J101:M103,"CUMPLE")&gt;=1,(G101*I101),0)* (IF(N101="PRESENTÓ CERTIFICADO",1,0))* (IF(O101="ACORDE A ITEM 5.2.1 (T.R.)",1,0) )* ( IF(OR(Q101="SIN OBSERVACIÓN", Q101="REQUERIMIENTOS SUBSANADOS"),1,0)) *(IF(OR(R101="NINGUNO", R101="CUMPLEN CON LO SOLICITADO"),1,0))</f>
        <v>581.32000000000005</v>
      </c>
      <c r="T101" s="436" t="s">
        <v>545</v>
      </c>
      <c r="W101" s="86"/>
      <c r="X101" s="86"/>
      <c r="Y101" s="86"/>
      <c r="Z101" s="86"/>
      <c r="AA101" s="86"/>
      <c r="AB101" s="86"/>
      <c r="AC101" s="86"/>
    </row>
    <row r="102" spans="1:29" s="41" customFormat="1" ht="24.95" customHeight="1">
      <c r="A102" s="46"/>
      <c r="B102" s="452"/>
      <c r="C102" s="503"/>
      <c r="D102" s="503"/>
      <c r="E102" s="503"/>
      <c r="F102" s="503"/>
      <c r="G102" s="506"/>
      <c r="H102" s="509"/>
      <c r="I102" s="512"/>
      <c r="J102" s="211" t="s">
        <v>532</v>
      </c>
      <c r="K102" s="210">
        <v>721015</v>
      </c>
      <c r="L102" s="441" t="s">
        <v>532</v>
      </c>
      <c r="M102" s="439">
        <v>721214</v>
      </c>
      <c r="N102" s="515"/>
      <c r="O102" s="515"/>
      <c r="P102" s="518"/>
      <c r="Q102" s="446"/>
      <c r="R102" s="446"/>
      <c r="S102" s="449"/>
      <c r="T102" s="437"/>
      <c r="W102" s="86"/>
      <c r="X102" s="86"/>
      <c r="Y102" s="86"/>
      <c r="Z102" s="86"/>
      <c r="AA102" s="86"/>
      <c r="AB102" s="86"/>
      <c r="AC102" s="86"/>
    </row>
    <row r="103" spans="1:29" s="41" customFormat="1" ht="24.95" customHeight="1">
      <c r="A103" s="46"/>
      <c r="B103" s="453"/>
      <c r="C103" s="504"/>
      <c r="D103" s="504"/>
      <c r="E103" s="504"/>
      <c r="F103" s="504"/>
      <c r="G103" s="507"/>
      <c r="H103" s="510"/>
      <c r="I103" s="513"/>
      <c r="J103" s="211" t="s">
        <v>532</v>
      </c>
      <c r="K103" s="210">
        <v>721029</v>
      </c>
      <c r="L103" s="442"/>
      <c r="M103" s="440"/>
      <c r="N103" s="516"/>
      <c r="O103" s="516"/>
      <c r="P103" s="519"/>
      <c r="Q103" s="447"/>
      <c r="R103" s="447"/>
      <c r="S103" s="450"/>
      <c r="T103" s="437"/>
      <c r="W103" s="86"/>
      <c r="X103" s="86"/>
      <c r="Y103" s="86"/>
      <c r="Z103" s="86"/>
      <c r="AA103" s="86"/>
      <c r="AB103" s="86"/>
      <c r="AC103" s="86"/>
    </row>
    <row r="104" spans="1:29" s="41" customFormat="1" ht="24.95" customHeight="1">
      <c r="A104" s="46"/>
      <c r="B104" s="451">
        <v>2</v>
      </c>
      <c r="C104" s="520">
        <v>69</v>
      </c>
      <c r="D104" s="520">
        <v>55</v>
      </c>
      <c r="E104" s="520" t="s">
        <v>576</v>
      </c>
      <c r="F104" s="520" t="s">
        <v>577</v>
      </c>
      <c r="G104" s="529">
        <v>234.11</v>
      </c>
      <c r="H104" s="508" t="s">
        <v>166</v>
      </c>
      <c r="I104" s="532">
        <v>1</v>
      </c>
      <c r="J104" s="211" t="s">
        <v>532</v>
      </c>
      <c r="K104" s="212">
        <v>401017</v>
      </c>
      <c r="L104" s="211" t="s">
        <v>532</v>
      </c>
      <c r="M104" s="212">
        <v>721033</v>
      </c>
      <c r="N104" s="514" t="s">
        <v>535</v>
      </c>
      <c r="O104" s="514" t="s">
        <v>536</v>
      </c>
      <c r="P104" s="523"/>
      <c r="Q104" s="526" t="s">
        <v>537</v>
      </c>
      <c r="R104" s="526" t="s">
        <v>538</v>
      </c>
      <c r="S104" s="448">
        <f t="shared" ref="S104" si="23">IF(COUNTIF(J104:M106,"CUMPLE")&gt;=1,(G104*I104),0)* (IF(N104="PRESENTÓ CERTIFICADO",1,0))* (IF(O104="ACORDE A ITEM 5.2.1 (T.R.)",1,0) )* ( IF(OR(Q104="SIN OBSERVACIÓN", Q104="REQUERIMIENTOS SUBSANADOS"),1,0)) *(IF(OR(R104="NINGUNO", R104="CUMPLEN CON LO SOLICITADO"),1,0))</f>
        <v>234.11</v>
      </c>
      <c r="T104" s="437"/>
      <c r="W104" s="86"/>
      <c r="X104" s="86"/>
      <c r="Y104" s="86"/>
      <c r="Z104" s="86"/>
      <c r="AA104" s="86"/>
      <c r="AB104" s="86"/>
      <c r="AC104" s="86"/>
    </row>
    <row r="105" spans="1:29" s="41" customFormat="1" ht="24.95" customHeight="1">
      <c r="A105" s="46"/>
      <c r="B105" s="452"/>
      <c r="C105" s="521"/>
      <c r="D105" s="521"/>
      <c r="E105" s="521"/>
      <c r="F105" s="521"/>
      <c r="G105" s="530"/>
      <c r="H105" s="509"/>
      <c r="I105" s="533"/>
      <c r="J105" s="211" t="s">
        <v>532</v>
      </c>
      <c r="K105" s="212">
        <v>721015</v>
      </c>
      <c r="L105" s="441" t="s">
        <v>532</v>
      </c>
      <c r="M105" s="443">
        <v>721214</v>
      </c>
      <c r="N105" s="515"/>
      <c r="O105" s="515"/>
      <c r="P105" s="524"/>
      <c r="Q105" s="527"/>
      <c r="R105" s="527"/>
      <c r="S105" s="449"/>
      <c r="T105" s="437"/>
      <c r="W105" s="86"/>
      <c r="X105" s="86"/>
      <c r="Y105" s="86"/>
      <c r="Z105" s="86"/>
      <c r="AA105" s="86"/>
      <c r="AB105" s="86"/>
      <c r="AC105" s="86"/>
    </row>
    <row r="106" spans="1:29" s="41" customFormat="1" ht="24.95" customHeight="1">
      <c r="A106" s="46"/>
      <c r="B106" s="453"/>
      <c r="C106" s="522"/>
      <c r="D106" s="522"/>
      <c r="E106" s="522"/>
      <c r="F106" s="522"/>
      <c r="G106" s="531"/>
      <c r="H106" s="510"/>
      <c r="I106" s="534"/>
      <c r="J106" s="211" t="s">
        <v>532</v>
      </c>
      <c r="K106" s="212">
        <v>721029</v>
      </c>
      <c r="L106" s="442"/>
      <c r="M106" s="444"/>
      <c r="N106" s="516"/>
      <c r="O106" s="516"/>
      <c r="P106" s="525"/>
      <c r="Q106" s="528"/>
      <c r="R106" s="528"/>
      <c r="S106" s="450"/>
      <c r="T106" s="437"/>
      <c r="W106" s="86"/>
      <c r="X106" s="86"/>
      <c r="Y106" s="86"/>
      <c r="Z106" s="86"/>
      <c r="AA106" s="86"/>
      <c r="AB106" s="86"/>
      <c r="AC106" s="86"/>
    </row>
    <row r="107" spans="1:29" s="41" customFormat="1" ht="24.95" customHeight="1">
      <c r="A107" s="46"/>
      <c r="B107" s="451">
        <v>3</v>
      </c>
      <c r="C107" s="502">
        <v>59</v>
      </c>
      <c r="D107" s="502">
        <v>47</v>
      </c>
      <c r="E107" s="502" t="s">
        <v>578</v>
      </c>
      <c r="F107" s="502" t="s">
        <v>579</v>
      </c>
      <c r="G107" s="505">
        <v>407.94</v>
      </c>
      <c r="H107" s="508" t="s">
        <v>166</v>
      </c>
      <c r="I107" s="511">
        <v>1</v>
      </c>
      <c r="J107" s="211" t="s">
        <v>533</v>
      </c>
      <c r="K107" s="210">
        <v>401017</v>
      </c>
      <c r="L107" s="211" t="s">
        <v>532</v>
      </c>
      <c r="M107" s="210">
        <v>721033</v>
      </c>
      <c r="N107" s="514" t="s">
        <v>535</v>
      </c>
      <c r="O107" s="514" t="s">
        <v>536</v>
      </c>
      <c r="P107" s="517"/>
      <c r="Q107" s="445" t="s">
        <v>537</v>
      </c>
      <c r="R107" s="445" t="s">
        <v>538</v>
      </c>
      <c r="S107" s="448">
        <f t="shared" ref="S107" si="24">IF(COUNTIF(J107:M109,"CUMPLE")&gt;=1,(G107*I107),0)* (IF(N107="PRESENTÓ CERTIFICADO",1,0))* (IF(O107="ACORDE A ITEM 5.2.1 (T.R.)",1,0) )* ( IF(OR(Q107="SIN OBSERVACIÓN", Q107="REQUERIMIENTOS SUBSANADOS"),1,0)) *(IF(OR(R107="NINGUNO", R107="CUMPLEN CON LO SOLICITADO"),1,0))</f>
        <v>407.94</v>
      </c>
      <c r="T107" s="437"/>
      <c r="W107" s="86"/>
      <c r="X107" s="86"/>
      <c r="Y107" s="86"/>
      <c r="Z107" s="86"/>
      <c r="AA107" s="86"/>
      <c r="AB107" s="86"/>
      <c r="AC107" s="86"/>
    </row>
    <row r="108" spans="1:29" s="41" customFormat="1" ht="24.95" customHeight="1">
      <c r="A108" s="46"/>
      <c r="B108" s="452"/>
      <c r="C108" s="503"/>
      <c r="D108" s="503"/>
      <c r="E108" s="503"/>
      <c r="F108" s="503"/>
      <c r="G108" s="506"/>
      <c r="H108" s="509"/>
      <c r="I108" s="512"/>
      <c r="J108" s="211" t="s">
        <v>532</v>
      </c>
      <c r="K108" s="210">
        <v>721015</v>
      </c>
      <c r="L108" s="441" t="s">
        <v>533</v>
      </c>
      <c r="M108" s="439">
        <v>721214</v>
      </c>
      <c r="N108" s="515"/>
      <c r="O108" s="515"/>
      <c r="P108" s="518"/>
      <c r="Q108" s="446"/>
      <c r="R108" s="446"/>
      <c r="S108" s="449"/>
      <c r="T108" s="437"/>
      <c r="W108" s="86"/>
      <c r="X108" s="86"/>
      <c r="Y108" s="86"/>
      <c r="Z108" s="86"/>
      <c r="AA108" s="86"/>
      <c r="AB108" s="86"/>
      <c r="AC108" s="86"/>
    </row>
    <row r="109" spans="1:29" s="41" customFormat="1" ht="24.95" customHeight="1">
      <c r="A109" s="46"/>
      <c r="B109" s="453"/>
      <c r="C109" s="504"/>
      <c r="D109" s="504"/>
      <c r="E109" s="504"/>
      <c r="F109" s="504"/>
      <c r="G109" s="507"/>
      <c r="H109" s="510"/>
      <c r="I109" s="513"/>
      <c r="J109" s="211" t="s">
        <v>532</v>
      </c>
      <c r="K109" s="210">
        <v>721029</v>
      </c>
      <c r="L109" s="442"/>
      <c r="M109" s="440"/>
      <c r="N109" s="516"/>
      <c r="O109" s="516"/>
      <c r="P109" s="519"/>
      <c r="Q109" s="447"/>
      <c r="R109" s="447"/>
      <c r="S109" s="450"/>
      <c r="T109" s="437"/>
      <c r="W109" s="86"/>
      <c r="X109" s="86"/>
      <c r="Y109" s="86"/>
      <c r="Z109" s="86"/>
      <c r="AA109" s="86"/>
      <c r="AB109" s="86"/>
      <c r="AC109" s="86"/>
    </row>
    <row r="110" spans="1:29" s="41" customFormat="1" ht="24.95" customHeight="1">
      <c r="A110" s="46"/>
      <c r="B110" s="451">
        <v>4</v>
      </c>
      <c r="C110" s="520">
        <v>84</v>
      </c>
      <c r="D110" s="520">
        <v>66</v>
      </c>
      <c r="E110" s="520" t="s">
        <v>580</v>
      </c>
      <c r="F110" s="502" t="s">
        <v>579</v>
      </c>
      <c r="G110" s="529">
        <v>249.62</v>
      </c>
      <c r="H110" s="508" t="s">
        <v>166</v>
      </c>
      <c r="I110" s="532">
        <v>1</v>
      </c>
      <c r="J110" s="211" t="s">
        <v>533</v>
      </c>
      <c r="K110" s="212">
        <v>401017</v>
      </c>
      <c r="L110" s="211" t="s">
        <v>532</v>
      </c>
      <c r="M110" s="212">
        <v>721033</v>
      </c>
      <c r="N110" s="514" t="s">
        <v>535</v>
      </c>
      <c r="O110" s="514" t="s">
        <v>536</v>
      </c>
      <c r="P110" s="523"/>
      <c r="Q110" s="526" t="s">
        <v>537</v>
      </c>
      <c r="R110" s="526" t="s">
        <v>538</v>
      </c>
      <c r="S110" s="448">
        <f t="shared" ref="S110" si="25">IF(COUNTIF(J110:M112,"CUMPLE")&gt;=1,(G110*I110),0)* (IF(N110="PRESENTÓ CERTIFICADO",1,0))* (IF(O110="ACORDE A ITEM 5.2.1 (T.R.)",1,0) )* ( IF(OR(Q110="SIN OBSERVACIÓN", Q110="REQUERIMIENTOS SUBSANADOS"),1,0)) *(IF(OR(R110="NINGUNO", R110="CUMPLEN CON LO SOLICITADO"),1,0))</f>
        <v>249.62</v>
      </c>
      <c r="T110" s="437"/>
      <c r="W110" s="86"/>
      <c r="X110" s="86"/>
      <c r="Y110" s="86"/>
      <c r="Z110" s="86"/>
      <c r="AA110" s="86"/>
      <c r="AB110" s="86"/>
      <c r="AC110" s="86"/>
    </row>
    <row r="111" spans="1:29" s="41" customFormat="1" ht="24.95" customHeight="1">
      <c r="A111" s="46"/>
      <c r="B111" s="452"/>
      <c r="C111" s="521"/>
      <c r="D111" s="521"/>
      <c r="E111" s="521"/>
      <c r="F111" s="503"/>
      <c r="G111" s="530"/>
      <c r="H111" s="509"/>
      <c r="I111" s="533"/>
      <c r="J111" s="211" t="s">
        <v>532</v>
      </c>
      <c r="K111" s="212">
        <v>721015</v>
      </c>
      <c r="L111" s="441" t="s">
        <v>532</v>
      </c>
      <c r="M111" s="443">
        <v>721214</v>
      </c>
      <c r="N111" s="515"/>
      <c r="O111" s="515"/>
      <c r="P111" s="524"/>
      <c r="Q111" s="527"/>
      <c r="R111" s="527"/>
      <c r="S111" s="449"/>
      <c r="T111" s="437"/>
      <c r="W111" s="86"/>
      <c r="X111" s="86"/>
      <c r="Y111" s="86"/>
      <c r="Z111" s="86"/>
      <c r="AA111" s="86"/>
      <c r="AB111" s="86"/>
      <c r="AC111" s="86"/>
    </row>
    <row r="112" spans="1:29" s="41" customFormat="1" ht="24.95" customHeight="1">
      <c r="A112" s="46"/>
      <c r="B112" s="453"/>
      <c r="C112" s="522"/>
      <c r="D112" s="522"/>
      <c r="E112" s="522"/>
      <c r="F112" s="504"/>
      <c r="G112" s="531"/>
      <c r="H112" s="510"/>
      <c r="I112" s="534"/>
      <c r="J112" s="211" t="s">
        <v>532</v>
      </c>
      <c r="K112" s="212">
        <v>721029</v>
      </c>
      <c r="L112" s="442"/>
      <c r="M112" s="444"/>
      <c r="N112" s="516"/>
      <c r="O112" s="516"/>
      <c r="P112" s="525"/>
      <c r="Q112" s="528"/>
      <c r="R112" s="528"/>
      <c r="S112" s="450"/>
      <c r="T112" s="437"/>
      <c r="W112" s="86"/>
      <c r="X112" s="86"/>
      <c r="Y112" s="86"/>
      <c r="Z112" s="86"/>
      <c r="AA112" s="86"/>
      <c r="AB112" s="86"/>
      <c r="AC112" s="86"/>
    </row>
    <row r="113" spans="1:29" s="41" customFormat="1" ht="24.95" customHeight="1">
      <c r="A113" s="46"/>
      <c r="B113" s="451">
        <v>5</v>
      </c>
      <c r="C113" s="502"/>
      <c r="D113" s="502"/>
      <c r="E113" s="502"/>
      <c r="F113" s="502"/>
      <c r="G113" s="505"/>
      <c r="H113" s="508"/>
      <c r="I113" s="511"/>
      <c r="J113" s="211"/>
      <c r="K113" s="210">
        <v>401017</v>
      </c>
      <c r="L113" s="211"/>
      <c r="M113" s="210">
        <v>721033</v>
      </c>
      <c r="N113" s="514"/>
      <c r="O113" s="514"/>
      <c r="P113" s="517"/>
      <c r="Q113" s="445"/>
      <c r="R113" s="445"/>
      <c r="S113" s="448">
        <f t="shared" ref="S113" si="26">IF(COUNTIF(J113:M115,"CUMPLE")&gt;=1,(G113*I113),0)* (IF(N113="PRESENTÓ CERTIFICADO",1,0))* (IF(O113="ACORDE A ITEM 5.2.1 (T.R.)",1,0) )* ( IF(OR(Q113="SIN OBSERVACIÓN", Q113="REQUERIMIENTOS SUBSANADOS"),1,0)) *(IF(OR(R113="NINGUNO", R113="CUMPLEN CON LO SOLICITADO"),1,0))</f>
        <v>0</v>
      </c>
      <c r="T113" s="437"/>
      <c r="W113" s="86"/>
      <c r="X113" s="86"/>
      <c r="Y113" s="86"/>
      <c r="Z113" s="86"/>
      <c r="AA113" s="86"/>
      <c r="AB113" s="86"/>
      <c r="AC113" s="86"/>
    </row>
    <row r="114" spans="1:29" s="41" customFormat="1" ht="24.95" customHeight="1">
      <c r="A114" s="46"/>
      <c r="B114" s="452"/>
      <c r="C114" s="503"/>
      <c r="D114" s="503"/>
      <c r="E114" s="503"/>
      <c r="F114" s="503"/>
      <c r="G114" s="506"/>
      <c r="H114" s="509"/>
      <c r="I114" s="512"/>
      <c r="J114" s="211"/>
      <c r="K114" s="210">
        <v>721015</v>
      </c>
      <c r="L114" s="441"/>
      <c r="M114" s="439">
        <v>721214</v>
      </c>
      <c r="N114" s="515"/>
      <c r="O114" s="515"/>
      <c r="P114" s="518"/>
      <c r="Q114" s="446"/>
      <c r="R114" s="446"/>
      <c r="S114" s="449"/>
      <c r="T114" s="437"/>
      <c r="W114" s="86"/>
      <c r="X114" s="86"/>
      <c r="Y114" s="86"/>
      <c r="Z114" s="86"/>
      <c r="AA114" s="86"/>
      <c r="AB114" s="86"/>
      <c r="AC114" s="86"/>
    </row>
    <row r="115" spans="1:29" s="41" customFormat="1" ht="24.95" customHeight="1">
      <c r="A115" s="46"/>
      <c r="B115" s="453"/>
      <c r="C115" s="504"/>
      <c r="D115" s="504"/>
      <c r="E115" s="504"/>
      <c r="F115" s="504"/>
      <c r="G115" s="507"/>
      <c r="H115" s="510"/>
      <c r="I115" s="513"/>
      <c r="J115" s="211"/>
      <c r="K115" s="210">
        <v>721029</v>
      </c>
      <c r="L115" s="442"/>
      <c r="M115" s="440"/>
      <c r="N115" s="516"/>
      <c r="O115" s="516"/>
      <c r="P115" s="519"/>
      <c r="Q115" s="447"/>
      <c r="R115" s="447"/>
      <c r="S115" s="450"/>
      <c r="T115" s="438"/>
      <c r="W115" s="86"/>
      <c r="X115" s="86"/>
      <c r="Y115" s="86"/>
      <c r="Z115" s="86"/>
    </row>
    <row r="116" spans="1:29" s="38" customFormat="1" ht="24.95" customHeight="1">
      <c r="B116" s="492" t="str">
        <f>IF(S117=" "," ",IF(S117&gt;=$H$6,"CUMPLE CON LA EXPERIENCIA REQUERIDA","NO CUMPLE CON LA EXPERIENCIA REQUERIDA"))</f>
        <v>CUMPLE CON LA EXPERIENCIA REQUERIDA</v>
      </c>
      <c r="C116" s="493"/>
      <c r="D116" s="493"/>
      <c r="E116" s="493"/>
      <c r="F116" s="493"/>
      <c r="G116" s="493"/>
      <c r="H116" s="493"/>
      <c r="I116" s="493"/>
      <c r="J116" s="493"/>
      <c r="K116" s="493"/>
      <c r="L116" s="493"/>
      <c r="M116" s="493"/>
      <c r="N116" s="493"/>
      <c r="O116" s="494"/>
      <c r="P116" s="498" t="s">
        <v>22</v>
      </c>
      <c r="Q116" s="499"/>
      <c r="R116" s="43"/>
      <c r="S116" s="42">
        <f>IF(T101="SI",SUM(S101:S115),0)</f>
        <v>1472.9900000000002</v>
      </c>
      <c r="T116" s="500" t="str">
        <f>IF(S117=" "," ",IF(S117&gt;=$H$6,"CUMPLE","NO CUMPLE"))</f>
        <v>CUMPLE</v>
      </c>
      <c r="W116" s="86"/>
      <c r="X116" s="86"/>
      <c r="Y116" s="86"/>
      <c r="Z116" s="86"/>
    </row>
    <row r="117" spans="1:29" s="41" customFormat="1" ht="24.95" customHeight="1">
      <c r="B117" s="495"/>
      <c r="C117" s="496"/>
      <c r="D117" s="496"/>
      <c r="E117" s="496"/>
      <c r="F117" s="496"/>
      <c r="G117" s="496"/>
      <c r="H117" s="496"/>
      <c r="I117" s="496"/>
      <c r="J117" s="496"/>
      <c r="K117" s="496"/>
      <c r="L117" s="496"/>
      <c r="M117" s="496"/>
      <c r="N117" s="496"/>
      <c r="O117" s="497"/>
      <c r="P117" s="498" t="s">
        <v>24</v>
      </c>
      <c r="Q117" s="499"/>
      <c r="R117" s="43"/>
      <c r="S117" s="153">
        <f>IFERROR((S116/$P$6)," ")</f>
        <v>4.463606060606061</v>
      </c>
      <c r="T117" s="501"/>
      <c r="W117" s="86"/>
      <c r="X117" s="86"/>
      <c r="Y117" s="86"/>
      <c r="Z117" s="86"/>
    </row>
    <row r="120" spans="1:29" ht="36" customHeight="1">
      <c r="B120" s="237">
        <v>6</v>
      </c>
      <c r="C120" s="540" t="s">
        <v>95</v>
      </c>
      <c r="D120" s="541"/>
      <c r="E120" s="542"/>
      <c r="F120" s="543" t="str">
        <f>IFERROR(VLOOKUP(B120,LISTA_OFERENTES,2,FALSE)," ")</f>
        <v>OBYPLAN LTDA.</v>
      </c>
      <c r="G120" s="544"/>
      <c r="H120" s="544"/>
      <c r="I120" s="544"/>
      <c r="J120" s="544"/>
      <c r="K120" s="544"/>
      <c r="L120" s="544"/>
      <c r="M120" s="544"/>
      <c r="N120" s="544"/>
      <c r="O120" s="545"/>
      <c r="P120" s="546" t="s">
        <v>132</v>
      </c>
      <c r="Q120" s="547"/>
      <c r="R120" s="548"/>
      <c r="S120" s="37">
        <f>5-(INT(COUNTBLANK(C123:C137))-10)</f>
        <v>2</v>
      </c>
      <c r="T120" s="38"/>
    </row>
    <row r="121" spans="1:29" s="44" customFormat="1" ht="30" customHeight="1">
      <c r="B121" s="550" t="s">
        <v>51</v>
      </c>
      <c r="C121" s="535" t="s">
        <v>15</v>
      </c>
      <c r="D121" s="535" t="s">
        <v>16</v>
      </c>
      <c r="E121" s="535" t="s">
        <v>17</v>
      </c>
      <c r="F121" s="535" t="s">
        <v>18</v>
      </c>
      <c r="G121" s="535" t="s">
        <v>19</v>
      </c>
      <c r="H121" s="535" t="s">
        <v>20</v>
      </c>
      <c r="I121" s="535" t="s">
        <v>21</v>
      </c>
      <c r="J121" s="558" t="s">
        <v>58</v>
      </c>
      <c r="K121" s="559"/>
      <c r="L121" s="559"/>
      <c r="M121" s="560"/>
      <c r="N121" s="535" t="s">
        <v>96</v>
      </c>
      <c r="O121" s="535" t="s">
        <v>97</v>
      </c>
      <c r="P121" s="40" t="s">
        <v>98</v>
      </c>
      <c r="Q121" s="40"/>
      <c r="R121" s="535" t="s">
        <v>99</v>
      </c>
      <c r="S121" s="535" t="s">
        <v>100</v>
      </c>
      <c r="T121" s="535" t="s">
        <v>165</v>
      </c>
      <c r="U121" s="45"/>
      <c r="V121" s="45"/>
      <c r="W121" s="86"/>
      <c r="X121" s="86"/>
      <c r="Y121" s="86"/>
      <c r="Z121" s="86"/>
      <c r="AA121" s="86"/>
      <c r="AB121" s="86"/>
      <c r="AC121" s="86"/>
    </row>
    <row r="122" spans="1:29" s="44" customFormat="1" ht="90.75" customHeight="1">
      <c r="B122" s="551"/>
      <c r="C122" s="536"/>
      <c r="D122" s="536"/>
      <c r="E122" s="536"/>
      <c r="F122" s="536"/>
      <c r="G122" s="536"/>
      <c r="H122" s="536"/>
      <c r="I122" s="536"/>
      <c r="J122" s="537" t="s">
        <v>102</v>
      </c>
      <c r="K122" s="538"/>
      <c r="L122" s="538"/>
      <c r="M122" s="539"/>
      <c r="N122" s="536"/>
      <c r="O122" s="536"/>
      <c r="P122" s="39" t="s">
        <v>13</v>
      </c>
      <c r="Q122" s="39" t="s">
        <v>101</v>
      </c>
      <c r="R122" s="536"/>
      <c r="S122" s="536"/>
      <c r="T122" s="536"/>
      <c r="U122" s="45"/>
      <c r="V122" s="45"/>
      <c r="W122" s="86"/>
      <c r="X122" s="86"/>
      <c r="Y122" s="86"/>
      <c r="Z122" s="86"/>
      <c r="AA122" s="86"/>
      <c r="AB122" s="86"/>
      <c r="AC122" s="86"/>
    </row>
    <row r="123" spans="1:29" s="41" customFormat="1" ht="24.95" customHeight="1">
      <c r="A123" s="46"/>
      <c r="B123" s="451">
        <v>1</v>
      </c>
      <c r="C123" s="502">
        <v>75</v>
      </c>
      <c r="D123" s="502">
        <v>53</v>
      </c>
      <c r="E123" s="502" t="s">
        <v>584</v>
      </c>
      <c r="F123" s="502" t="s">
        <v>585</v>
      </c>
      <c r="G123" s="505">
        <v>1488.68</v>
      </c>
      <c r="H123" s="508" t="s">
        <v>166</v>
      </c>
      <c r="I123" s="511">
        <v>1</v>
      </c>
      <c r="J123" s="211" t="s">
        <v>533</v>
      </c>
      <c r="K123" s="210">
        <v>401017</v>
      </c>
      <c r="L123" s="211" t="s">
        <v>532</v>
      </c>
      <c r="M123" s="210">
        <v>721033</v>
      </c>
      <c r="N123" s="514" t="s">
        <v>535</v>
      </c>
      <c r="O123" s="514" t="s">
        <v>536</v>
      </c>
      <c r="P123" s="517"/>
      <c r="Q123" s="445" t="s">
        <v>537</v>
      </c>
      <c r="R123" s="445" t="s">
        <v>538</v>
      </c>
      <c r="S123" s="448">
        <f>IF(COUNTIF(J123:M125,"CUMPLE")&gt;=1,(G123*I123),0)* (IF(N123="PRESENTÓ CERTIFICADO",1,0))* (IF(O123="ACORDE A ITEM 5.2.1 (T.R.)",1,0) )* ( IF(OR(Q123="SIN OBSERVACIÓN", Q123="REQUERIMIENTOS SUBSANADOS"),1,0)) *(IF(OR(R123="NINGUNO", R123="CUMPLEN CON LO SOLICITADO"),1,0))</f>
        <v>1488.68</v>
      </c>
      <c r="T123" s="436" t="s">
        <v>545</v>
      </c>
      <c r="W123" s="86"/>
      <c r="X123" s="86"/>
      <c r="Y123" s="86"/>
      <c r="Z123" s="86"/>
      <c r="AA123" s="86"/>
      <c r="AB123" s="86"/>
      <c r="AC123" s="86"/>
    </row>
    <row r="124" spans="1:29" s="41" customFormat="1" ht="24.95" customHeight="1">
      <c r="A124" s="46"/>
      <c r="B124" s="452"/>
      <c r="C124" s="503"/>
      <c r="D124" s="503"/>
      <c r="E124" s="503"/>
      <c r="F124" s="503"/>
      <c r="G124" s="506"/>
      <c r="H124" s="509"/>
      <c r="I124" s="512"/>
      <c r="J124" s="211" t="s">
        <v>532</v>
      </c>
      <c r="K124" s="210">
        <v>721015</v>
      </c>
      <c r="L124" s="441" t="s">
        <v>533</v>
      </c>
      <c r="M124" s="439">
        <v>721214</v>
      </c>
      <c r="N124" s="515"/>
      <c r="O124" s="515"/>
      <c r="P124" s="518"/>
      <c r="Q124" s="446"/>
      <c r="R124" s="446"/>
      <c r="S124" s="449"/>
      <c r="T124" s="437"/>
      <c r="W124" s="86"/>
      <c r="X124" s="86"/>
      <c r="Y124" s="86"/>
      <c r="Z124" s="86"/>
      <c r="AA124" s="86"/>
      <c r="AB124" s="86"/>
      <c r="AC124" s="86"/>
    </row>
    <row r="125" spans="1:29" s="41" customFormat="1" ht="24.95" customHeight="1">
      <c r="A125" s="46"/>
      <c r="B125" s="453"/>
      <c r="C125" s="504"/>
      <c r="D125" s="504"/>
      <c r="E125" s="504"/>
      <c r="F125" s="504"/>
      <c r="G125" s="507"/>
      <c r="H125" s="510"/>
      <c r="I125" s="513"/>
      <c r="J125" s="211" t="s">
        <v>532</v>
      </c>
      <c r="K125" s="210">
        <v>721029</v>
      </c>
      <c r="L125" s="442"/>
      <c r="M125" s="440"/>
      <c r="N125" s="516"/>
      <c r="O125" s="516"/>
      <c r="P125" s="519"/>
      <c r="Q125" s="447"/>
      <c r="R125" s="447"/>
      <c r="S125" s="450"/>
      <c r="T125" s="437"/>
      <c r="W125" s="86"/>
      <c r="X125" s="86"/>
      <c r="Y125" s="86"/>
      <c r="Z125" s="86"/>
      <c r="AA125" s="86"/>
      <c r="AB125" s="86"/>
      <c r="AC125" s="86"/>
    </row>
    <row r="126" spans="1:29" s="41" customFormat="1" ht="24.95" customHeight="1">
      <c r="A126" s="46"/>
      <c r="B126" s="451">
        <v>2</v>
      </c>
      <c r="C126" s="520">
        <v>54</v>
      </c>
      <c r="D126" s="520">
        <v>42</v>
      </c>
      <c r="E126" s="520" t="s">
        <v>587</v>
      </c>
      <c r="F126" s="520" t="s">
        <v>586</v>
      </c>
      <c r="G126" s="529">
        <v>242.37</v>
      </c>
      <c r="H126" s="508" t="s">
        <v>166</v>
      </c>
      <c r="I126" s="532">
        <v>1</v>
      </c>
      <c r="J126" s="211" t="s">
        <v>533</v>
      </c>
      <c r="K126" s="212">
        <v>401017</v>
      </c>
      <c r="L126" s="211" t="s">
        <v>533</v>
      </c>
      <c r="M126" s="212">
        <v>721033</v>
      </c>
      <c r="N126" s="514" t="s">
        <v>535</v>
      </c>
      <c r="O126" s="514" t="s">
        <v>536</v>
      </c>
      <c r="P126" s="523"/>
      <c r="Q126" s="526" t="s">
        <v>537</v>
      </c>
      <c r="R126" s="526" t="s">
        <v>538</v>
      </c>
      <c r="S126" s="448">
        <f t="shared" ref="S126" si="27">IF(COUNTIF(J126:M128,"CUMPLE")&gt;=1,(G126*I126),0)* (IF(N126="PRESENTÓ CERTIFICADO",1,0))* (IF(O126="ACORDE A ITEM 5.2.1 (T.R.)",1,0) )* ( IF(OR(Q126="SIN OBSERVACIÓN", Q126="REQUERIMIENTOS SUBSANADOS"),1,0)) *(IF(OR(R126="NINGUNO", R126="CUMPLEN CON LO SOLICITADO"),1,0))</f>
        <v>242.37</v>
      </c>
      <c r="T126" s="437"/>
      <c r="W126" s="86"/>
      <c r="X126" s="86"/>
      <c r="Y126" s="86"/>
      <c r="Z126" s="86"/>
      <c r="AA126" s="86"/>
      <c r="AB126" s="86"/>
      <c r="AC126" s="86"/>
    </row>
    <row r="127" spans="1:29" s="41" customFormat="1" ht="24.95" customHeight="1">
      <c r="A127" s="46"/>
      <c r="B127" s="452"/>
      <c r="C127" s="521"/>
      <c r="D127" s="521"/>
      <c r="E127" s="521"/>
      <c r="F127" s="521"/>
      <c r="G127" s="530"/>
      <c r="H127" s="509"/>
      <c r="I127" s="533"/>
      <c r="J127" s="211" t="s">
        <v>532</v>
      </c>
      <c r="K127" s="212">
        <v>721015</v>
      </c>
      <c r="L127" s="441" t="s">
        <v>533</v>
      </c>
      <c r="M127" s="443">
        <v>721214</v>
      </c>
      <c r="N127" s="515"/>
      <c r="O127" s="515"/>
      <c r="P127" s="524"/>
      <c r="Q127" s="527"/>
      <c r="R127" s="527"/>
      <c r="S127" s="449"/>
      <c r="T127" s="437"/>
      <c r="W127" s="86"/>
      <c r="X127" s="86"/>
      <c r="Y127" s="86"/>
      <c r="Z127" s="86"/>
      <c r="AA127" s="86"/>
      <c r="AB127" s="86"/>
      <c r="AC127" s="86"/>
    </row>
    <row r="128" spans="1:29" s="41" customFormat="1" ht="24.95" customHeight="1">
      <c r="A128" s="46"/>
      <c r="B128" s="453"/>
      <c r="C128" s="522"/>
      <c r="D128" s="522"/>
      <c r="E128" s="522"/>
      <c r="F128" s="522"/>
      <c r="G128" s="531"/>
      <c r="H128" s="510"/>
      <c r="I128" s="534"/>
      <c r="J128" s="211" t="s">
        <v>533</v>
      </c>
      <c r="K128" s="212">
        <v>721029</v>
      </c>
      <c r="L128" s="442"/>
      <c r="M128" s="444"/>
      <c r="N128" s="516"/>
      <c r="O128" s="516"/>
      <c r="P128" s="525"/>
      <c r="Q128" s="528"/>
      <c r="R128" s="528"/>
      <c r="S128" s="450"/>
      <c r="T128" s="437"/>
      <c r="W128" s="86"/>
      <c r="X128" s="86"/>
      <c r="Y128" s="86"/>
      <c r="Z128" s="86"/>
      <c r="AA128" s="86"/>
      <c r="AB128" s="86"/>
      <c r="AC128" s="86"/>
    </row>
    <row r="129" spans="1:29" s="41" customFormat="1" ht="24.95" customHeight="1">
      <c r="A129" s="46"/>
      <c r="B129" s="451">
        <v>3</v>
      </c>
      <c r="C129" s="502"/>
      <c r="D129" s="502"/>
      <c r="E129" s="502"/>
      <c r="F129" s="502"/>
      <c r="G129" s="505"/>
      <c r="H129" s="508"/>
      <c r="I129" s="511"/>
      <c r="J129" s="211"/>
      <c r="K129" s="210">
        <v>401017</v>
      </c>
      <c r="L129" s="211"/>
      <c r="M129" s="210">
        <v>721033</v>
      </c>
      <c r="N129" s="514"/>
      <c r="O129" s="514"/>
      <c r="P129" s="517"/>
      <c r="Q129" s="445"/>
      <c r="R129" s="445"/>
      <c r="S129" s="448">
        <f t="shared" ref="S129" si="28">IF(COUNTIF(J129:M131,"CUMPLE")&gt;=1,(G129*I129),0)* (IF(N129="PRESENTÓ CERTIFICADO",1,0))* (IF(O129="ACORDE A ITEM 5.2.1 (T.R.)",1,0) )* ( IF(OR(Q129="SIN OBSERVACIÓN", Q129="REQUERIMIENTOS SUBSANADOS"),1,0)) *(IF(OR(R129="NINGUNO", R129="CUMPLEN CON LO SOLICITADO"),1,0))</f>
        <v>0</v>
      </c>
      <c r="T129" s="437"/>
      <c r="W129" s="86"/>
      <c r="X129" s="86"/>
      <c r="Y129" s="86"/>
      <c r="Z129" s="86"/>
      <c r="AA129" s="86"/>
      <c r="AB129" s="86"/>
      <c r="AC129" s="86"/>
    </row>
    <row r="130" spans="1:29" s="41" customFormat="1" ht="24.95" customHeight="1">
      <c r="A130" s="46"/>
      <c r="B130" s="452"/>
      <c r="C130" s="503"/>
      <c r="D130" s="503"/>
      <c r="E130" s="503"/>
      <c r="F130" s="503"/>
      <c r="G130" s="506"/>
      <c r="H130" s="509"/>
      <c r="I130" s="512"/>
      <c r="J130" s="211"/>
      <c r="K130" s="210">
        <v>721015</v>
      </c>
      <c r="L130" s="441"/>
      <c r="M130" s="439">
        <v>721214</v>
      </c>
      <c r="N130" s="515"/>
      <c r="O130" s="515"/>
      <c r="P130" s="518"/>
      <c r="Q130" s="446"/>
      <c r="R130" s="446"/>
      <c r="S130" s="449"/>
      <c r="T130" s="437"/>
      <c r="W130" s="86"/>
      <c r="X130" s="86"/>
      <c r="Y130" s="86"/>
      <c r="Z130" s="86"/>
      <c r="AA130" s="86"/>
      <c r="AB130" s="86"/>
      <c r="AC130" s="86"/>
    </row>
    <row r="131" spans="1:29" s="41" customFormat="1" ht="24.95" customHeight="1">
      <c r="A131" s="46"/>
      <c r="B131" s="453"/>
      <c r="C131" s="504"/>
      <c r="D131" s="504"/>
      <c r="E131" s="504"/>
      <c r="F131" s="504"/>
      <c r="G131" s="507"/>
      <c r="H131" s="510"/>
      <c r="I131" s="513"/>
      <c r="J131" s="211"/>
      <c r="K131" s="210">
        <v>721029</v>
      </c>
      <c r="L131" s="442"/>
      <c r="M131" s="440"/>
      <c r="N131" s="516"/>
      <c r="O131" s="516"/>
      <c r="P131" s="519"/>
      <c r="Q131" s="447"/>
      <c r="R131" s="447"/>
      <c r="S131" s="450"/>
      <c r="T131" s="437"/>
      <c r="W131" s="86"/>
      <c r="X131" s="86"/>
      <c r="Y131" s="86"/>
      <c r="Z131" s="86"/>
      <c r="AA131" s="86"/>
      <c r="AB131" s="86"/>
      <c r="AC131" s="86"/>
    </row>
    <row r="132" spans="1:29" s="41" customFormat="1" ht="24.95" customHeight="1">
      <c r="A132" s="46"/>
      <c r="B132" s="451">
        <v>4</v>
      </c>
      <c r="C132" s="520"/>
      <c r="D132" s="520"/>
      <c r="E132" s="520"/>
      <c r="F132" s="520"/>
      <c r="G132" s="529"/>
      <c r="H132" s="508"/>
      <c r="I132" s="532"/>
      <c r="J132" s="211"/>
      <c r="K132" s="212">
        <v>401017</v>
      </c>
      <c r="L132" s="211"/>
      <c r="M132" s="212">
        <v>721033</v>
      </c>
      <c r="N132" s="514"/>
      <c r="O132" s="514"/>
      <c r="P132" s="523"/>
      <c r="Q132" s="526"/>
      <c r="R132" s="526"/>
      <c r="S132" s="448">
        <f t="shared" ref="S132" si="29">IF(COUNTIF(J132:M134,"CUMPLE")&gt;=1,(G132*I132),0)* (IF(N132="PRESENTÓ CERTIFICADO",1,0))* (IF(O132="ACORDE A ITEM 5.2.1 (T.R.)",1,0) )* ( IF(OR(Q132="SIN OBSERVACIÓN", Q132="REQUERIMIENTOS SUBSANADOS"),1,0)) *(IF(OR(R132="NINGUNO", R132="CUMPLEN CON LO SOLICITADO"),1,0))</f>
        <v>0</v>
      </c>
      <c r="T132" s="437"/>
      <c r="W132" s="86"/>
      <c r="X132" s="86"/>
      <c r="Y132" s="86"/>
      <c r="Z132" s="86"/>
      <c r="AA132" s="86"/>
      <c r="AB132" s="86"/>
      <c r="AC132" s="86"/>
    </row>
    <row r="133" spans="1:29" s="41" customFormat="1" ht="24.95" customHeight="1">
      <c r="A133" s="46"/>
      <c r="B133" s="452"/>
      <c r="C133" s="521"/>
      <c r="D133" s="521"/>
      <c r="E133" s="521"/>
      <c r="F133" s="521"/>
      <c r="G133" s="530"/>
      <c r="H133" s="509"/>
      <c r="I133" s="533"/>
      <c r="J133" s="211"/>
      <c r="K133" s="212">
        <v>721015</v>
      </c>
      <c r="L133" s="441"/>
      <c r="M133" s="443">
        <v>721214</v>
      </c>
      <c r="N133" s="515"/>
      <c r="O133" s="515"/>
      <c r="P133" s="524"/>
      <c r="Q133" s="527"/>
      <c r="R133" s="527"/>
      <c r="S133" s="449"/>
      <c r="T133" s="437"/>
      <c r="W133" s="86"/>
      <c r="X133" s="86"/>
      <c r="Y133" s="86"/>
      <c r="Z133" s="86"/>
      <c r="AA133" s="86"/>
      <c r="AB133" s="86"/>
      <c r="AC133" s="86"/>
    </row>
    <row r="134" spans="1:29" s="41" customFormat="1" ht="24.95" customHeight="1">
      <c r="A134" s="46"/>
      <c r="B134" s="453"/>
      <c r="C134" s="522"/>
      <c r="D134" s="522"/>
      <c r="E134" s="522"/>
      <c r="F134" s="522"/>
      <c r="G134" s="531"/>
      <c r="H134" s="510"/>
      <c r="I134" s="534"/>
      <c r="J134" s="211"/>
      <c r="K134" s="212">
        <v>721029</v>
      </c>
      <c r="L134" s="442"/>
      <c r="M134" s="444"/>
      <c r="N134" s="516"/>
      <c r="O134" s="516"/>
      <c r="P134" s="525"/>
      <c r="Q134" s="528"/>
      <c r="R134" s="528"/>
      <c r="S134" s="450"/>
      <c r="T134" s="437"/>
      <c r="W134" s="86"/>
      <c r="X134" s="86"/>
      <c r="Y134" s="86"/>
      <c r="Z134" s="86"/>
      <c r="AA134" s="86"/>
      <c r="AB134" s="86"/>
      <c r="AC134" s="86"/>
    </row>
    <row r="135" spans="1:29" s="41" customFormat="1" ht="24.95" customHeight="1">
      <c r="A135" s="46"/>
      <c r="B135" s="451">
        <v>5</v>
      </c>
      <c r="C135" s="502"/>
      <c r="D135" s="502"/>
      <c r="E135" s="502"/>
      <c r="F135" s="502"/>
      <c r="G135" s="505"/>
      <c r="H135" s="508"/>
      <c r="I135" s="511"/>
      <c r="J135" s="211"/>
      <c r="K135" s="210">
        <v>401017</v>
      </c>
      <c r="L135" s="211"/>
      <c r="M135" s="210">
        <v>721033</v>
      </c>
      <c r="N135" s="514"/>
      <c r="O135" s="514"/>
      <c r="P135" s="517"/>
      <c r="Q135" s="445"/>
      <c r="R135" s="445"/>
      <c r="S135" s="448">
        <f t="shared" ref="S135" si="30">IF(COUNTIF(J135:M137,"CUMPLE")&gt;=1,(G135*I135),0)* (IF(N135="PRESENTÓ CERTIFICADO",1,0))* (IF(O135="ACORDE A ITEM 5.2.1 (T.R.)",1,0) )* ( IF(OR(Q135="SIN OBSERVACIÓN", Q135="REQUERIMIENTOS SUBSANADOS"),1,0)) *(IF(OR(R135="NINGUNO", R135="CUMPLEN CON LO SOLICITADO"),1,0))</f>
        <v>0</v>
      </c>
      <c r="T135" s="437"/>
      <c r="W135" s="86"/>
      <c r="X135" s="86"/>
      <c r="Y135" s="86"/>
      <c r="Z135" s="86"/>
      <c r="AA135" s="86"/>
      <c r="AB135" s="86"/>
      <c r="AC135" s="86"/>
    </row>
    <row r="136" spans="1:29" s="41" customFormat="1" ht="24.95" customHeight="1">
      <c r="A136" s="46"/>
      <c r="B136" s="452"/>
      <c r="C136" s="503"/>
      <c r="D136" s="503"/>
      <c r="E136" s="503"/>
      <c r="F136" s="503"/>
      <c r="G136" s="506"/>
      <c r="H136" s="509"/>
      <c r="I136" s="512"/>
      <c r="J136" s="211"/>
      <c r="K136" s="210">
        <v>721015</v>
      </c>
      <c r="L136" s="441"/>
      <c r="M136" s="439">
        <v>721214</v>
      </c>
      <c r="N136" s="515"/>
      <c r="O136" s="515"/>
      <c r="P136" s="518"/>
      <c r="Q136" s="446"/>
      <c r="R136" s="446"/>
      <c r="S136" s="449"/>
      <c r="T136" s="437"/>
      <c r="W136" s="86"/>
      <c r="X136" s="86"/>
      <c r="Y136" s="86"/>
      <c r="Z136" s="86"/>
      <c r="AA136" s="86"/>
      <c r="AB136" s="86"/>
      <c r="AC136" s="86"/>
    </row>
    <row r="137" spans="1:29" s="41" customFormat="1" ht="24.95" customHeight="1">
      <c r="A137" s="46"/>
      <c r="B137" s="453"/>
      <c r="C137" s="504"/>
      <c r="D137" s="504"/>
      <c r="E137" s="504"/>
      <c r="F137" s="504"/>
      <c r="G137" s="507"/>
      <c r="H137" s="510"/>
      <c r="I137" s="513"/>
      <c r="J137" s="211"/>
      <c r="K137" s="210">
        <v>721029</v>
      </c>
      <c r="L137" s="442"/>
      <c r="M137" s="440"/>
      <c r="N137" s="516"/>
      <c r="O137" s="516"/>
      <c r="P137" s="519"/>
      <c r="Q137" s="447"/>
      <c r="R137" s="447"/>
      <c r="S137" s="450"/>
      <c r="T137" s="438"/>
      <c r="W137" s="86"/>
      <c r="X137" s="86"/>
      <c r="Y137" s="86"/>
      <c r="Z137" s="86"/>
    </row>
    <row r="138" spans="1:29" s="38" customFormat="1" ht="24.95" customHeight="1">
      <c r="B138" s="492" t="str">
        <f>IF(S139=" "," ",IF(S139&gt;=$H$6,"CUMPLE CON LA EXPERIENCIA REQUERIDA","NO CUMPLE CON LA EXPERIENCIA REQUERIDA"))</f>
        <v>CUMPLE CON LA EXPERIENCIA REQUERIDA</v>
      </c>
      <c r="C138" s="493"/>
      <c r="D138" s="493"/>
      <c r="E138" s="493"/>
      <c r="F138" s="493"/>
      <c r="G138" s="493"/>
      <c r="H138" s="493"/>
      <c r="I138" s="493"/>
      <c r="J138" s="493"/>
      <c r="K138" s="493"/>
      <c r="L138" s="493"/>
      <c r="M138" s="493"/>
      <c r="N138" s="493"/>
      <c r="O138" s="494"/>
      <c r="P138" s="498" t="s">
        <v>22</v>
      </c>
      <c r="Q138" s="499"/>
      <c r="R138" s="43"/>
      <c r="S138" s="42">
        <f>IF(T123="SI",SUM(S123:S137),0)</f>
        <v>1731.0500000000002</v>
      </c>
      <c r="T138" s="500" t="str">
        <f>IF(S139=" "," ",IF(S139&gt;=$H$6,"CUMPLE","NO CUMPLE"))</f>
        <v>CUMPLE</v>
      </c>
      <c r="W138" s="86"/>
      <c r="X138" s="86"/>
      <c r="Y138" s="86"/>
      <c r="Z138" s="86"/>
    </row>
    <row r="139" spans="1:29" s="41" customFormat="1" ht="24.95" customHeight="1">
      <c r="B139" s="495"/>
      <c r="C139" s="496"/>
      <c r="D139" s="496"/>
      <c r="E139" s="496"/>
      <c r="F139" s="496"/>
      <c r="G139" s="496"/>
      <c r="H139" s="496"/>
      <c r="I139" s="496"/>
      <c r="J139" s="496"/>
      <c r="K139" s="496"/>
      <c r="L139" s="496"/>
      <c r="M139" s="496"/>
      <c r="N139" s="496"/>
      <c r="O139" s="497"/>
      <c r="P139" s="498" t="s">
        <v>24</v>
      </c>
      <c r="Q139" s="499"/>
      <c r="R139" s="43"/>
      <c r="S139" s="153">
        <f>IFERROR((S138/$P$6)," ")</f>
        <v>5.245606060606061</v>
      </c>
      <c r="T139" s="501"/>
      <c r="W139" s="86"/>
      <c r="X139" s="86"/>
      <c r="Y139" s="86"/>
      <c r="Z139" s="86"/>
    </row>
    <row r="141" spans="1:29" ht="30" hidden="1" customHeight="1"/>
    <row r="142" spans="1:29" ht="36" hidden="1" customHeight="1">
      <c r="B142" s="237">
        <v>7</v>
      </c>
      <c r="C142" s="540" t="s">
        <v>95</v>
      </c>
      <c r="D142" s="541"/>
      <c r="E142" s="542"/>
      <c r="F142" s="543">
        <f>IFERROR(VLOOKUP(B142,LISTA_OFERENTES,2,FALSE)," ")</f>
        <v>0</v>
      </c>
      <c r="G142" s="544"/>
      <c r="H142" s="544"/>
      <c r="I142" s="544"/>
      <c r="J142" s="544"/>
      <c r="K142" s="544"/>
      <c r="L142" s="544"/>
      <c r="M142" s="544"/>
      <c r="N142" s="544"/>
      <c r="O142" s="545"/>
      <c r="P142" s="546" t="s">
        <v>132</v>
      </c>
      <c r="Q142" s="547"/>
      <c r="R142" s="548"/>
      <c r="S142" s="37">
        <f>5-(INT(COUNTBLANK(C145:C159))-10)</f>
        <v>0</v>
      </c>
      <c r="T142" s="38"/>
    </row>
    <row r="143" spans="1:29" s="44" customFormat="1" ht="30" hidden="1" customHeight="1">
      <c r="B143" s="550" t="s">
        <v>51</v>
      </c>
      <c r="C143" s="535" t="s">
        <v>15</v>
      </c>
      <c r="D143" s="535" t="s">
        <v>16</v>
      </c>
      <c r="E143" s="535" t="s">
        <v>17</v>
      </c>
      <c r="F143" s="535" t="s">
        <v>18</v>
      </c>
      <c r="G143" s="535" t="s">
        <v>19</v>
      </c>
      <c r="H143" s="535" t="s">
        <v>20</v>
      </c>
      <c r="I143" s="535" t="s">
        <v>21</v>
      </c>
      <c r="J143" s="558" t="s">
        <v>58</v>
      </c>
      <c r="K143" s="559"/>
      <c r="L143" s="559"/>
      <c r="M143" s="560"/>
      <c r="N143" s="535" t="s">
        <v>96</v>
      </c>
      <c r="O143" s="535" t="s">
        <v>97</v>
      </c>
      <c r="P143" s="40" t="s">
        <v>98</v>
      </c>
      <c r="Q143" s="40"/>
      <c r="R143" s="535" t="s">
        <v>99</v>
      </c>
      <c r="S143" s="535" t="s">
        <v>100</v>
      </c>
      <c r="T143" s="535" t="s">
        <v>165</v>
      </c>
      <c r="U143" s="45"/>
      <c r="V143" s="45"/>
      <c r="W143" s="86"/>
      <c r="X143" s="86"/>
      <c r="Y143" s="86"/>
      <c r="Z143" s="86"/>
      <c r="AA143" s="86"/>
      <c r="AB143" s="86"/>
      <c r="AC143" s="86"/>
    </row>
    <row r="144" spans="1:29" s="44" customFormat="1" ht="90.75" hidden="1" customHeight="1">
      <c r="B144" s="551"/>
      <c r="C144" s="536"/>
      <c r="D144" s="536"/>
      <c r="E144" s="536"/>
      <c r="F144" s="536"/>
      <c r="G144" s="536"/>
      <c r="H144" s="536"/>
      <c r="I144" s="536"/>
      <c r="J144" s="537" t="s">
        <v>102</v>
      </c>
      <c r="K144" s="538"/>
      <c r="L144" s="538"/>
      <c r="M144" s="539"/>
      <c r="N144" s="536"/>
      <c r="O144" s="536"/>
      <c r="P144" s="39" t="s">
        <v>13</v>
      </c>
      <c r="Q144" s="39" t="s">
        <v>101</v>
      </c>
      <c r="R144" s="536"/>
      <c r="S144" s="536"/>
      <c r="T144" s="536"/>
      <c r="U144" s="45"/>
      <c r="V144" s="45"/>
      <c r="W144" s="86"/>
      <c r="X144" s="86"/>
      <c r="Y144" s="86"/>
      <c r="Z144" s="86"/>
      <c r="AA144" s="86"/>
      <c r="AB144" s="86"/>
      <c r="AC144" s="86"/>
    </row>
    <row r="145" spans="1:29" s="41" customFormat="1" ht="24.95" hidden="1" customHeight="1">
      <c r="A145" s="46"/>
      <c r="B145" s="451">
        <v>1</v>
      </c>
      <c r="C145" s="454"/>
      <c r="D145" s="454"/>
      <c r="E145" s="454"/>
      <c r="F145" s="454"/>
      <c r="G145" s="457"/>
      <c r="H145" s="460"/>
      <c r="I145" s="463"/>
      <c r="J145" s="238"/>
      <c r="K145" s="210">
        <v>401017</v>
      </c>
      <c r="L145" s="238"/>
      <c r="M145" s="210">
        <v>721033</v>
      </c>
      <c r="N145" s="466"/>
      <c r="O145" s="466"/>
      <c r="P145" s="471"/>
      <c r="Q145" s="474"/>
      <c r="R145" s="474"/>
      <c r="S145" s="448">
        <f>IF(COUNTIF(J145:M147,"CUMPLE")&gt;=1,(G145*I145),0)* (IF(N145="PRESENTÓ CERTIFICADO",1,0))* (IF(O145="ACORDE A ITEM 5.2.1 (T.R.)",1,0) )* ( IF(OR(Q145="SIN OBSERVACIÓN", Q145="REQUERIMIENTOS SUBSANADOS"),1,0)) *(IF(OR(R145="NINGUNO", R145="CUMPLEN CON LO SOLICITADO"),1,0))</f>
        <v>0</v>
      </c>
      <c r="T145" s="572"/>
      <c r="W145" s="86"/>
      <c r="X145" s="86"/>
      <c r="Y145" s="86"/>
      <c r="Z145" s="86"/>
      <c r="AA145" s="86"/>
      <c r="AB145" s="86"/>
      <c r="AC145" s="86"/>
    </row>
    <row r="146" spans="1:29" s="41" customFormat="1" ht="24.95" hidden="1" customHeight="1">
      <c r="A146" s="46"/>
      <c r="B146" s="452"/>
      <c r="C146" s="455"/>
      <c r="D146" s="455"/>
      <c r="E146" s="455"/>
      <c r="F146" s="455"/>
      <c r="G146" s="458"/>
      <c r="H146" s="461"/>
      <c r="I146" s="464"/>
      <c r="J146" s="238"/>
      <c r="K146" s="210">
        <v>721015</v>
      </c>
      <c r="L146" s="469"/>
      <c r="M146" s="439">
        <v>721214</v>
      </c>
      <c r="N146" s="467"/>
      <c r="O146" s="467"/>
      <c r="P146" s="472"/>
      <c r="Q146" s="475"/>
      <c r="R146" s="475"/>
      <c r="S146" s="449"/>
      <c r="T146" s="573"/>
      <c r="W146" s="86"/>
      <c r="X146" s="86"/>
      <c r="Y146" s="86"/>
      <c r="Z146" s="86"/>
      <c r="AA146" s="86"/>
      <c r="AB146" s="86"/>
      <c r="AC146" s="86"/>
    </row>
    <row r="147" spans="1:29" s="41" customFormat="1" ht="24.95" hidden="1" customHeight="1">
      <c r="A147" s="46"/>
      <c r="B147" s="453"/>
      <c r="C147" s="456"/>
      <c r="D147" s="456"/>
      <c r="E147" s="456"/>
      <c r="F147" s="456"/>
      <c r="G147" s="459"/>
      <c r="H147" s="462"/>
      <c r="I147" s="465"/>
      <c r="J147" s="238"/>
      <c r="K147" s="210">
        <v>721029</v>
      </c>
      <c r="L147" s="470"/>
      <c r="M147" s="440"/>
      <c r="N147" s="468"/>
      <c r="O147" s="468"/>
      <c r="P147" s="473"/>
      <c r="Q147" s="476"/>
      <c r="R147" s="476"/>
      <c r="S147" s="450"/>
      <c r="T147" s="573"/>
      <c r="W147" s="86"/>
      <c r="X147" s="86"/>
      <c r="Y147" s="86"/>
      <c r="Z147" s="86"/>
      <c r="AA147" s="86"/>
      <c r="AB147" s="86"/>
      <c r="AC147" s="86"/>
    </row>
    <row r="148" spans="1:29" s="41" customFormat="1" ht="24.95" hidden="1" customHeight="1">
      <c r="A148" s="46"/>
      <c r="B148" s="451">
        <v>2</v>
      </c>
      <c r="C148" s="477"/>
      <c r="D148" s="477"/>
      <c r="E148" s="477"/>
      <c r="F148" s="477"/>
      <c r="G148" s="480"/>
      <c r="H148" s="460"/>
      <c r="I148" s="483"/>
      <c r="J148" s="238"/>
      <c r="K148" s="212">
        <v>401017</v>
      </c>
      <c r="L148" s="238"/>
      <c r="M148" s="212">
        <v>721033</v>
      </c>
      <c r="N148" s="466"/>
      <c r="O148" s="466"/>
      <c r="P148" s="486"/>
      <c r="Q148" s="489"/>
      <c r="R148" s="489"/>
      <c r="S148" s="448">
        <f t="shared" ref="S148" si="31">IF(COUNTIF(J148:M150,"CUMPLE")&gt;=1,(G148*I148),0)* (IF(N148="PRESENTÓ CERTIFICADO",1,0))* (IF(O148="ACORDE A ITEM 5.2.1 (T.R.)",1,0) )* ( IF(OR(Q148="SIN OBSERVACIÓN", Q148="REQUERIMIENTOS SUBSANADOS"),1,0)) *(IF(OR(R148="NINGUNO", R148="CUMPLEN CON LO SOLICITADO"),1,0))</f>
        <v>0</v>
      </c>
      <c r="T148" s="573"/>
      <c r="W148" s="86"/>
      <c r="X148" s="86"/>
      <c r="Y148" s="86"/>
      <c r="Z148" s="86"/>
      <c r="AA148" s="86"/>
      <c r="AB148" s="86"/>
      <c r="AC148" s="86"/>
    </row>
    <row r="149" spans="1:29" s="41" customFormat="1" ht="24.95" hidden="1" customHeight="1">
      <c r="A149" s="46"/>
      <c r="B149" s="452"/>
      <c r="C149" s="478"/>
      <c r="D149" s="478"/>
      <c r="E149" s="478"/>
      <c r="F149" s="478"/>
      <c r="G149" s="481"/>
      <c r="H149" s="461"/>
      <c r="I149" s="484"/>
      <c r="J149" s="238"/>
      <c r="K149" s="212">
        <v>721015</v>
      </c>
      <c r="L149" s="469"/>
      <c r="M149" s="443">
        <v>721214</v>
      </c>
      <c r="N149" s="467"/>
      <c r="O149" s="467"/>
      <c r="P149" s="487"/>
      <c r="Q149" s="490"/>
      <c r="R149" s="490"/>
      <c r="S149" s="449"/>
      <c r="T149" s="573"/>
      <c r="W149" s="86"/>
      <c r="X149" s="86"/>
      <c r="Y149" s="86"/>
      <c r="Z149" s="86"/>
      <c r="AA149" s="86"/>
      <c r="AB149" s="86"/>
      <c r="AC149" s="86"/>
    </row>
    <row r="150" spans="1:29" s="41" customFormat="1" ht="24.95" hidden="1" customHeight="1">
      <c r="A150" s="46"/>
      <c r="B150" s="453"/>
      <c r="C150" s="479"/>
      <c r="D150" s="479"/>
      <c r="E150" s="479"/>
      <c r="F150" s="479"/>
      <c r="G150" s="482"/>
      <c r="H150" s="462"/>
      <c r="I150" s="485"/>
      <c r="J150" s="238"/>
      <c r="K150" s="212">
        <v>721029</v>
      </c>
      <c r="L150" s="470"/>
      <c r="M150" s="444"/>
      <c r="N150" s="468"/>
      <c r="O150" s="468"/>
      <c r="P150" s="488"/>
      <c r="Q150" s="491"/>
      <c r="R150" s="491"/>
      <c r="S150" s="450"/>
      <c r="T150" s="573"/>
      <c r="W150" s="86"/>
      <c r="X150" s="86"/>
      <c r="Y150" s="86"/>
      <c r="Z150" s="86"/>
      <c r="AA150" s="86"/>
      <c r="AB150" s="86"/>
      <c r="AC150" s="86"/>
    </row>
    <row r="151" spans="1:29" s="41" customFormat="1" ht="24.95" hidden="1" customHeight="1">
      <c r="A151" s="46"/>
      <c r="B151" s="451">
        <v>3</v>
      </c>
      <c r="C151" s="454"/>
      <c r="D151" s="454"/>
      <c r="E151" s="454"/>
      <c r="F151" s="454"/>
      <c r="G151" s="457"/>
      <c r="H151" s="460"/>
      <c r="I151" s="463"/>
      <c r="J151" s="238"/>
      <c r="K151" s="210">
        <v>401017</v>
      </c>
      <c r="L151" s="238"/>
      <c r="M151" s="210">
        <v>721033</v>
      </c>
      <c r="N151" s="466"/>
      <c r="O151" s="466"/>
      <c r="P151" s="471"/>
      <c r="Q151" s="474"/>
      <c r="R151" s="474"/>
      <c r="S151" s="448">
        <f t="shared" ref="S151" si="32">IF(COUNTIF(J151:M153,"CUMPLE")&gt;=1,(G151*I151),0)* (IF(N151="PRESENTÓ CERTIFICADO",1,0))* (IF(O151="ACORDE A ITEM 5.2.1 (T.R.)",1,0) )* ( IF(OR(Q151="SIN OBSERVACIÓN", Q151="REQUERIMIENTOS SUBSANADOS"),1,0)) *(IF(OR(R151="NINGUNO", R151="CUMPLEN CON LO SOLICITADO"),1,0))</f>
        <v>0</v>
      </c>
      <c r="T151" s="573"/>
      <c r="W151" s="86"/>
      <c r="X151" s="86"/>
      <c r="Y151" s="86"/>
      <c r="Z151" s="86"/>
      <c r="AA151" s="86"/>
      <c r="AB151" s="86"/>
      <c r="AC151" s="86"/>
    </row>
    <row r="152" spans="1:29" s="41" customFormat="1" ht="24.95" hidden="1" customHeight="1">
      <c r="A152" s="46"/>
      <c r="B152" s="452"/>
      <c r="C152" s="455"/>
      <c r="D152" s="455"/>
      <c r="E152" s="455"/>
      <c r="F152" s="455"/>
      <c r="G152" s="458"/>
      <c r="H152" s="461"/>
      <c r="I152" s="464"/>
      <c r="J152" s="238"/>
      <c r="K152" s="210">
        <v>721015</v>
      </c>
      <c r="L152" s="469"/>
      <c r="M152" s="439">
        <v>721214</v>
      </c>
      <c r="N152" s="467"/>
      <c r="O152" s="467"/>
      <c r="P152" s="472"/>
      <c r="Q152" s="475"/>
      <c r="R152" s="475"/>
      <c r="S152" s="449"/>
      <c r="T152" s="573"/>
      <c r="W152" s="86"/>
      <c r="X152" s="86"/>
      <c r="Y152" s="86"/>
      <c r="Z152" s="86"/>
      <c r="AA152" s="86"/>
      <c r="AB152" s="86"/>
      <c r="AC152" s="86"/>
    </row>
    <row r="153" spans="1:29" s="41" customFormat="1" ht="24.95" hidden="1" customHeight="1">
      <c r="A153" s="46"/>
      <c r="B153" s="453"/>
      <c r="C153" s="456"/>
      <c r="D153" s="456"/>
      <c r="E153" s="456"/>
      <c r="F153" s="456"/>
      <c r="G153" s="459"/>
      <c r="H153" s="462"/>
      <c r="I153" s="465"/>
      <c r="J153" s="238"/>
      <c r="K153" s="210">
        <v>721029</v>
      </c>
      <c r="L153" s="470"/>
      <c r="M153" s="440"/>
      <c r="N153" s="468"/>
      <c r="O153" s="468"/>
      <c r="P153" s="473"/>
      <c r="Q153" s="476"/>
      <c r="R153" s="476"/>
      <c r="S153" s="450"/>
      <c r="T153" s="573"/>
      <c r="W153" s="86"/>
      <c r="X153" s="86"/>
      <c r="Y153" s="86"/>
      <c r="Z153" s="86"/>
      <c r="AA153" s="86"/>
      <c r="AB153" s="86"/>
      <c r="AC153" s="86"/>
    </row>
    <row r="154" spans="1:29" s="41" customFormat="1" ht="24.95" hidden="1" customHeight="1">
      <c r="A154" s="46"/>
      <c r="B154" s="451">
        <v>4</v>
      </c>
      <c r="C154" s="477"/>
      <c r="D154" s="477"/>
      <c r="E154" s="477"/>
      <c r="F154" s="477"/>
      <c r="G154" s="480"/>
      <c r="H154" s="460"/>
      <c r="I154" s="483"/>
      <c r="J154" s="238"/>
      <c r="K154" s="212">
        <v>401017</v>
      </c>
      <c r="L154" s="238"/>
      <c r="M154" s="212">
        <v>721033</v>
      </c>
      <c r="N154" s="466"/>
      <c r="O154" s="466"/>
      <c r="P154" s="486"/>
      <c r="Q154" s="489"/>
      <c r="R154" s="489"/>
      <c r="S154" s="448">
        <f t="shared" ref="S154" si="33">IF(COUNTIF(J154:M156,"CUMPLE")&gt;=1,(G154*I154),0)* (IF(N154="PRESENTÓ CERTIFICADO",1,0))* (IF(O154="ACORDE A ITEM 5.2.1 (T.R.)",1,0) )* ( IF(OR(Q154="SIN OBSERVACIÓN", Q154="REQUERIMIENTOS SUBSANADOS"),1,0)) *(IF(OR(R154="NINGUNO", R154="CUMPLEN CON LO SOLICITADO"),1,0))</f>
        <v>0</v>
      </c>
      <c r="T154" s="573"/>
      <c r="W154" s="86"/>
      <c r="X154" s="86"/>
      <c r="Y154" s="86"/>
      <c r="Z154" s="86"/>
      <c r="AA154" s="86"/>
      <c r="AB154" s="86"/>
      <c r="AC154" s="86"/>
    </row>
    <row r="155" spans="1:29" s="41" customFormat="1" ht="24.95" hidden="1" customHeight="1">
      <c r="A155" s="46"/>
      <c r="B155" s="452"/>
      <c r="C155" s="478"/>
      <c r="D155" s="478"/>
      <c r="E155" s="478"/>
      <c r="F155" s="478"/>
      <c r="G155" s="481"/>
      <c r="H155" s="461"/>
      <c r="I155" s="484"/>
      <c r="J155" s="238"/>
      <c r="K155" s="212">
        <v>721015</v>
      </c>
      <c r="L155" s="469"/>
      <c r="M155" s="443">
        <v>721214</v>
      </c>
      <c r="N155" s="467"/>
      <c r="O155" s="467"/>
      <c r="P155" s="487"/>
      <c r="Q155" s="490"/>
      <c r="R155" s="490"/>
      <c r="S155" s="449"/>
      <c r="T155" s="573"/>
      <c r="W155" s="86"/>
      <c r="X155" s="86"/>
      <c r="Y155" s="86"/>
      <c r="Z155" s="86"/>
      <c r="AA155" s="86"/>
      <c r="AB155" s="86"/>
      <c r="AC155" s="86"/>
    </row>
    <row r="156" spans="1:29" s="41" customFormat="1" ht="24.95" hidden="1" customHeight="1">
      <c r="A156" s="46"/>
      <c r="B156" s="453"/>
      <c r="C156" s="479"/>
      <c r="D156" s="479"/>
      <c r="E156" s="479"/>
      <c r="F156" s="479"/>
      <c r="G156" s="482"/>
      <c r="H156" s="462"/>
      <c r="I156" s="485"/>
      <c r="J156" s="238"/>
      <c r="K156" s="212">
        <v>721029</v>
      </c>
      <c r="L156" s="470"/>
      <c r="M156" s="444"/>
      <c r="N156" s="468"/>
      <c r="O156" s="468"/>
      <c r="P156" s="488"/>
      <c r="Q156" s="491"/>
      <c r="R156" s="491"/>
      <c r="S156" s="450"/>
      <c r="T156" s="573"/>
      <c r="W156" s="86"/>
      <c r="X156" s="86"/>
      <c r="Y156" s="86"/>
      <c r="Z156" s="86"/>
      <c r="AA156" s="86"/>
      <c r="AB156" s="86"/>
      <c r="AC156" s="86"/>
    </row>
    <row r="157" spans="1:29" s="41" customFormat="1" ht="24.95" hidden="1" customHeight="1">
      <c r="A157" s="46"/>
      <c r="B157" s="451">
        <v>5</v>
      </c>
      <c r="C157" s="454"/>
      <c r="D157" s="454"/>
      <c r="E157" s="454"/>
      <c r="F157" s="454"/>
      <c r="G157" s="457"/>
      <c r="H157" s="460"/>
      <c r="I157" s="463"/>
      <c r="J157" s="238"/>
      <c r="K157" s="210">
        <v>401017</v>
      </c>
      <c r="L157" s="238"/>
      <c r="M157" s="210">
        <v>721033</v>
      </c>
      <c r="N157" s="466"/>
      <c r="O157" s="466"/>
      <c r="P157" s="471"/>
      <c r="Q157" s="474"/>
      <c r="R157" s="474"/>
      <c r="S157" s="448">
        <f t="shared" ref="S157" si="34">IF(COUNTIF(J157:M159,"CUMPLE")&gt;=1,(G157*I157),0)* (IF(N157="PRESENTÓ CERTIFICADO",1,0))* (IF(O157="ACORDE A ITEM 5.2.1 (T.R.)",1,0) )* ( IF(OR(Q157="SIN OBSERVACIÓN", Q157="REQUERIMIENTOS SUBSANADOS"),1,0)) *(IF(OR(R157="NINGUNO", R157="CUMPLEN CON LO SOLICITADO"),1,0))</f>
        <v>0</v>
      </c>
      <c r="T157" s="573"/>
      <c r="W157" s="86"/>
      <c r="X157" s="86"/>
      <c r="Y157" s="86"/>
      <c r="Z157" s="86"/>
      <c r="AA157" s="86"/>
      <c r="AB157" s="86"/>
      <c r="AC157" s="86"/>
    </row>
    <row r="158" spans="1:29" s="41" customFormat="1" ht="24.95" hidden="1" customHeight="1">
      <c r="A158" s="46"/>
      <c r="B158" s="452"/>
      <c r="C158" s="455"/>
      <c r="D158" s="455"/>
      <c r="E158" s="455"/>
      <c r="F158" s="455"/>
      <c r="G158" s="458"/>
      <c r="H158" s="461"/>
      <c r="I158" s="464"/>
      <c r="J158" s="238"/>
      <c r="K158" s="210">
        <v>721015</v>
      </c>
      <c r="L158" s="469"/>
      <c r="M158" s="439">
        <v>721214</v>
      </c>
      <c r="N158" s="467"/>
      <c r="O158" s="467"/>
      <c r="P158" s="472"/>
      <c r="Q158" s="475"/>
      <c r="R158" s="475"/>
      <c r="S158" s="449"/>
      <c r="T158" s="573"/>
      <c r="W158" s="86"/>
      <c r="X158" s="86"/>
      <c r="Y158" s="86"/>
      <c r="Z158" s="86"/>
      <c r="AA158" s="86"/>
      <c r="AB158" s="86"/>
      <c r="AC158" s="86"/>
    </row>
    <row r="159" spans="1:29" s="41" customFormat="1" ht="24.95" hidden="1" customHeight="1">
      <c r="A159" s="46"/>
      <c r="B159" s="453"/>
      <c r="C159" s="456"/>
      <c r="D159" s="456"/>
      <c r="E159" s="456"/>
      <c r="F159" s="456"/>
      <c r="G159" s="459"/>
      <c r="H159" s="462"/>
      <c r="I159" s="465"/>
      <c r="J159" s="238"/>
      <c r="K159" s="210">
        <v>721029</v>
      </c>
      <c r="L159" s="470"/>
      <c r="M159" s="440"/>
      <c r="N159" s="468"/>
      <c r="O159" s="468"/>
      <c r="P159" s="473"/>
      <c r="Q159" s="476"/>
      <c r="R159" s="476"/>
      <c r="S159" s="450"/>
      <c r="T159" s="574"/>
      <c r="W159" s="86"/>
      <c r="X159" s="86"/>
      <c r="Y159" s="86"/>
      <c r="Z159" s="86"/>
    </row>
    <row r="160" spans="1:29" s="38" customFormat="1" ht="24.95" hidden="1" customHeight="1">
      <c r="B160" s="492" t="str">
        <f>IF(S161=" "," ",IF(S161&gt;=$H$6,"CUMPLE CON LA EXPERIENCIA REQUERIDA","NO CUMPLE CON LA EXPERIENCIA REQUERIDA"))</f>
        <v>NO CUMPLE CON LA EXPERIENCIA REQUERIDA</v>
      </c>
      <c r="C160" s="493"/>
      <c r="D160" s="493"/>
      <c r="E160" s="493"/>
      <c r="F160" s="493"/>
      <c r="G160" s="493"/>
      <c r="H160" s="493"/>
      <c r="I160" s="493"/>
      <c r="J160" s="493"/>
      <c r="K160" s="493"/>
      <c r="L160" s="493"/>
      <c r="M160" s="493"/>
      <c r="N160" s="493"/>
      <c r="O160" s="494"/>
      <c r="P160" s="498" t="s">
        <v>22</v>
      </c>
      <c r="Q160" s="499"/>
      <c r="R160" s="43"/>
      <c r="S160" s="42">
        <f>IF(T145="SI",SUM(S145:S159),0)</f>
        <v>0</v>
      </c>
      <c r="T160" s="500" t="str">
        <f>IF(S161=" "," ",IF(S161&gt;=$H$6,"CUMPLE","NO CUMPLE"))</f>
        <v>NO CUMPLE</v>
      </c>
      <c r="W160" s="86"/>
      <c r="X160" s="86"/>
      <c r="Y160" s="86"/>
      <c r="Z160" s="86"/>
    </row>
    <row r="161" spans="1:29" s="41" customFormat="1" ht="24.95" hidden="1" customHeight="1">
      <c r="B161" s="495"/>
      <c r="C161" s="496"/>
      <c r="D161" s="496"/>
      <c r="E161" s="496"/>
      <c r="F161" s="496"/>
      <c r="G161" s="496"/>
      <c r="H161" s="496"/>
      <c r="I161" s="496"/>
      <c r="J161" s="496"/>
      <c r="K161" s="496"/>
      <c r="L161" s="496"/>
      <c r="M161" s="496"/>
      <c r="N161" s="496"/>
      <c r="O161" s="497"/>
      <c r="P161" s="498" t="s">
        <v>24</v>
      </c>
      <c r="Q161" s="499"/>
      <c r="R161" s="43"/>
      <c r="S161" s="153">
        <f>IFERROR((S160/$P$6)," ")</f>
        <v>0</v>
      </c>
      <c r="T161" s="501"/>
      <c r="W161" s="86"/>
      <c r="X161" s="86"/>
      <c r="Y161" s="86"/>
      <c r="Z161" s="86"/>
    </row>
    <row r="162" spans="1:29" ht="30" hidden="1" customHeight="1"/>
    <row r="163" spans="1:29" ht="30" hidden="1" customHeight="1"/>
    <row r="164" spans="1:29" ht="36" hidden="1" customHeight="1">
      <c r="B164" s="237">
        <v>8</v>
      </c>
      <c r="C164" s="540" t="s">
        <v>95</v>
      </c>
      <c r="D164" s="541"/>
      <c r="E164" s="542"/>
      <c r="F164" s="543">
        <f>IFERROR(VLOOKUP(B164,LISTA_OFERENTES,2,FALSE)," ")</f>
        <v>0</v>
      </c>
      <c r="G164" s="544"/>
      <c r="H164" s="544"/>
      <c r="I164" s="544"/>
      <c r="J164" s="544"/>
      <c r="K164" s="544"/>
      <c r="L164" s="544"/>
      <c r="M164" s="544"/>
      <c r="N164" s="544"/>
      <c r="O164" s="545"/>
      <c r="P164" s="546" t="s">
        <v>132</v>
      </c>
      <c r="Q164" s="547"/>
      <c r="R164" s="548"/>
      <c r="S164" s="37">
        <f>5-(INT(COUNTBLANK(C167:C181))-10)</f>
        <v>0</v>
      </c>
      <c r="T164" s="38"/>
    </row>
    <row r="165" spans="1:29" s="44" customFormat="1" ht="30" hidden="1" customHeight="1">
      <c r="B165" s="550" t="s">
        <v>51</v>
      </c>
      <c r="C165" s="535" t="s">
        <v>15</v>
      </c>
      <c r="D165" s="535" t="s">
        <v>16</v>
      </c>
      <c r="E165" s="535" t="s">
        <v>17</v>
      </c>
      <c r="F165" s="535" t="s">
        <v>18</v>
      </c>
      <c r="G165" s="535" t="s">
        <v>19</v>
      </c>
      <c r="H165" s="535" t="s">
        <v>20</v>
      </c>
      <c r="I165" s="535" t="s">
        <v>21</v>
      </c>
      <c r="J165" s="558" t="s">
        <v>58</v>
      </c>
      <c r="K165" s="559"/>
      <c r="L165" s="559"/>
      <c r="M165" s="560"/>
      <c r="N165" s="535" t="s">
        <v>96</v>
      </c>
      <c r="O165" s="535" t="s">
        <v>97</v>
      </c>
      <c r="P165" s="40" t="s">
        <v>98</v>
      </c>
      <c r="Q165" s="40"/>
      <c r="R165" s="535" t="s">
        <v>99</v>
      </c>
      <c r="S165" s="535" t="s">
        <v>100</v>
      </c>
      <c r="T165" s="535" t="s">
        <v>165</v>
      </c>
      <c r="U165" s="45"/>
      <c r="V165" s="45"/>
      <c r="W165" s="86"/>
      <c r="X165" s="86"/>
      <c r="Y165" s="86"/>
      <c r="Z165" s="86"/>
      <c r="AA165" s="86"/>
      <c r="AB165" s="86"/>
      <c r="AC165" s="86"/>
    </row>
    <row r="166" spans="1:29" s="44" customFormat="1" ht="90.75" hidden="1" customHeight="1">
      <c r="B166" s="551"/>
      <c r="C166" s="536"/>
      <c r="D166" s="536"/>
      <c r="E166" s="536"/>
      <c r="F166" s="536"/>
      <c r="G166" s="536"/>
      <c r="H166" s="536"/>
      <c r="I166" s="536"/>
      <c r="J166" s="537" t="s">
        <v>102</v>
      </c>
      <c r="K166" s="538"/>
      <c r="L166" s="538"/>
      <c r="M166" s="539"/>
      <c r="N166" s="536"/>
      <c r="O166" s="536"/>
      <c r="P166" s="39" t="s">
        <v>13</v>
      </c>
      <c r="Q166" s="39" t="s">
        <v>101</v>
      </c>
      <c r="R166" s="536"/>
      <c r="S166" s="536"/>
      <c r="T166" s="536"/>
      <c r="U166" s="45"/>
      <c r="V166" s="45"/>
      <c r="W166" s="86"/>
      <c r="X166" s="86"/>
      <c r="Y166" s="86"/>
      <c r="Z166" s="86"/>
      <c r="AA166" s="86"/>
      <c r="AB166" s="86"/>
      <c r="AC166" s="86"/>
    </row>
    <row r="167" spans="1:29" s="41" customFormat="1" ht="24.95" hidden="1" customHeight="1">
      <c r="A167" s="46"/>
      <c r="B167" s="451">
        <v>1</v>
      </c>
      <c r="C167" s="454"/>
      <c r="D167" s="454"/>
      <c r="E167" s="454"/>
      <c r="F167" s="454"/>
      <c r="G167" s="457"/>
      <c r="H167" s="460"/>
      <c r="I167" s="463"/>
      <c r="J167" s="238"/>
      <c r="K167" s="210">
        <v>401017</v>
      </c>
      <c r="L167" s="238"/>
      <c r="M167" s="210">
        <v>721033</v>
      </c>
      <c r="N167" s="466"/>
      <c r="O167" s="466"/>
      <c r="P167" s="471"/>
      <c r="Q167" s="474"/>
      <c r="R167" s="474"/>
      <c r="S167" s="448">
        <f>IF(COUNTIF(J167:M169,"CUMPLE")&gt;=1,(G167*I167),0)* (IF(N167="PRESENTÓ CERTIFICADO",1,0))* (IF(O167="ACORDE A ITEM 5.2.1 (T.R.)",1,0) )* ( IF(OR(Q167="SIN OBSERVACIÓN", Q167="REQUERIMIENTOS SUBSANADOS"),1,0)) *(IF(OR(R167="NINGUNO", R167="CUMPLEN CON LO SOLICITADO"),1,0))</f>
        <v>0</v>
      </c>
      <c r="T167" s="572"/>
      <c r="W167" s="86"/>
      <c r="X167" s="86"/>
      <c r="Y167" s="86"/>
      <c r="Z167" s="86"/>
      <c r="AA167" s="86"/>
      <c r="AB167" s="86"/>
      <c r="AC167" s="86"/>
    </row>
    <row r="168" spans="1:29" s="41" customFormat="1" ht="24.95" hidden="1" customHeight="1">
      <c r="A168" s="46"/>
      <c r="B168" s="452"/>
      <c r="C168" s="455"/>
      <c r="D168" s="455"/>
      <c r="E168" s="455"/>
      <c r="F168" s="455"/>
      <c r="G168" s="458"/>
      <c r="H168" s="461"/>
      <c r="I168" s="464"/>
      <c r="J168" s="238"/>
      <c r="K168" s="210">
        <v>721015</v>
      </c>
      <c r="L168" s="469"/>
      <c r="M168" s="439">
        <v>721214</v>
      </c>
      <c r="N168" s="467"/>
      <c r="O168" s="467"/>
      <c r="P168" s="472"/>
      <c r="Q168" s="475"/>
      <c r="R168" s="475"/>
      <c r="S168" s="449"/>
      <c r="T168" s="573"/>
      <c r="W168" s="86"/>
      <c r="X168" s="86"/>
      <c r="Y168" s="86"/>
      <c r="Z168" s="86"/>
      <c r="AA168" s="86"/>
      <c r="AB168" s="86"/>
      <c r="AC168" s="86"/>
    </row>
    <row r="169" spans="1:29" s="41" customFormat="1" ht="24.95" hidden="1" customHeight="1">
      <c r="A169" s="46"/>
      <c r="B169" s="453"/>
      <c r="C169" s="456"/>
      <c r="D169" s="456"/>
      <c r="E169" s="456"/>
      <c r="F169" s="456"/>
      <c r="G169" s="459"/>
      <c r="H169" s="462"/>
      <c r="I169" s="465"/>
      <c r="J169" s="238"/>
      <c r="K169" s="210">
        <v>721029</v>
      </c>
      <c r="L169" s="470"/>
      <c r="M169" s="440"/>
      <c r="N169" s="468"/>
      <c r="O169" s="468"/>
      <c r="P169" s="473"/>
      <c r="Q169" s="476"/>
      <c r="R169" s="476"/>
      <c r="S169" s="450"/>
      <c r="T169" s="573"/>
      <c r="W169" s="86"/>
      <c r="X169" s="86"/>
      <c r="Y169" s="86"/>
      <c r="Z169" s="86"/>
      <c r="AA169" s="86"/>
      <c r="AB169" s="86"/>
      <c r="AC169" s="86"/>
    </row>
    <row r="170" spans="1:29" s="41" customFormat="1" ht="24.95" hidden="1" customHeight="1">
      <c r="A170" s="46"/>
      <c r="B170" s="451">
        <v>2</v>
      </c>
      <c r="C170" s="477"/>
      <c r="D170" s="477"/>
      <c r="E170" s="477"/>
      <c r="F170" s="477"/>
      <c r="G170" s="480"/>
      <c r="H170" s="460"/>
      <c r="I170" s="483"/>
      <c r="J170" s="238"/>
      <c r="K170" s="212">
        <v>401017</v>
      </c>
      <c r="L170" s="238"/>
      <c r="M170" s="212">
        <v>721033</v>
      </c>
      <c r="N170" s="466"/>
      <c r="O170" s="466"/>
      <c r="P170" s="486"/>
      <c r="Q170" s="489"/>
      <c r="R170" s="489"/>
      <c r="S170" s="448">
        <f t="shared" ref="S170" si="35">IF(COUNTIF(J170:M172,"CUMPLE")&gt;=1,(G170*I170),0)* (IF(N170="PRESENTÓ CERTIFICADO",1,0))* (IF(O170="ACORDE A ITEM 5.2.1 (T.R.)",1,0) )* ( IF(OR(Q170="SIN OBSERVACIÓN", Q170="REQUERIMIENTOS SUBSANADOS"),1,0)) *(IF(OR(R170="NINGUNO", R170="CUMPLEN CON LO SOLICITADO"),1,0))</f>
        <v>0</v>
      </c>
      <c r="T170" s="573"/>
      <c r="W170" s="86"/>
      <c r="X170" s="86"/>
      <c r="Y170" s="86"/>
      <c r="Z170" s="86"/>
      <c r="AA170" s="86"/>
      <c r="AB170" s="86"/>
      <c r="AC170" s="86"/>
    </row>
    <row r="171" spans="1:29" s="41" customFormat="1" ht="24.95" hidden="1" customHeight="1">
      <c r="A171" s="46"/>
      <c r="B171" s="452"/>
      <c r="C171" s="478"/>
      <c r="D171" s="478"/>
      <c r="E171" s="478"/>
      <c r="F171" s="478"/>
      <c r="G171" s="481"/>
      <c r="H171" s="461"/>
      <c r="I171" s="484"/>
      <c r="J171" s="238"/>
      <c r="K171" s="212">
        <v>721015</v>
      </c>
      <c r="L171" s="469"/>
      <c r="M171" s="443">
        <v>721214</v>
      </c>
      <c r="N171" s="467"/>
      <c r="O171" s="467"/>
      <c r="P171" s="487"/>
      <c r="Q171" s="490"/>
      <c r="R171" s="490"/>
      <c r="S171" s="449"/>
      <c r="T171" s="573"/>
      <c r="W171" s="86"/>
      <c r="X171" s="86"/>
      <c r="Y171" s="86"/>
      <c r="Z171" s="86"/>
      <c r="AA171" s="86"/>
      <c r="AB171" s="86"/>
      <c r="AC171" s="86"/>
    </row>
    <row r="172" spans="1:29" s="41" customFormat="1" ht="24.95" hidden="1" customHeight="1">
      <c r="A172" s="46"/>
      <c r="B172" s="453"/>
      <c r="C172" s="479"/>
      <c r="D172" s="479"/>
      <c r="E172" s="479"/>
      <c r="F172" s="479"/>
      <c r="G172" s="482"/>
      <c r="H172" s="462"/>
      <c r="I172" s="485"/>
      <c r="J172" s="238"/>
      <c r="K172" s="212">
        <v>721029</v>
      </c>
      <c r="L172" s="470"/>
      <c r="M172" s="444"/>
      <c r="N172" s="468"/>
      <c r="O172" s="468"/>
      <c r="P172" s="488"/>
      <c r="Q172" s="491"/>
      <c r="R172" s="491"/>
      <c r="S172" s="450"/>
      <c r="T172" s="573"/>
      <c r="W172" s="86"/>
      <c r="X172" s="86"/>
      <c r="Y172" s="86"/>
      <c r="Z172" s="86"/>
      <c r="AA172" s="86"/>
      <c r="AB172" s="86"/>
      <c r="AC172" s="86"/>
    </row>
    <row r="173" spans="1:29" s="41" customFormat="1" ht="24.95" hidden="1" customHeight="1">
      <c r="A173" s="46"/>
      <c r="B173" s="451">
        <v>3</v>
      </c>
      <c r="C173" s="454"/>
      <c r="D173" s="454"/>
      <c r="E173" s="454"/>
      <c r="F173" s="454"/>
      <c r="G173" s="457"/>
      <c r="H173" s="460"/>
      <c r="I173" s="463"/>
      <c r="J173" s="238"/>
      <c r="K173" s="210">
        <v>401017</v>
      </c>
      <c r="L173" s="238"/>
      <c r="M173" s="210">
        <v>721033</v>
      </c>
      <c r="N173" s="466"/>
      <c r="O173" s="466"/>
      <c r="P173" s="471"/>
      <c r="Q173" s="474"/>
      <c r="R173" s="474"/>
      <c r="S173" s="448">
        <f t="shared" ref="S173" si="36">IF(COUNTIF(J173:M175,"CUMPLE")&gt;=1,(G173*I173),0)* (IF(N173="PRESENTÓ CERTIFICADO",1,0))* (IF(O173="ACORDE A ITEM 5.2.1 (T.R.)",1,0) )* ( IF(OR(Q173="SIN OBSERVACIÓN", Q173="REQUERIMIENTOS SUBSANADOS"),1,0)) *(IF(OR(R173="NINGUNO", R173="CUMPLEN CON LO SOLICITADO"),1,0))</f>
        <v>0</v>
      </c>
      <c r="T173" s="573"/>
      <c r="W173" s="86"/>
      <c r="X173" s="86"/>
      <c r="Y173" s="86"/>
      <c r="Z173" s="86"/>
      <c r="AA173" s="86"/>
      <c r="AB173" s="86"/>
      <c r="AC173" s="86"/>
    </row>
    <row r="174" spans="1:29" s="41" customFormat="1" ht="24.95" hidden="1" customHeight="1">
      <c r="A174" s="46"/>
      <c r="B174" s="452"/>
      <c r="C174" s="455"/>
      <c r="D174" s="455"/>
      <c r="E174" s="455"/>
      <c r="F174" s="455"/>
      <c r="G174" s="458"/>
      <c r="H174" s="461"/>
      <c r="I174" s="464"/>
      <c r="J174" s="238"/>
      <c r="K174" s="210">
        <v>721015</v>
      </c>
      <c r="L174" s="469"/>
      <c r="M174" s="439">
        <v>721214</v>
      </c>
      <c r="N174" s="467"/>
      <c r="O174" s="467"/>
      <c r="P174" s="472"/>
      <c r="Q174" s="475"/>
      <c r="R174" s="475"/>
      <c r="S174" s="449"/>
      <c r="T174" s="573"/>
      <c r="W174" s="86"/>
      <c r="X174" s="86"/>
      <c r="Y174" s="86"/>
      <c r="Z174" s="86"/>
      <c r="AA174" s="86"/>
      <c r="AB174" s="86"/>
      <c r="AC174" s="86"/>
    </row>
    <row r="175" spans="1:29" s="41" customFormat="1" ht="24.95" hidden="1" customHeight="1">
      <c r="A175" s="46"/>
      <c r="B175" s="453"/>
      <c r="C175" s="456"/>
      <c r="D175" s="456"/>
      <c r="E175" s="456"/>
      <c r="F175" s="456"/>
      <c r="G175" s="459"/>
      <c r="H175" s="462"/>
      <c r="I175" s="465"/>
      <c r="J175" s="238"/>
      <c r="K175" s="210">
        <v>721029</v>
      </c>
      <c r="L175" s="470"/>
      <c r="M175" s="440"/>
      <c r="N175" s="468"/>
      <c r="O175" s="468"/>
      <c r="P175" s="473"/>
      <c r="Q175" s="476"/>
      <c r="R175" s="476"/>
      <c r="S175" s="450"/>
      <c r="T175" s="573"/>
      <c r="W175" s="86"/>
      <c r="X175" s="86"/>
      <c r="Y175" s="86"/>
      <c r="Z175" s="86"/>
      <c r="AA175" s="86"/>
      <c r="AB175" s="86"/>
      <c r="AC175" s="86"/>
    </row>
    <row r="176" spans="1:29" s="41" customFormat="1" ht="24.95" hidden="1" customHeight="1">
      <c r="A176" s="46"/>
      <c r="B176" s="451">
        <v>4</v>
      </c>
      <c r="C176" s="477"/>
      <c r="D176" s="477"/>
      <c r="E176" s="477"/>
      <c r="F176" s="477"/>
      <c r="G176" s="480"/>
      <c r="H176" s="460"/>
      <c r="I176" s="483"/>
      <c r="J176" s="238"/>
      <c r="K176" s="212">
        <v>401017</v>
      </c>
      <c r="L176" s="238"/>
      <c r="M176" s="212">
        <v>721033</v>
      </c>
      <c r="N176" s="466"/>
      <c r="O176" s="466"/>
      <c r="P176" s="486"/>
      <c r="Q176" s="489"/>
      <c r="R176" s="489"/>
      <c r="S176" s="448">
        <f t="shared" ref="S176" si="37">IF(COUNTIF(J176:M178,"CUMPLE")&gt;=1,(G176*I176),0)* (IF(N176="PRESENTÓ CERTIFICADO",1,0))* (IF(O176="ACORDE A ITEM 5.2.1 (T.R.)",1,0) )* ( IF(OR(Q176="SIN OBSERVACIÓN", Q176="REQUERIMIENTOS SUBSANADOS"),1,0)) *(IF(OR(R176="NINGUNO", R176="CUMPLEN CON LO SOLICITADO"),1,0))</f>
        <v>0</v>
      </c>
      <c r="T176" s="573"/>
      <c r="W176" s="86"/>
      <c r="X176" s="86"/>
      <c r="Y176" s="86"/>
      <c r="Z176" s="86"/>
      <c r="AA176" s="86"/>
      <c r="AB176" s="86"/>
      <c r="AC176" s="86"/>
    </row>
    <row r="177" spans="1:29" s="41" customFormat="1" ht="24.95" hidden="1" customHeight="1">
      <c r="A177" s="46"/>
      <c r="B177" s="452"/>
      <c r="C177" s="478"/>
      <c r="D177" s="478"/>
      <c r="E177" s="478"/>
      <c r="F177" s="478"/>
      <c r="G177" s="481"/>
      <c r="H177" s="461"/>
      <c r="I177" s="484"/>
      <c r="J177" s="238"/>
      <c r="K177" s="212">
        <v>721015</v>
      </c>
      <c r="L177" s="469"/>
      <c r="M177" s="443">
        <v>721214</v>
      </c>
      <c r="N177" s="467"/>
      <c r="O177" s="467"/>
      <c r="P177" s="487"/>
      <c r="Q177" s="490"/>
      <c r="R177" s="490"/>
      <c r="S177" s="449"/>
      <c r="T177" s="573"/>
      <c r="W177" s="86"/>
      <c r="X177" s="86"/>
      <c r="Y177" s="86"/>
      <c r="Z177" s="86"/>
      <c r="AA177" s="86"/>
      <c r="AB177" s="86"/>
      <c r="AC177" s="86"/>
    </row>
    <row r="178" spans="1:29" s="41" customFormat="1" ht="24.95" hidden="1" customHeight="1">
      <c r="A178" s="46"/>
      <c r="B178" s="453"/>
      <c r="C178" s="479"/>
      <c r="D178" s="479"/>
      <c r="E178" s="479"/>
      <c r="F178" s="479"/>
      <c r="G178" s="482"/>
      <c r="H178" s="462"/>
      <c r="I178" s="485"/>
      <c r="J178" s="238"/>
      <c r="K178" s="212">
        <v>721029</v>
      </c>
      <c r="L178" s="470"/>
      <c r="M178" s="444"/>
      <c r="N178" s="468"/>
      <c r="O178" s="468"/>
      <c r="P178" s="488"/>
      <c r="Q178" s="491"/>
      <c r="R178" s="491"/>
      <c r="S178" s="450"/>
      <c r="T178" s="573"/>
      <c r="W178" s="86"/>
      <c r="X178" s="86"/>
      <c r="Y178" s="86"/>
      <c r="Z178" s="86"/>
      <c r="AA178" s="86"/>
      <c r="AB178" s="86"/>
      <c r="AC178" s="86"/>
    </row>
    <row r="179" spans="1:29" s="41" customFormat="1" ht="24.95" hidden="1" customHeight="1">
      <c r="A179" s="46"/>
      <c r="B179" s="451">
        <v>5</v>
      </c>
      <c r="C179" s="454"/>
      <c r="D179" s="454"/>
      <c r="E179" s="454"/>
      <c r="F179" s="454"/>
      <c r="G179" s="457"/>
      <c r="H179" s="460"/>
      <c r="I179" s="463"/>
      <c r="J179" s="238"/>
      <c r="K179" s="210">
        <v>401017</v>
      </c>
      <c r="L179" s="238"/>
      <c r="M179" s="210">
        <v>721033</v>
      </c>
      <c r="N179" s="466"/>
      <c r="O179" s="466"/>
      <c r="P179" s="471"/>
      <c r="Q179" s="474"/>
      <c r="R179" s="474"/>
      <c r="S179" s="448">
        <f t="shared" ref="S179" si="38">IF(COUNTIF(J179:M181,"CUMPLE")&gt;=1,(G179*I179),0)* (IF(N179="PRESENTÓ CERTIFICADO",1,0))* (IF(O179="ACORDE A ITEM 5.2.1 (T.R.)",1,0) )* ( IF(OR(Q179="SIN OBSERVACIÓN", Q179="REQUERIMIENTOS SUBSANADOS"),1,0)) *(IF(OR(R179="NINGUNO", R179="CUMPLEN CON LO SOLICITADO"),1,0))</f>
        <v>0</v>
      </c>
      <c r="T179" s="573"/>
      <c r="W179" s="86"/>
      <c r="X179" s="86"/>
      <c r="Y179" s="86"/>
      <c r="Z179" s="86"/>
      <c r="AA179" s="86"/>
      <c r="AB179" s="86"/>
      <c r="AC179" s="86"/>
    </row>
    <row r="180" spans="1:29" s="41" customFormat="1" ht="24.95" hidden="1" customHeight="1">
      <c r="A180" s="46"/>
      <c r="B180" s="452"/>
      <c r="C180" s="455"/>
      <c r="D180" s="455"/>
      <c r="E180" s="455"/>
      <c r="F180" s="455"/>
      <c r="G180" s="458"/>
      <c r="H180" s="461"/>
      <c r="I180" s="464"/>
      <c r="J180" s="238"/>
      <c r="K180" s="210">
        <v>721015</v>
      </c>
      <c r="L180" s="469"/>
      <c r="M180" s="439">
        <v>721214</v>
      </c>
      <c r="N180" s="467"/>
      <c r="O180" s="467"/>
      <c r="P180" s="472"/>
      <c r="Q180" s="475"/>
      <c r="R180" s="475"/>
      <c r="S180" s="449"/>
      <c r="T180" s="573"/>
      <c r="W180" s="86"/>
      <c r="X180" s="86"/>
      <c r="Y180" s="86"/>
      <c r="Z180" s="86"/>
      <c r="AA180" s="86"/>
      <c r="AB180" s="86"/>
      <c r="AC180" s="86"/>
    </row>
    <row r="181" spans="1:29" s="41" customFormat="1" ht="24.95" hidden="1" customHeight="1">
      <c r="A181" s="46"/>
      <c r="B181" s="453"/>
      <c r="C181" s="456"/>
      <c r="D181" s="456"/>
      <c r="E181" s="456"/>
      <c r="F181" s="456"/>
      <c r="G181" s="459"/>
      <c r="H181" s="462"/>
      <c r="I181" s="465"/>
      <c r="J181" s="238"/>
      <c r="K181" s="210">
        <v>721029</v>
      </c>
      <c r="L181" s="470"/>
      <c r="M181" s="440"/>
      <c r="N181" s="468"/>
      <c r="O181" s="468"/>
      <c r="P181" s="473"/>
      <c r="Q181" s="476"/>
      <c r="R181" s="476"/>
      <c r="S181" s="450"/>
      <c r="T181" s="574"/>
      <c r="W181" s="86"/>
      <c r="X181" s="86"/>
      <c r="Y181" s="86"/>
      <c r="Z181" s="86"/>
    </row>
    <row r="182" spans="1:29" s="38" customFormat="1" ht="24.95" hidden="1" customHeight="1">
      <c r="B182" s="492" t="str">
        <f>IF(S183=" "," ",IF(S183&gt;=$H$6,"CUMPLE CON LA EXPERIENCIA REQUERIDA","NO CUMPLE CON LA EXPERIENCIA REQUERIDA"))</f>
        <v>NO CUMPLE CON LA EXPERIENCIA REQUERIDA</v>
      </c>
      <c r="C182" s="493"/>
      <c r="D182" s="493"/>
      <c r="E182" s="493"/>
      <c r="F182" s="493"/>
      <c r="G182" s="493"/>
      <c r="H182" s="493"/>
      <c r="I182" s="493"/>
      <c r="J182" s="493"/>
      <c r="K182" s="493"/>
      <c r="L182" s="493"/>
      <c r="M182" s="493"/>
      <c r="N182" s="493"/>
      <c r="O182" s="494"/>
      <c r="P182" s="498" t="s">
        <v>22</v>
      </c>
      <c r="Q182" s="499"/>
      <c r="R182" s="43"/>
      <c r="S182" s="42">
        <f>IF(T167="SI",SUM(S167:S181),0)</f>
        <v>0</v>
      </c>
      <c r="T182" s="500" t="str">
        <f>IF(S183=" "," ",IF(S183&gt;=$H$6,"CUMPLE","NO CUMPLE"))</f>
        <v>NO CUMPLE</v>
      </c>
      <c r="W182" s="86"/>
      <c r="X182" s="86"/>
      <c r="Y182" s="86"/>
      <c r="Z182" s="86"/>
    </row>
    <row r="183" spans="1:29" s="41" customFormat="1" ht="24.95" hidden="1" customHeight="1">
      <c r="B183" s="495"/>
      <c r="C183" s="496"/>
      <c r="D183" s="496"/>
      <c r="E183" s="496"/>
      <c r="F183" s="496"/>
      <c r="G183" s="496"/>
      <c r="H183" s="496"/>
      <c r="I183" s="496"/>
      <c r="J183" s="496"/>
      <c r="K183" s="496"/>
      <c r="L183" s="496"/>
      <c r="M183" s="496"/>
      <c r="N183" s="496"/>
      <c r="O183" s="497"/>
      <c r="P183" s="498" t="s">
        <v>24</v>
      </c>
      <c r="Q183" s="499"/>
      <c r="R183" s="43"/>
      <c r="S183" s="153">
        <f>IFERROR((S182/$P$6)," ")</f>
        <v>0</v>
      </c>
      <c r="T183" s="501"/>
      <c r="W183" s="86"/>
      <c r="X183" s="86"/>
      <c r="Y183" s="86"/>
      <c r="Z183" s="86"/>
    </row>
    <row r="184" spans="1:29" ht="30" hidden="1" customHeight="1"/>
    <row r="185" spans="1:29" ht="30" hidden="1" customHeight="1"/>
    <row r="186" spans="1:29" ht="36" hidden="1" customHeight="1">
      <c r="B186" s="237">
        <v>9</v>
      </c>
      <c r="C186" s="540" t="s">
        <v>95</v>
      </c>
      <c r="D186" s="541"/>
      <c r="E186" s="542"/>
      <c r="F186" s="543">
        <f>IFERROR(VLOOKUP(B186,LISTA_OFERENTES,2,FALSE)," ")</f>
        <v>0</v>
      </c>
      <c r="G186" s="544"/>
      <c r="H186" s="544"/>
      <c r="I186" s="544"/>
      <c r="J186" s="544"/>
      <c r="K186" s="544"/>
      <c r="L186" s="544"/>
      <c r="M186" s="544"/>
      <c r="N186" s="544"/>
      <c r="O186" s="545"/>
      <c r="P186" s="546" t="s">
        <v>132</v>
      </c>
      <c r="Q186" s="547"/>
      <c r="R186" s="548"/>
      <c r="S186" s="37">
        <f>5-(INT(COUNTBLANK(C189:C203))-10)</f>
        <v>0</v>
      </c>
      <c r="T186" s="38"/>
    </row>
    <row r="187" spans="1:29" s="44" customFormat="1" ht="30" hidden="1" customHeight="1">
      <c r="B187" s="550" t="s">
        <v>51</v>
      </c>
      <c r="C187" s="535" t="s">
        <v>15</v>
      </c>
      <c r="D187" s="535" t="s">
        <v>16</v>
      </c>
      <c r="E187" s="535" t="s">
        <v>17</v>
      </c>
      <c r="F187" s="535" t="s">
        <v>18</v>
      </c>
      <c r="G187" s="535" t="s">
        <v>19</v>
      </c>
      <c r="H187" s="535" t="s">
        <v>20</v>
      </c>
      <c r="I187" s="535" t="s">
        <v>21</v>
      </c>
      <c r="J187" s="558" t="s">
        <v>58</v>
      </c>
      <c r="K187" s="559"/>
      <c r="L187" s="559"/>
      <c r="M187" s="560"/>
      <c r="N187" s="535" t="s">
        <v>96</v>
      </c>
      <c r="O187" s="535" t="s">
        <v>97</v>
      </c>
      <c r="P187" s="40" t="s">
        <v>98</v>
      </c>
      <c r="Q187" s="40"/>
      <c r="R187" s="535" t="s">
        <v>99</v>
      </c>
      <c r="S187" s="535" t="s">
        <v>100</v>
      </c>
      <c r="T187" s="535" t="s">
        <v>165</v>
      </c>
      <c r="U187" s="45"/>
      <c r="V187" s="45"/>
      <c r="W187" s="86"/>
      <c r="X187" s="86"/>
      <c r="Y187" s="86"/>
      <c r="Z187" s="86"/>
      <c r="AA187" s="86"/>
      <c r="AB187" s="86"/>
      <c r="AC187" s="86"/>
    </row>
    <row r="188" spans="1:29" s="44" customFormat="1" ht="90.75" hidden="1" customHeight="1">
      <c r="B188" s="551"/>
      <c r="C188" s="536"/>
      <c r="D188" s="536"/>
      <c r="E188" s="536"/>
      <c r="F188" s="536"/>
      <c r="G188" s="536"/>
      <c r="H188" s="536"/>
      <c r="I188" s="536"/>
      <c r="J188" s="537" t="s">
        <v>102</v>
      </c>
      <c r="K188" s="538"/>
      <c r="L188" s="538"/>
      <c r="M188" s="539"/>
      <c r="N188" s="536"/>
      <c r="O188" s="536"/>
      <c r="P188" s="39" t="s">
        <v>13</v>
      </c>
      <c r="Q188" s="39" t="s">
        <v>101</v>
      </c>
      <c r="R188" s="536"/>
      <c r="S188" s="536"/>
      <c r="T188" s="536"/>
      <c r="U188" s="45"/>
      <c r="V188" s="45"/>
      <c r="W188" s="86"/>
      <c r="X188" s="86"/>
      <c r="Y188" s="86"/>
      <c r="Z188" s="86"/>
      <c r="AA188" s="86"/>
      <c r="AB188" s="86"/>
      <c r="AC188" s="86"/>
    </row>
    <row r="189" spans="1:29" s="41" customFormat="1" ht="24.95" hidden="1" customHeight="1">
      <c r="A189" s="46"/>
      <c r="B189" s="451">
        <v>1</v>
      </c>
      <c r="C189" s="454"/>
      <c r="D189" s="454"/>
      <c r="E189" s="454"/>
      <c r="F189" s="454"/>
      <c r="G189" s="457"/>
      <c r="H189" s="460"/>
      <c r="I189" s="463"/>
      <c r="J189" s="238"/>
      <c r="K189" s="210">
        <v>401017</v>
      </c>
      <c r="L189" s="238"/>
      <c r="M189" s="210">
        <v>721033</v>
      </c>
      <c r="N189" s="466"/>
      <c r="O189" s="466"/>
      <c r="P189" s="471"/>
      <c r="Q189" s="474"/>
      <c r="R189" s="474"/>
      <c r="S189" s="448">
        <f>IF(COUNTIF(J189:M191,"CUMPLE")&gt;=1,(G189*I189),0)* (IF(N189="PRESENTÓ CERTIFICADO",1,0))* (IF(O189="ACORDE A ITEM 5.2.1 (T.R.)",1,0) )* ( IF(OR(Q189="SIN OBSERVACIÓN", Q189="REQUERIMIENTOS SUBSANADOS"),1,0)) *(IF(OR(R189="NINGUNO", R189="CUMPLEN CON LO SOLICITADO"),1,0))</f>
        <v>0</v>
      </c>
      <c r="T189" s="572"/>
      <c r="W189" s="86"/>
      <c r="X189" s="86"/>
      <c r="Y189" s="86"/>
      <c r="Z189" s="86"/>
      <c r="AA189" s="86"/>
      <c r="AB189" s="86"/>
      <c r="AC189" s="86"/>
    </row>
    <row r="190" spans="1:29" s="41" customFormat="1" ht="24.95" hidden="1" customHeight="1">
      <c r="A190" s="46"/>
      <c r="B190" s="452"/>
      <c r="C190" s="455"/>
      <c r="D190" s="455"/>
      <c r="E190" s="455"/>
      <c r="F190" s="455"/>
      <c r="G190" s="458"/>
      <c r="H190" s="461"/>
      <c r="I190" s="464"/>
      <c r="J190" s="238"/>
      <c r="K190" s="210">
        <v>721015</v>
      </c>
      <c r="L190" s="469"/>
      <c r="M190" s="439">
        <v>721214</v>
      </c>
      <c r="N190" s="467"/>
      <c r="O190" s="467"/>
      <c r="P190" s="472"/>
      <c r="Q190" s="475"/>
      <c r="R190" s="475"/>
      <c r="S190" s="449"/>
      <c r="T190" s="573"/>
      <c r="W190" s="86"/>
      <c r="X190" s="86"/>
      <c r="Y190" s="86"/>
      <c r="Z190" s="86"/>
      <c r="AA190" s="86"/>
      <c r="AB190" s="86"/>
      <c r="AC190" s="86"/>
    </row>
    <row r="191" spans="1:29" s="41" customFormat="1" ht="24.95" hidden="1" customHeight="1">
      <c r="A191" s="46"/>
      <c r="B191" s="453"/>
      <c r="C191" s="456"/>
      <c r="D191" s="456"/>
      <c r="E191" s="456"/>
      <c r="F191" s="456"/>
      <c r="G191" s="459"/>
      <c r="H191" s="462"/>
      <c r="I191" s="465"/>
      <c r="J191" s="238"/>
      <c r="K191" s="210">
        <v>721029</v>
      </c>
      <c r="L191" s="470"/>
      <c r="M191" s="440"/>
      <c r="N191" s="468"/>
      <c r="O191" s="468"/>
      <c r="P191" s="473"/>
      <c r="Q191" s="476"/>
      <c r="R191" s="476"/>
      <c r="S191" s="450"/>
      <c r="T191" s="573"/>
      <c r="W191" s="86"/>
      <c r="X191" s="86"/>
      <c r="Y191" s="86"/>
      <c r="Z191" s="86"/>
      <c r="AA191" s="86"/>
      <c r="AB191" s="86"/>
      <c r="AC191" s="86"/>
    </row>
    <row r="192" spans="1:29" s="41" customFormat="1" ht="24.95" hidden="1" customHeight="1">
      <c r="A192" s="46"/>
      <c r="B192" s="451">
        <v>2</v>
      </c>
      <c r="C192" s="477"/>
      <c r="D192" s="477"/>
      <c r="E192" s="477"/>
      <c r="F192" s="477"/>
      <c r="G192" s="480"/>
      <c r="H192" s="460"/>
      <c r="I192" s="483"/>
      <c r="J192" s="238"/>
      <c r="K192" s="212">
        <v>401017</v>
      </c>
      <c r="L192" s="238"/>
      <c r="M192" s="212">
        <v>721033</v>
      </c>
      <c r="N192" s="466"/>
      <c r="O192" s="466"/>
      <c r="P192" s="486"/>
      <c r="Q192" s="489"/>
      <c r="R192" s="489"/>
      <c r="S192" s="448">
        <f t="shared" ref="S192" si="39">IF(COUNTIF(J192:M194,"CUMPLE")&gt;=1,(G192*I192),0)* (IF(N192="PRESENTÓ CERTIFICADO",1,0))* (IF(O192="ACORDE A ITEM 5.2.1 (T.R.)",1,0) )* ( IF(OR(Q192="SIN OBSERVACIÓN", Q192="REQUERIMIENTOS SUBSANADOS"),1,0)) *(IF(OR(R192="NINGUNO", R192="CUMPLEN CON LO SOLICITADO"),1,0))</f>
        <v>0</v>
      </c>
      <c r="T192" s="573"/>
      <c r="W192" s="86"/>
      <c r="X192" s="86"/>
      <c r="Y192" s="86"/>
      <c r="Z192" s="86"/>
      <c r="AA192" s="86"/>
      <c r="AB192" s="86"/>
      <c r="AC192" s="86"/>
    </row>
    <row r="193" spans="1:29" s="41" customFormat="1" ht="24.95" hidden="1" customHeight="1">
      <c r="A193" s="46"/>
      <c r="B193" s="452"/>
      <c r="C193" s="478"/>
      <c r="D193" s="478"/>
      <c r="E193" s="478"/>
      <c r="F193" s="478"/>
      <c r="G193" s="481"/>
      <c r="H193" s="461"/>
      <c r="I193" s="484"/>
      <c r="J193" s="238"/>
      <c r="K193" s="212">
        <v>721015</v>
      </c>
      <c r="L193" s="469"/>
      <c r="M193" s="443">
        <v>721214</v>
      </c>
      <c r="N193" s="467"/>
      <c r="O193" s="467"/>
      <c r="P193" s="487"/>
      <c r="Q193" s="490"/>
      <c r="R193" s="490"/>
      <c r="S193" s="449"/>
      <c r="T193" s="573"/>
      <c r="W193" s="86"/>
      <c r="X193" s="86"/>
      <c r="Y193" s="86"/>
      <c r="Z193" s="86"/>
      <c r="AA193" s="86"/>
      <c r="AB193" s="86"/>
      <c r="AC193" s="86"/>
    </row>
    <row r="194" spans="1:29" s="41" customFormat="1" ht="24.95" hidden="1" customHeight="1">
      <c r="A194" s="46"/>
      <c r="B194" s="453"/>
      <c r="C194" s="479"/>
      <c r="D194" s="479"/>
      <c r="E194" s="479"/>
      <c r="F194" s="479"/>
      <c r="G194" s="482"/>
      <c r="H194" s="462"/>
      <c r="I194" s="485"/>
      <c r="J194" s="238"/>
      <c r="K194" s="212">
        <v>721029</v>
      </c>
      <c r="L194" s="470"/>
      <c r="M194" s="444"/>
      <c r="N194" s="468"/>
      <c r="O194" s="468"/>
      <c r="P194" s="488"/>
      <c r="Q194" s="491"/>
      <c r="R194" s="491"/>
      <c r="S194" s="450"/>
      <c r="T194" s="573"/>
      <c r="W194" s="86"/>
      <c r="X194" s="86"/>
      <c r="Y194" s="86"/>
      <c r="Z194" s="86"/>
      <c r="AA194" s="86"/>
      <c r="AB194" s="86"/>
      <c r="AC194" s="86"/>
    </row>
    <row r="195" spans="1:29" s="41" customFormat="1" ht="24.95" hidden="1" customHeight="1">
      <c r="A195" s="46"/>
      <c r="B195" s="451">
        <v>3</v>
      </c>
      <c r="C195" s="454"/>
      <c r="D195" s="454"/>
      <c r="E195" s="454"/>
      <c r="F195" s="454"/>
      <c r="G195" s="457"/>
      <c r="H195" s="460"/>
      <c r="I195" s="463"/>
      <c r="J195" s="238"/>
      <c r="K195" s="210">
        <v>401017</v>
      </c>
      <c r="L195" s="238"/>
      <c r="M195" s="210">
        <v>721033</v>
      </c>
      <c r="N195" s="466"/>
      <c r="O195" s="466"/>
      <c r="P195" s="471"/>
      <c r="Q195" s="474"/>
      <c r="R195" s="474"/>
      <c r="S195" s="448">
        <f t="shared" ref="S195" si="40">IF(COUNTIF(J195:M197,"CUMPLE")&gt;=1,(G195*I195),0)* (IF(N195="PRESENTÓ CERTIFICADO",1,0))* (IF(O195="ACORDE A ITEM 5.2.1 (T.R.)",1,0) )* ( IF(OR(Q195="SIN OBSERVACIÓN", Q195="REQUERIMIENTOS SUBSANADOS"),1,0)) *(IF(OR(R195="NINGUNO", R195="CUMPLEN CON LO SOLICITADO"),1,0))</f>
        <v>0</v>
      </c>
      <c r="T195" s="573"/>
      <c r="W195" s="86"/>
      <c r="X195" s="86"/>
      <c r="Y195" s="86"/>
      <c r="Z195" s="86"/>
      <c r="AA195" s="86"/>
      <c r="AB195" s="86"/>
      <c r="AC195" s="86"/>
    </row>
    <row r="196" spans="1:29" s="41" customFormat="1" ht="24.95" hidden="1" customHeight="1">
      <c r="A196" s="46"/>
      <c r="B196" s="452"/>
      <c r="C196" s="455"/>
      <c r="D196" s="455"/>
      <c r="E196" s="455"/>
      <c r="F196" s="455"/>
      <c r="G196" s="458"/>
      <c r="H196" s="461"/>
      <c r="I196" s="464"/>
      <c r="J196" s="238"/>
      <c r="K196" s="210">
        <v>721015</v>
      </c>
      <c r="L196" s="469"/>
      <c r="M196" s="439">
        <v>721214</v>
      </c>
      <c r="N196" s="467"/>
      <c r="O196" s="467"/>
      <c r="P196" s="472"/>
      <c r="Q196" s="475"/>
      <c r="R196" s="475"/>
      <c r="S196" s="449"/>
      <c r="T196" s="573"/>
      <c r="W196" s="86"/>
      <c r="X196" s="86"/>
      <c r="Y196" s="86"/>
      <c r="Z196" s="86"/>
      <c r="AA196" s="86"/>
      <c r="AB196" s="86"/>
      <c r="AC196" s="86"/>
    </row>
    <row r="197" spans="1:29" s="41" customFormat="1" ht="24.95" hidden="1" customHeight="1">
      <c r="A197" s="46"/>
      <c r="B197" s="453"/>
      <c r="C197" s="456"/>
      <c r="D197" s="456"/>
      <c r="E197" s="456"/>
      <c r="F197" s="456"/>
      <c r="G197" s="459"/>
      <c r="H197" s="462"/>
      <c r="I197" s="465"/>
      <c r="J197" s="238"/>
      <c r="K197" s="210">
        <v>721029</v>
      </c>
      <c r="L197" s="470"/>
      <c r="M197" s="440"/>
      <c r="N197" s="468"/>
      <c r="O197" s="468"/>
      <c r="P197" s="473"/>
      <c r="Q197" s="476"/>
      <c r="R197" s="476"/>
      <c r="S197" s="450"/>
      <c r="T197" s="573"/>
      <c r="W197" s="86"/>
      <c r="X197" s="86"/>
      <c r="Y197" s="86"/>
      <c r="Z197" s="86"/>
      <c r="AA197" s="86"/>
      <c r="AB197" s="86"/>
      <c r="AC197" s="86"/>
    </row>
    <row r="198" spans="1:29" s="41" customFormat="1" ht="24.95" hidden="1" customHeight="1">
      <c r="A198" s="46"/>
      <c r="B198" s="451">
        <v>4</v>
      </c>
      <c r="C198" s="477"/>
      <c r="D198" s="477"/>
      <c r="E198" s="477"/>
      <c r="F198" s="477"/>
      <c r="G198" s="480"/>
      <c r="H198" s="460"/>
      <c r="I198" s="483"/>
      <c r="J198" s="238"/>
      <c r="K198" s="212">
        <v>401017</v>
      </c>
      <c r="L198" s="238"/>
      <c r="M198" s="212">
        <v>721033</v>
      </c>
      <c r="N198" s="466"/>
      <c r="O198" s="466"/>
      <c r="P198" s="486"/>
      <c r="Q198" s="489"/>
      <c r="R198" s="489"/>
      <c r="S198" s="448">
        <f t="shared" ref="S198" si="41">IF(COUNTIF(J198:M200,"CUMPLE")&gt;=1,(G198*I198),0)* (IF(N198="PRESENTÓ CERTIFICADO",1,0))* (IF(O198="ACORDE A ITEM 5.2.1 (T.R.)",1,0) )* ( IF(OR(Q198="SIN OBSERVACIÓN", Q198="REQUERIMIENTOS SUBSANADOS"),1,0)) *(IF(OR(R198="NINGUNO", R198="CUMPLEN CON LO SOLICITADO"),1,0))</f>
        <v>0</v>
      </c>
      <c r="T198" s="573"/>
      <c r="W198" s="86"/>
      <c r="X198" s="86"/>
      <c r="Y198" s="86"/>
      <c r="Z198" s="86"/>
      <c r="AA198" s="86"/>
      <c r="AB198" s="86"/>
      <c r="AC198" s="86"/>
    </row>
    <row r="199" spans="1:29" s="41" customFormat="1" ht="24.95" hidden="1" customHeight="1">
      <c r="A199" s="46"/>
      <c r="B199" s="452"/>
      <c r="C199" s="478"/>
      <c r="D199" s="478"/>
      <c r="E199" s="478"/>
      <c r="F199" s="478"/>
      <c r="G199" s="481"/>
      <c r="H199" s="461"/>
      <c r="I199" s="484"/>
      <c r="J199" s="238"/>
      <c r="K199" s="212">
        <v>721015</v>
      </c>
      <c r="L199" s="469"/>
      <c r="M199" s="443">
        <v>721214</v>
      </c>
      <c r="N199" s="467"/>
      <c r="O199" s="467"/>
      <c r="P199" s="487"/>
      <c r="Q199" s="490"/>
      <c r="R199" s="490"/>
      <c r="S199" s="449"/>
      <c r="T199" s="573"/>
      <c r="W199" s="86"/>
      <c r="X199" s="86"/>
      <c r="Y199" s="86"/>
      <c r="Z199" s="86"/>
      <c r="AA199" s="86"/>
      <c r="AB199" s="86"/>
      <c r="AC199" s="86"/>
    </row>
    <row r="200" spans="1:29" s="41" customFormat="1" ht="24.95" hidden="1" customHeight="1">
      <c r="A200" s="46"/>
      <c r="B200" s="453"/>
      <c r="C200" s="479"/>
      <c r="D200" s="479"/>
      <c r="E200" s="479"/>
      <c r="F200" s="479"/>
      <c r="G200" s="482"/>
      <c r="H200" s="462"/>
      <c r="I200" s="485"/>
      <c r="J200" s="238"/>
      <c r="K200" s="212">
        <v>721029</v>
      </c>
      <c r="L200" s="470"/>
      <c r="M200" s="444"/>
      <c r="N200" s="468"/>
      <c r="O200" s="468"/>
      <c r="P200" s="488"/>
      <c r="Q200" s="491"/>
      <c r="R200" s="491"/>
      <c r="S200" s="450"/>
      <c r="T200" s="573"/>
      <c r="W200" s="86"/>
      <c r="X200" s="86"/>
      <c r="Y200" s="86"/>
      <c r="Z200" s="86"/>
      <c r="AA200" s="86"/>
      <c r="AB200" s="86"/>
      <c r="AC200" s="86"/>
    </row>
    <row r="201" spans="1:29" s="41" customFormat="1" ht="24.95" hidden="1" customHeight="1">
      <c r="A201" s="46"/>
      <c r="B201" s="451">
        <v>5</v>
      </c>
      <c r="C201" s="454"/>
      <c r="D201" s="454"/>
      <c r="E201" s="454"/>
      <c r="F201" s="454"/>
      <c r="G201" s="457"/>
      <c r="H201" s="460"/>
      <c r="I201" s="463"/>
      <c r="J201" s="238"/>
      <c r="K201" s="210">
        <v>401017</v>
      </c>
      <c r="L201" s="238"/>
      <c r="M201" s="210">
        <v>721033</v>
      </c>
      <c r="N201" s="466"/>
      <c r="O201" s="466"/>
      <c r="P201" s="471"/>
      <c r="Q201" s="474"/>
      <c r="R201" s="474"/>
      <c r="S201" s="448">
        <f t="shared" ref="S201" si="42">IF(COUNTIF(J201:M203,"CUMPLE")&gt;=1,(G201*I201),0)* (IF(N201="PRESENTÓ CERTIFICADO",1,0))* (IF(O201="ACORDE A ITEM 5.2.1 (T.R.)",1,0) )* ( IF(OR(Q201="SIN OBSERVACIÓN", Q201="REQUERIMIENTOS SUBSANADOS"),1,0)) *(IF(OR(R201="NINGUNO", R201="CUMPLEN CON LO SOLICITADO"),1,0))</f>
        <v>0</v>
      </c>
      <c r="T201" s="573"/>
      <c r="W201" s="86"/>
      <c r="X201" s="86"/>
      <c r="Y201" s="86"/>
      <c r="Z201" s="86"/>
      <c r="AA201" s="86"/>
      <c r="AB201" s="86"/>
      <c r="AC201" s="86"/>
    </row>
    <row r="202" spans="1:29" s="41" customFormat="1" ht="24.95" hidden="1" customHeight="1">
      <c r="A202" s="46"/>
      <c r="B202" s="452"/>
      <c r="C202" s="455"/>
      <c r="D202" s="455"/>
      <c r="E202" s="455"/>
      <c r="F202" s="455"/>
      <c r="G202" s="458"/>
      <c r="H202" s="461"/>
      <c r="I202" s="464"/>
      <c r="J202" s="238"/>
      <c r="K202" s="210">
        <v>721015</v>
      </c>
      <c r="L202" s="469"/>
      <c r="M202" s="439">
        <v>721214</v>
      </c>
      <c r="N202" s="467"/>
      <c r="O202" s="467"/>
      <c r="P202" s="472"/>
      <c r="Q202" s="475"/>
      <c r="R202" s="475"/>
      <c r="S202" s="449"/>
      <c r="T202" s="573"/>
      <c r="W202" s="86"/>
      <c r="X202" s="86"/>
      <c r="Y202" s="86"/>
      <c r="Z202" s="86"/>
      <c r="AA202" s="86"/>
      <c r="AB202" s="86"/>
      <c r="AC202" s="86"/>
    </row>
    <row r="203" spans="1:29" s="41" customFormat="1" ht="24.95" hidden="1" customHeight="1">
      <c r="A203" s="46"/>
      <c r="B203" s="453"/>
      <c r="C203" s="456"/>
      <c r="D203" s="456"/>
      <c r="E203" s="456"/>
      <c r="F203" s="456"/>
      <c r="G203" s="459"/>
      <c r="H203" s="462"/>
      <c r="I203" s="465"/>
      <c r="J203" s="238"/>
      <c r="K203" s="210">
        <v>721029</v>
      </c>
      <c r="L203" s="470"/>
      <c r="M203" s="440"/>
      <c r="N203" s="468"/>
      <c r="O203" s="468"/>
      <c r="P203" s="473"/>
      <c r="Q203" s="476"/>
      <c r="R203" s="476"/>
      <c r="S203" s="450"/>
      <c r="T203" s="574"/>
      <c r="W203" s="86"/>
      <c r="X203" s="86"/>
      <c r="Y203" s="86"/>
      <c r="Z203" s="86"/>
    </row>
    <row r="204" spans="1:29" s="38" customFormat="1" ht="24.95" hidden="1" customHeight="1">
      <c r="B204" s="492" t="str">
        <f>IF(S205=" "," ",IF(S205&gt;=$H$6,"CUMPLE CON LA EXPERIENCIA REQUERIDA","NO CUMPLE CON LA EXPERIENCIA REQUERIDA"))</f>
        <v>NO CUMPLE CON LA EXPERIENCIA REQUERIDA</v>
      </c>
      <c r="C204" s="493"/>
      <c r="D204" s="493"/>
      <c r="E204" s="493"/>
      <c r="F204" s="493"/>
      <c r="G204" s="493"/>
      <c r="H204" s="493"/>
      <c r="I204" s="493"/>
      <c r="J204" s="493"/>
      <c r="K204" s="493"/>
      <c r="L204" s="493"/>
      <c r="M204" s="493"/>
      <c r="N204" s="493"/>
      <c r="O204" s="494"/>
      <c r="P204" s="498" t="s">
        <v>22</v>
      </c>
      <c r="Q204" s="499"/>
      <c r="R204" s="43"/>
      <c r="S204" s="42">
        <f>IF(T189="SI",SUM(S189:S203),0)</f>
        <v>0</v>
      </c>
      <c r="T204" s="500" t="str">
        <f>IF(S205=" "," ",IF(S205&gt;=$H$6,"CUMPLE","NO CUMPLE"))</f>
        <v>NO CUMPLE</v>
      </c>
      <c r="W204" s="86"/>
      <c r="X204" s="86"/>
      <c r="Y204" s="86"/>
      <c r="Z204" s="86"/>
    </row>
    <row r="205" spans="1:29" s="41" customFormat="1" ht="24.95" hidden="1" customHeight="1">
      <c r="B205" s="495"/>
      <c r="C205" s="496"/>
      <c r="D205" s="496"/>
      <c r="E205" s="496"/>
      <c r="F205" s="496"/>
      <c r="G205" s="496"/>
      <c r="H205" s="496"/>
      <c r="I205" s="496"/>
      <c r="J205" s="496"/>
      <c r="K205" s="496"/>
      <c r="L205" s="496"/>
      <c r="M205" s="496"/>
      <c r="N205" s="496"/>
      <c r="O205" s="497"/>
      <c r="P205" s="498" t="s">
        <v>24</v>
      </c>
      <c r="Q205" s="499"/>
      <c r="R205" s="43"/>
      <c r="S205" s="153">
        <f>IFERROR((S204/$P$6)," ")</f>
        <v>0</v>
      </c>
      <c r="T205" s="501"/>
      <c r="W205" s="86"/>
      <c r="X205" s="86"/>
      <c r="Y205" s="86"/>
      <c r="Z205" s="86"/>
    </row>
    <row r="206" spans="1:29" ht="30" hidden="1" customHeight="1"/>
    <row r="207" spans="1:29" ht="30" hidden="1" customHeight="1"/>
    <row r="208" spans="1:29" ht="36" hidden="1" customHeight="1">
      <c r="B208" s="237">
        <v>10</v>
      </c>
      <c r="C208" s="540" t="s">
        <v>95</v>
      </c>
      <c r="D208" s="541"/>
      <c r="E208" s="542"/>
      <c r="F208" s="543">
        <f>IFERROR(VLOOKUP(B208,LISTA_OFERENTES,2,FALSE)," ")</f>
        <v>0</v>
      </c>
      <c r="G208" s="544"/>
      <c r="H208" s="544"/>
      <c r="I208" s="544"/>
      <c r="J208" s="544"/>
      <c r="K208" s="544"/>
      <c r="L208" s="544"/>
      <c r="M208" s="544"/>
      <c r="N208" s="544"/>
      <c r="O208" s="545"/>
      <c r="P208" s="546" t="s">
        <v>132</v>
      </c>
      <c r="Q208" s="547"/>
      <c r="R208" s="548"/>
      <c r="S208" s="37">
        <f>5-(INT(COUNTBLANK(C211:C225))-10)</f>
        <v>0</v>
      </c>
      <c r="T208" s="38"/>
    </row>
    <row r="209" spans="1:29" s="44" customFormat="1" ht="30" hidden="1" customHeight="1">
      <c r="B209" s="550" t="s">
        <v>51</v>
      </c>
      <c r="C209" s="535" t="s">
        <v>15</v>
      </c>
      <c r="D209" s="535" t="s">
        <v>16</v>
      </c>
      <c r="E209" s="535" t="s">
        <v>17</v>
      </c>
      <c r="F209" s="535" t="s">
        <v>18</v>
      </c>
      <c r="G209" s="535" t="s">
        <v>19</v>
      </c>
      <c r="H209" s="535" t="s">
        <v>20</v>
      </c>
      <c r="I209" s="535" t="s">
        <v>21</v>
      </c>
      <c r="J209" s="558" t="s">
        <v>58</v>
      </c>
      <c r="K209" s="559"/>
      <c r="L209" s="559"/>
      <c r="M209" s="560"/>
      <c r="N209" s="535" t="s">
        <v>96</v>
      </c>
      <c r="O209" s="535" t="s">
        <v>97</v>
      </c>
      <c r="P209" s="40" t="s">
        <v>98</v>
      </c>
      <c r="Q209" s="40"/>
      <c r="R209" s="535" t="s">
        <v>99</v>
      </c>
      <c r="S209" s="535" t="s">
        <v>100</v>
      </c>
      <c r="T209" s="535" t="s">
        <v>165</v>
      </c>
      <c r="U209" s="45"/>
      <c r="V209" s="45"/>
      <c r="W209" s="86"/>
      <c r="X209" s="86"/>
      <c r="Y209" s="86"/>
      <c r="Z209" s="86"/>
      <c r="AA209" s="86"/>
      <c r="AB209" s="86"/>
      <c r="AC209" s="86"/>
    </row>
    <row r="210" spans="1:29" s="44" customFormat="1" ht="90.75" hidden="1" customHeight="1">
      <c r="B210" s="551"/>
      <c r="C210" s="536"/>
      <c r="D210" s="536"/>
      <c r="E210" s="536"/>
      <c r="F210" s="536"/>
      <c r="G210" s="536"/>
      <c r="H210" s="536"/>
      <c r="I210" s="536"/>
      <c r="J210" s="537" t="s">
        <v>102</v>
      </c>
      <c r="K210" s="538"/>
      <c r="L210" s="538"/>
      <c r="M210" s="539"/>
      <c r="N210" s="536"/>
      <c r="O210" s="536"/>
      <c r="P210" s="39" t="s">
        <v>13</v>
      </c>
      <c r="Q210" s="39" t="s">
        <v>101</v>
      </c>
      <c r="R210" s="536"/>
      <c r="S210" s="536"/>
      <c r="T210" s="536"/>
      <c r="U210" s="45"/>
      <c r="V210" s="45"/>
      <c r="W210" s="86"/>
      <c r="X210" s="86"/>
      <c r="Y210" s="86"/>
      <c r="Z210" s="86"/>
      <c r="AA210" s="86"/>
      <c r="AB210" s="86"/>
      <c r="AC210" s="86"/>
    </row>
    <row r="211" spans="1:29" s="41" customFormat="1" ht="24.95" hidden="1" customHeight="1">
      <c r="A211" s="46"/>
      <c r="B211" s="451">
        <v>1</v>
      </c>
      <c r="C211" s="454"/>
      <c r="D211" s="454"/>
      <c r="E211" s="454"/>
      <c r="F211" s="454"/>
      <c r="G211" s="457"/>
      <c r="H211" s="460"/>
      <c r="I211" s="463"/>
      <c r="J211" s="238"/>
      <c r="K211" s="210">
        <v>401017</v>
      </c>
      <c r="L211" s="238"/>
      <c r="M211" s="210">
        <v>721033</v>
      </c>
      <c r="N211" s="466"/>
      <c r="O211" s="466"/>
      <c r="P211" s="471"/>
      <c r="Q211" s="474"/>
      <c r="R211" s="474"/>
      <c r="S211" s="448">
        <f>IF(COUNTIF(J211:M213,"CUMPLE")&gt;=1,(G211*I211),0)* (IF(N211="PRESENTÓ CERTIFICADO",1,0))* (IF(O211="ACORDE A ITEM 5.2.1 (T.R.)",1,0) )* ( IF(OR(Q211="SIN OBSERVACIÓN", Q211="REQUERIMIENTOS SUBSANADOS"),1,0)) *(IF(OR(R211="NINGUNO", R211="CUMPLEN CON LO SOLICITADO"),1,0))</f>
        <v>0</v>
      </c>
      <c r="T211" s="572"/>
      <c r="W211" s="86"/>
      <c r="X211" s="86"/>
      <c r="Y211" s="86"/>
      <c r="Z211" s="86"/>
      <c r="AA211" s="86"/>
      <c r="AB211" s="86"/>
      <c r="AC211" s="86"/>
    </row>
    <row r="212" spans="1:29" s="41" customFormat="1" ht="24.95" hidden="1" customHeight="1">
      <c r="A212" s="46"/>
      <c r="B212" s="452"/>
      <c r="C212" s="455"/>
      <c r="D212" s="455"/>
      <c r="E212" s="455"/>
      <c r="F212" s="455"/>
      <c r="G212" s="458"/>
      <c r="H212" s="461"/>
      <c r="I212" s="464"/>
      <c r="J212" s="238"/>
      <c r="K212" s="210">
        <v>721015</v>
      </c>
      <c r="L212" s="469"/>
      <c r="M212" s="439">
        <v>721214</v>
      </c>
      <c r="N212" s="467"/>
      <c r="O212" s="467"/>
      <c r="P212" s="472"/>
      <c r="Q212" s="475"/>
      <c r="R212" s="475"/>
      <c r="S212" s="449"/>
      <c r="T212" s="573"/>
      <c r="W212" s="86"/>
      <c r="X212" s="86"/>
      <c r="Y212" s="86"/>
      <c r="Z212" s="86"/>
      <c r="AA212" s="86"/>
      <c r="AB212" s="86"/>
      <c r="AC212" s="86"/>
    </row>
    <row r="213" spans="1:29" s="41" customFormat="1" ht="24.95" hidden="1" customHeight="1">
      <c r="A213" s="46"/>
      <c r="B213" s="453"/>
      <c r="C213" s="456"/>
      <c r="D213" s="456"/>
      <c r="E213" s="456"/>
      <c r="F213" s="456"/>
      <c r="G213" s="459"/>
      <c r="H213" s="462"/>
      <c r="I213" s="465"/>
      <c r="J213" s="238"/>
      <c r="K213" s="210">
        <v>721029</v>
      </c>
      <c r="L213" s="470"/>
      <c r="M213" s="440"/>
      <c r="N213" s="468"/>
      <c r="O213" s="468"/>
      <c r="P213" s="473"/>
      <c r="Q213" s="476"/>
      <c r="R213" s="476"/>
      <c r="S213" s="450"/>
      <c r="T213" s="573"/>
      <c r="W213" s="86"/>
      <c r="X213" s="86"/>
      <c r="Y213" s="86"/>
      <c r="Z213" s="86"/>
      <c r="AA213" s="86"/>
      <c r="AB213" s="86"/>
      <c r="AC213" s="86"/>
    </row>
    <row r="214" spans="1:29" s="41" customFormat="1" ht="24.95" hidden="1" customHeight="1">
      <c r="A214" s="46"/>
      <c r="B214" s="451">
        <v>2</v>
      </c>
      <c r="C214" s="477"/>
      <c r="D214" s="477"/>
      <c r="E214" s="477"/>
      <c r="F214" s="477"/>
      <c r="G214" s="480"/>
      <c r="H214" s="460"/>
      <c r="I214" s="483"/>
      <c r="J214" s="238"/>
      <c r="K214" s="212">
        <v>401017</v>
      </c>
      <c r="L214" s="238"/>
      <c r="M214" s="212">
        <v>721033</v>
      </c>
      <c r="N214" s="466"/>
      <c r="O214" s="466"/>
      <c r="P214" s="486"/>
      <c r="Q214" s="489"/>
      <c r="R214" s="489"/>
      <c r="S214" s="448">
        <f t="shared" ref="S214" si="43">IF(COUNTIF(J214:M216,"CUMPLE")&gt;=1,(G214*I214),0)* (IF(N214="PRESENTÓ CERTIFICADO",1,0))* (IF(O214="ACORDE A ITEM 5.2.1 (T.R.)",1,0) )* ( IF(OR(Q214="SIN OBSERVACIÓN", Q214="REQUERIMIENTOS SUBSANADOS"),1,0)) *(IF(OR(R214="NINGUNO", R214="CUMPLEN CON LO SOLICITADO"),1,0))</f>
        <v>0</v>
      </c>
      <c r="T214" s="573"/>
      <c r="W214" s="86"/>
      <c r="X214" s="86"/>
      <c r="Y214" s="86"/>
      <c r="Z214" s="86"/>
      <c r="AA214" s="86"/>
      <c r="AB214" s="86"/>
      <c r="AC214" s="86"/>
    </row>
    <row r="215" spans="1:29" s="41" customFormat="1" ht="24.95" hidden="1" customHeight="1">
      <c r="A215" s="46"/>
      <c r="B215" s="452"/>
      <c r="C215" s="478"/>
      <c r="D215" s="478"/>
      <c r="E215" s="478"/>
      <c r="F215" s="478"/>
      <c r="G215" s="481"/>
      <c r="H215" s="461"/>
      <c r="I215" s="484"/>
      <c r="J215" s="238"/>
      <c r="K215" s="212">
        <v>721015</v>
      </c>
      <c r="L215" s="469"/>
      <c r="M215" s="443">
        <v>721214</v>
      </c>
      <c r="N215" s="467"/>
      <c r="O215" s="467"/>
      <c r="P215" s="487"/>
      <c r="Q215" s="490"/>
      <c r="R215" s="490"/>
      <c r="S215" s="449"/>
      <c r="T215" s="573"/>
      <c r="W215" s="86"/>
      <c r="X215" s="86"/>
      <c r="Y215" s="86"/>
      <c r="Z215" s="86"/>
      <c r="AA215" s="86"/>
      <c r="AB215" s="86"/>
      <c r="AC215" s="86"/>
    </row>
    <row r="216" spans="1:29" s="41" customFormat="1" ht="24.95" hidden="1" customHeight="1">
      <c r="A216" s="46"/>
      <c r="B216" s="453"/>
      <c r="C216" s="479"/>
      <c r="D216" s="479"/>
      <c r="E216" s="479"/>
      <c r="F216" s="479"/>
      <c r="G216" s="482"/>
      <c r="H216" s="462"/>
      <c r="I216" s="485"/>
      <c r="J216" s="238"/>
      <c r="K216" s="212">
        <v>721029</v>
      </c>
      <c r="L216" s="470"/>
      <c r="M216" s="444"/>
      <c r="N216" s="468"/>
      <c r="O216" s="468"/>
      <c r="P216" s="488"/>
      <c r="Q216" s="491"/>
      <c r="R216" s="491"/>
      <c r="S216" s="450"/>
      <c r="T216" s="573"/>
      <c r="W216" s="86"/>
      <c r="X216" s="86"/>
      <c r="Y216" s="86"/>
      <c r="Z216" s="86"/>
      <c r="AA216" s="86"/>
      <c r="AB216" s="86"/>
      <c r="AC216" s="86"/>
    </row>
    <row r="217" spans="1:29" s="41" customFormat="1" ht="24.95" hidden="1" customHeight="1">
      <c r="A217" s="46"/>
      <c r="B217" s="451">
        <v>3</v>
      </c>
      <c r="C217" s="454"/>
      <c r="D217" s="454"/>
      <c r="E217" s="454"/>
      <c r="F217" s="454"/>
      <c r="G217" s="457"/>
      <c r="H217" s="460"/>
      <c r="I217" s="463"/>
      <c r="J217" s="238"/>
      <c r="K217" s="210">
        <v>401017</v>
      </c>
      <c r="L217" s="238"/>
      <c r="M217" s="210">
        <v>721033</v>
      </c>
      <c r="N217" s="466"/>
      <c r="O217" s="466"/>
      <c r="P217" s="471"/>
      <c r="Q217" s="474"/>
      <c r="R217" s="474"/>
      <c r="S217" s="448">
        <f t="shared" ref="S217" si="44">IF(COUNTIF(J217:M219,"CUMPLE")&gt;=1,(G217*I217),0)* (IF(N217="PRESENTÓ CERTIFICADO",1,0))* (IF(O217="ACORDE A ITEM 5.2.1 (T.R.)",1,0) )* ( IF(OR(Q217="SIN OBSERVACIÓN", Q217="REQUERIMIENTOS SUBSANADOS"),1,0)) *(IF(OR(R217="NINGUNO", R217="CUMPLEN CON LO SOLICITADO"),1,0))</f>
        <v>0</v>
      </c>
      <c r="T217" s="573"/>
      <c r="W217" s="86"/>
      <c r="X217" s="86"/>
      <c r="Y217" s="86"/>
      <c r="Z217" s="86"/>
      <c r="AA217" s="86"/>
      <c r="AB217" s="86"/>
      <c r="AC217" s="86"/>
    </row>
    <row r="218" spans="1:29" s="41" customFormat="1" ht="24.95" hidden="1" customHeight="1">
      <c r="A218" s="46"/>
      <c r="B218" s="452"/>
      <c r="C218" s="455"/>
      <c r="D218" s="455"/>
      <c r="E218" s="455"/>
      <c r="F218" s="455"/>
      <c r="G218" s="458"/>
      <c r="H218" s="461"/>
      <c r="I218" s="464"/>
      <c r="J218" s="238"/>
      <c r="K218" s="210">
        <v>721015</v>
      </c>
      <c r="L218" s="469"/>
      <c r="M218" s="439">
        <v>721214</v>
      </c>
      <c r="N218" s="467"/>
      <c r="O218" s="467"/>
      <c r="P218" s="472"/>
      <c r="Q218" s="475"/>
      <c r="R218" s="475"/>
      <c r="S218" s="449"/>
      <c r="T218" s="573"/>
      <c r="W218" s="86"/>
      <c r="X218" s="86"/>
      <c r="Y218" s="86"/>
      <c r="Z218" s="86"/>
      <c r="AA218" s="86"/>
      <c r="AB218" s="86"/>
      <c r="AC218" s="86"/>
    </row>
    <row r="219" spans="1:29" s="41" customFormat="1" ht="24.95" hidden="1" customHeight="1">
      <c r="A219" s="46"/>
      <c r="B219" s="453"/>
      <c r="C219" s="456"/>
      <c r="D219" s="456"/>
      <c r="E219" s="456"/>
      <c r="F219" s="456"/>
      <c r="G219" s="459"/>
      <c r="H219" s="462"/>
      <c r="I219" s="465"/>
      <c r="J219" s="238"/>
      <c r="K219" s="210">
        <v>721029</v>
      </c>
      <c r="L219" s="470"/>
      <c r="M219" s="440"/>
      <c r="N219" s="468"/>
      <c r="O219" s="468"/>
      <c r="P219" s="473"/>
      <c r="Q219" s="476"/>
      <c r="R219" s="476"/>
      <c r="S219" s="450"/>
      <c r="T219" s="573"/>
      <c r="W219" s="86"/>
      <c r="X219" s="86"/>
      <c r="Y219" s="86"/>
      <c r="Z219" s="86"/>
      <c r="AA219" s="86"/>
      <c r="AB219" s="86"/>
      <c r="AC219" s="86"/>
    </row>
    <row r="220" spans="1:29" s="41" customFormat="1" ht="24.95" hidden="1" customHeight="1">
      <c r="A220" s="46"/>
      <c r="B220" s="451">
        <v>4</v>
      </c>
      <c r="C220" s="477"/>
      <c r="D220" s="477"/>
      <c r="E220" s="477"/>
      <c r="F220" s="477"/>
      <c r="G220" s="480"/>
      <c r="H220" s="460"/>
      <c r="I220" s="483"/>
      <c r="J220" s="238"/>
      <c r="K220" s="212">
        <v>401017</v>
      </c>
      <c r="L220" s="238"/>
      <c r="M220" s="212">
        <v>721033</v>
      </c>
      <c r="N220" s="466"/>
      <c r="O220" s="466"/>
      <c r="P220" s="486"/>
      <c r="Q220" s="489"/>
      <c r="R220" s="489"/>
      <c r="S220" s="448">
        <f t="shared" ref="S220" si="45">IF(COUNTIF(J220:M222,"CUMPLE")&gt;=1,(G220*I220),0)* (IF(N220="PRESENTÓ CERTIFICADO",1,0))* (IF(O220="ACORDE A ITEM 5.2.1 (T.R.)",1,0) )* ( IF(OR(Q220="SIN OBSERVACIÓN", Q220="REQUERIMIENTOS SUBSANADOS"),1,0)) *(IF(OR(R220="NINGUNO", R220="CUMPLEN CON LO SOLICITADO"),1,0))</f>
        <v>0</v>
      </c>
      <c r="T220" s="573"/>
      <c r="W220" s="86"/>
      <c r="X220" s="86"/>
      <c r="Y220" s="86"/>
      <c r="Z220" s="86"/>
      <c r="AA220" s="86"/>
      <c r="AB220" s="86"/>
      <c r="AC220" s="86"/>
    </row>
    <row r="221" spans="1:29" s="41" customFormat="1" ht="24.95" hidden="1" customHeight="1">
      <c r="A221" s="46"/>
      <c r="B221" s="452"/>
      <c r="C221" s="478"/>
      <c r="D221" s="478"/>
      <c r="E221" s="478"/>
      <c r="F221" s="478"/>
      <c r="G221" s="481"/>
      <c r="H221" s="461"/>
      <c r="I221" s="484"/>
      <c r="J221" s="238"/>
      <c r="K221" s="212">
        <v>721015</v>
      </c>
      <c r="L221" s="469"/>
      <c r="M221" s="443">
        <v>721214</v>
      </c>
      <c r="N221" s="467"/>
      <c r="O221" s="467"/>
      <c r="P221" s="487"/>
      <c r="Q221" s="490"/>
      <c r="R221" s="490"/>
      <c r="S221" s="449"/>
      <c r="T221" s="573"/>
      <c r="W221" s="86"/>
      <c r="X221" s="86"/>
      <c r="Y221" s="86"/>
      <c r="Z221" s="86"/>
      <c r="AA221" s="86"/>
      <c r="AB221" s="86"/>
      <c r="AC221" s="86"/>
    </row>
    <row r="222" spans="1:29" s="41" customFormat="1" ht="24.95" hidden="1" customHeight="1">
      <c r="A222" s="46"/>
      <c r="B222" s="453"/>
      <c r="C222" s="479"/>
      <c r="D222" s="479"/>
      <c r="E222" s="479"/>
      <c r="F222" s="479"/>
      <c r="G222" s="482"/>
      <c r="H222" s="462"/>
      <c r="I222" s="485"/>
      <c r="J222" s="238"/>
      <c r="K222" s="212">
        <v>721029</v>
      </c>
      <c r="L222" s="470"/>
      <c r="M222" s="444"/>
      <c r="N222" s="468"/>
      <c r="O222" s="468"/>
      <c r="P222" s="488"/>
      <c r="Q222" s="491"/>
      <c r="R222" s="491"/>
      <c r="S222" s="450"/>
      <c r="T222" s="573"/>
      <c r="W222" s="86"/>
      <c r="X222" s="86"/>
      <c r="Y222" s="86"/>
      <c r="Z222" s="86"/>
      <c r="AA222" s="86"/>
      <c r="AB222" s="86"/>
      <c r="AC222" s="86"/>
    </row>
    <row r="223" spans="1:29" s="41" customFormat="1" ht="24.95" hidden="1" customHeight="1">
      <c r="A223" s="46"/>
      <c r="B223" s="451">
        <v>5</v>
      </c>
      <c r="C223" s="454"/>
      <c r="D223" s="454"/>
      <c r="E223" s="454"/>
      <c r="F223" s="454"/>
      <c r="G223" s="457"/>
      <c r="H223" s="460"/>
      <c r="I223" s="463"/>
      <c r="J223" s="238"/>
      <c r="K223" s="210">
        <v>401017</v>
      </c>
      <c r="L223" s="238"/>
      <c r="M223" s="210">
        <v>721033</v>
      </c>
      <c r="N223" s="466"/>
      <c r="O223" s="466"/>
      <c r="P223" s="471"/>
      <c r="Q223" s="474"/>
      <c r="R223" s="474"/>
      <c r="S223" s="448">
        <f t="shared" ref="S223" si="46">IF(COUNTIF(J223:M225,"CUMPLE")&gt;=1,(G223*I223),0)* (IF(N223="PRESENTÓ CERTIFICADO",1,0))* (IF(O223="ACORDE A ITEM 5.2.1 (T.R.)",1,0) )* ( IF(OR(Q223="SIN OBSERVACIÓN", Q223="REQUERIMIENTOS SUBSANADOS"),1,0)) *(IF(OR(R223="NINGUNO", R223="CUMPLEN CON LO SOLICITADO"),1,0))</f>
        <v>0</v>
      </c>
      <c r="T223" s="573"/>
      <c r="W223" s="86"/>
      <c r="X223" s="86"/>
      <c r="Y223" s="86"/>
      <c r="Z223" s="86"/>
      <c r="AA223" s="86"/>
      <c r="AB223" s="86"/>
      <c r="AC223" s="86"/>
    </row>
    <row r="224" spans="1:29" s="41" customFormat="1" ht="24.95" hidden="1" customHeight="1">
      <c r="A224" s="46"/>
      <c r="B224" s="452"/>
      <c r="C224" s="455"/>
      <c r="D224" s="455"/>
      <c r="E224" s="455"/>
      <c r="F224" s="455"/>
      <c r="G224" s="458"/>
      <c r="H224" s="461"/>
      <c r="I224" s="464"/>
      <c r="J224" s="238"/>
      <c r="K224" s="210">
        <v>721015</v>
      </c>
      <c r="L224" s="469"/>
      <c r="M224" s="439">
        <v>721214</v>
      </c>
      <c r="N224" s="467"/>
      <c r="O224" s="467"/>
      <c r="P224" s="472"/>
      <c r="Q224" s="475"/>
      <c r="R224" s="475"/>
      <c r="S224" s="449"/>
      <c r="T224" s="573"/>
      <c r="W224" s="86"/>
      <c r="X224" s="86"/>
      <c r="Y224" s="86"/>
      <c r="Z224" s="86"/>
      <c r="AA224" s="86"/>
      <c r="AB224" s="86"/>
      <c r="AC224" s="86"/>
    </row>
    <row r="225" spans="1:29" s="41" customFormat="1" ht="24.95" hidden="1" customHeight="1">
      <c r="A225" s="46"/>
      <c r="B225" s="453"/>
      <c r="C225" s="456"/>
      <c r="D225" s="456"/>
      <c r="E225" s="456"/>
      <c r="F225" s="456"/>
      <c r="G225" s="459"/>
      <c r="H225" s="462"/>
      <c r="I225" s="465"/>
      <c r="J225" s="238"/>
      <c r="K225" s="210">
        <v>721029</v>
      </c>
      <c r="L225" s="470"/>
      <c r="M225" s="440"/>
      <c r="N225" s="468"/>
      <c r="O225" s="468"/>
      <c r="P225" s="473"/>
      <c r="Q225" s="476"/>
      <c r="R225" s="476"/>
      <c r="S225" s="450"/>
      <c r="T225" s="574"/>
      <c r="W225" s="86"/>
      <c r="X225" s="86"/>
      <c r="Y225" s="86"/>
      <c r="Z225" s="86"/>
    </row>
    <row r="226" spans="1:29" s="38" customFormat="1" ht="24.95" hidden="1" customHeight="1">
      <c r="B226" s="492" t="str">
        <f>IF(S227=" "," ",IF(S227&gt;=$H$6,"CUMPLE CON LA EXPERIENCIA REQUERIDA","NO CUMPLE CON LA EXPERIENCIA REQUERIDA"))</f>
        <v>NO CUMPLE CON LA EXPERIENCIA REQUERIDA</v>
      </c>
      <c r="C226" s="493"/>
      <c r="D226" s="493"/>
      <c r="E226" s="493"/>
      <c r="F226" s="493"/>
      <c r="G226" s="493"/>
      <c r="H226" s="493"/>
      <c r="I226" s="493"/>
      <c r="J226" s="493"/>
      <c r="K226" s="493"/>
      <c r="L226" s="493"/>
      <c r="M226" s="493"/>
      <c r="N226" s="493"/>
      <c r="O226" s="494"/>
      <c r="P226" s="498" t="s">
        <v>22</v>
      </c>
      <c r="Q226" s="499"/>
      <c r="R226" s="43"/>
      <c r="S226" s="42">
        <f>IF(T211="SI",SUM(S211:S225),0)</f>
        <v>0</v>
      </c>
      <c r="T226" s="500" t="str">
        <f>IF(S227=" "," ",IF(S227&gt;=$H$6,"CUMPLE","NO CUMPLE"))</f>
        <v>NO CUMPLE</v>
      </c>
      <c r="W226" s="86"/>
      <c r="X226" s="86"/>
      <c r="Y226" s="86"/>
      <c r="Z226" s="86"/>
    </row>
    <row r="227" spans="1:29" s="41" customFormat="1" ht="24.95" hidden="1" customHeight="1">
      <c r="B227" s="495"/>
      <c r="C227" s="496"/>
      <c r="D227" s="496"/>
      <c r="E227" s="496"/>
      <c r="F227" s="496"/>
      <c r="G227" s="496"/>
      <c r="H227" s="496"/>
      <c r="I227" s="496"/>
      <c r="J227" s="496"/>
      <c r="K227" s="496"/>
      <c r="L227" s="496"/>
      <c r="M227" s="496"/>
      <c r="N227" s="496"/>
      <c r="O227" s="497"/>
      <c r="P227" s="498" t="s">
        <v>24</v>
      </c>
      <c r="Q227" s="499"/>
      <c r="R227" s="43"/>
      <c r="S227" s="153">
        <f>IFERROR((S226/$P$6)," ")</f>
        <v>0</v>
      </c>
      <c r="T227" s="501"/>
      <c r="W227" s="86"/>
      <c r="X227" s="86"/>
      <c r="Y227" s="86"/>
      <c r="Z227" s="86"/>
    </row>
    <row r="228" spans="1:29" ht="30" hidden="1" customHeight="1"/>
    <row r="229" spans="1:29" ht="30" hidden="1" customHeight="1"/>
    <row r="230" spans="1:29" ht="36" hidden="1" customHeight="1">
      <c r="B230" s="237">
        <v>11</v>
      </c>
      <c r="C230" s="540" t="s">
        <v>95</v>
      </c>
      <c r="D230" s="541"/>
      <c r="E230" s="542"/>
      <c r="F230" s="543">
        <f>IFERROR(VLOOKUP(B230,LISTA_OFERENTES,2,FALSE)," ")</f>
        <v>0</v>
      </c>
      <c r="G230" s="544"/>
      <c r="H230" s="544"/>
      <c r="I230" s="544"/>
      <c r="J230" s="544"/>
      <c r="K230" s="544"/>
      <c r="L230" s="544"/>
      <c r="M230" s="544"/>
      <c r="N230" s="544"/>
      <c r="O230" s="545"/>
      <c r="P230" s="546" t="s">
        <v>132</v>
      </c>
      <c r="Q230" s="547"/>
      <c r="R230" s="548"/>
      <c r="S230" s="37">
        <f>5-(INT(COUNTBLANK(C233:C247))-10)</f>
        <v>0</v>
      </c>
      <c r="T230" s="38"/>
    </row>
    <row r="231" spans="1:29" s="44" customFormat="1" ht="30" hidden="1" customHeight="1">
      <c r="B231" s="550" t="s">
        <v>51</v>
      </c>
      <c r="C231" s="535" t="s">
        <v>15</v>
      </c>
      <c r="D231" s="535" t="s">
        <v>16</v>
      </c>
      <c r="E231" s="535" t="s">
        <v>17</v>
      </c>
      <c r="F231" s="535" t="s">
        <v>18</v>
      </c>
      <c r="G231" s="535" t="s">
        <v>19</v>
      </c>
      <c r="H231" s="535" t="s">
        <v>20</v>
      </c>
      <c r="I231" s="535" t="s">
        <v>21</v>
      </c>
      <c r="J231" s="558" t="s">
        <v>58</v>
      </c>
      <c r="K231" s="559"/>
      <c r="L231" s="559"/>
      <c r="M231" s="560"/>
      <c r="N231" s="535" t="s">
        <v>96</v>
      </c>
      <c r="O231" s="535" t="s">
        <v>97</v>
      </c>
      <c r="P231" s="40" t="s">
        <v>98</v>
      </c>
      <c r="Q231" s="40"/>
      <c r="R231" s="535" t="s">
        <v>99</v>
      </c>
      <c r="S231" s="535" t="s">
        <v>100</v>
      </c>
      <c r="T231" s="535" t="s">
        <v>165</v>
      </c>
      <c r="U231" s="45"/>
      <c r="V231" s="45"/>
      <c r="W231" s="86"/>
      <c r="X231" s="86"/>
      <c r="Y231" s="86"/>
      <c r="Z231" s="86"/>
      <c r="AA231" s="86"/>
      <c r="AB231" s="86"/>
      <c r="AC231" s="86"/>
    </row>
    <row r="232" spans="1:29" s="44" customFormat="1" ht="90.75" hidden="1" customHeight="1">
      <c r="B232" s="551"/>
      <c r="C232" s="536"/>
      <c r="D232" s="536"/>
      <c r="E232" s="536"/>
      <c r="F232" s="536"/>
      <c r="G232" s="536"/>
      <c r="H232" s="536"/>
      <c r="I232" s="536"/>
      <c r="J232" s="537" t="s">
        <v>102</v>
      </c>
      <c r="K232" s="538"/>
      <c r="L232" s="538"/>
      <c r="M232" s="539"/>
      <c r="N232" s="536"/>
      <c r="O232" s="536"/>
      <c r="P232" s="39" t="s">
        <v>13</v>
      </c>
      <c r="Q232" s="39" t="s">
        <v>101</v>
      </c>
      <c r="R232" s="536"/>
      <c r="S232" s="536"/>
      <c r="T232" s="536"/>
      <c r="U232" s="45"/>
      <c r="V232" s="45"/>
      <c r="W232" s="86"/>
      <c r="X232" s="86"/>
      <c r="Y232" s="86"/>
      <c r="Z232" s="86"/>
      <c r="AA232" s="86"/>
      <c r="AB232" s="86"/>
      <c r="AC232" s="86"/>
    </row>
    <row r="233" spans="1:29" s="41" customFormat="1" ht="24.95" hidden="1" customHeight="1">
      <c r="A233" s="46"/>
      <c r="B233" s="451">
        <v>1</v>
      </c>
      <c r="C233" s="454"/>
      <c r="D233" s="454"/>
      <c r="E233" s="454"/>
      <c r="F233" s="454"/>
      <c r="G233" s="457"/>
      <c r="H233" s="460"/>
      <c r="I233" s="463"/>
      <c r="J233" s="238"/>
      <c r="K233" s="210">
        <v>401017</v>
      </c>
      <c r="L233" s="238"/>
      <c r="M233" s="210">
        <v>721033</v>
      </c>
      <c r="N233" s="466"/>
      <c r="O233" s="466"/>
      <c r="P233" s="471"/>
      <c r="Q233" s="474"/>
      <c r="R233" s="474"/>
      <c r="S233" s="448">
        <f>IF(COUNTIF(J233:M235,"CUMPLE")&gt;=1,(G233*I233),0)* (IF(N233="PRESENTÓ CERTIFICADO",1,0))* (IF(O233="ACORDE A ITEM 5.2.1 (T.R.)",1,0) )* ( IF(OR(Q233="SIN OBSERVACIÓN", Q233="REQUERIMIENTOS SUBSANADOS"),1,0)) *(IF(OR(R233="NINGUNO", R233="CUMPLEN CON LO SOLICITADO"),1,0))</f>
        <v>0</v>
      </c>
      <c r="T233" s="572"/>
      <c r="W233" s="86"/>
      <c r="X233" s="86"/>
      <c r="Y233" s="86"/>
      <c r="Z233" s="86"/>
      <c r="AA233" s="86"/>
      <c r="AB233" s="86"/>
      <c r="AC233" s="86"/>
    </row>
    <row r="234" spans="1:29" s="41" customFormat="1" ht="24.95" hidden="1" customHeight="1">
      <c r="A234" s="46"/>
      <c r="B234" s="452"/>
      <c r="C234" s="455"/>
      <c r="D234" s="455"/>
      <c r="E234" s="455"/>
      <c r="F234" s="455"/>
      <c r="G234" s="458"/>
      <c r="H234" s="461"/>
      <c r="I234" s="464"/>
      <c r="J234" s="238"/>
      <c r="K234" s="210">
        <v>721015</v>
      </c>
      <c r="L234" s="469"/>
      <c r="M234" s="439">
        <v>721214</v>
      </c>
      <c r="N234" s="467"/>
      <c r="O234" s="467"/>
      <c r="P234" s="472"/>
      <c r="Q234" s="475"/>
      <c r="R234" s="475"/>
      <c r="S234" s="449"/>
      <c r="T234" s="573"/>
      <c r="W234" s="86"/>
      <c r="X234" s="86"/>
      <c r="Y234" s="86"/>
      <c r="Z234" s="86"/>
      <c r="AA234" s="86"/>
      <c r="AB234" s="86"/>
      <c r="AC234" s="86"/>
    </row>
    <row r="235" spans="1:29" s="41" customFormat="1" ht="24.95" hidden="1" customHeight="1">
      <c r="A235" s="46"/>
      <c r="B235" s="453"/>
      <c r="C235" s="456"/>
      <c r="D235" s="456"/>
      <c r="E235" s="456"/>
      <c r="F235" s="456"/>
      <c r="G235" s="459"/>
      <c r="H235" s="462"/>
      <c r="I235" s="465"/>
      <c r="J235" s="238"/>
      <c r="K235" s="210">
        <v>721029</v>
      </c>
      <c r="L235" s="470"/>
      <c r="M235" s="440"/>
      <c r="N235" s="468"/>
      <c r="O235" s="468"/>
      <c r="P235" s="473"/>
      <c r="Q235" s="476"/>
      <c r="R235" s="476"/>
      <c r="S235" s="450"/>
      <c r="T235" s="573"/>
      <c r="W235" s="86"/>
      <c r="X235" s="86"/>
      <c r="Y235" s="86"/>
      <c r="Z235" s="86"/>
      <c r="AA235" s="86"/>
      <c r="AB235" s="86"/>
      <c r="AC235" s="86"/>
    </row>
    <row r="236" spans="1:29" s="41" customFormat="1" ht="24.95" hidden="1" customHeight="1">
      <c r="A236" s="46"/>
      <c r="B236" s="451">
        <v>2</v>
      </c>
      <c r="C236" s="477"/>
      <c r="D236" s="477"/>
      <c r="E236" s="477"/>
      <c r="F236" s="477"/>
      <c r="G236" s="480"/>
      <c r="H236" s="460"/>
      <c r="I236" s="483"/>
      <c r="J236" s="238"/>
      <c r="K236" s="212">
        <v>401017</v>
      </c>
      <c r="L236" s="238"/>
      <c r="M236" s="212">
        <v>721033</v>
      </c>
      <c r="N236" s="466"/>
      <c r="O236" s="466"/>
      <c r="P236" s="486"/>
      <c r="Q236" s="489"/>
      <c r="R236" s="489"/>
      <c r="S236" s="448">
        <f t="shared" ref="S236" si="47">IF(COUNTIF(J236:M238,"CUMPLE")&gt;=1,(G236*I236),0)* (IF(N236="PRESENTÓ CERTIFICADO",1,0))* (IF(O236="ACORDE A ITEM 5.2.1 (T.R.)",1,0) )* ( IF(OR(Q236="SIN OBSERVACIÓN", Q236="REQUERIMIENTOS SUBSANADOS"),1,0)) *(IF(OR(R236="NINGUNO", R236="CUMPLEN CON LO SOLICITADO"),1,0))</f>
        <v>0</v>
      </c>
      <c r="T236" s="573"/>
      <c r="W236" s="86"/>
      <c r="X236" s="86"/>
      <c r="Y236" s="86"/>
      <c r="Z236" s="86"/>
      <c r="AA236" s="86"/>
      <c r="AB236" s="86"/>
      <c r="AC236" s="86"/>
    </row>
    <row r="237" spans="1:29" s="41" customFormat="1" ht="24.95" hidden="1" customHeight="1">
      <c r="A237" s="46"/>
      <c r="B237" s="452"/>
      <c r="C237" s="478"/>
      <c r="D237" s="478"/>
      <c r="E237" s="478"/>
      <c r="F237" s="478"/>
      <c r="G237" s="481"/>
      <c r="H237" s="461"/>
      <c r="I237" s="484"/>
      <c r="J237" s="238"/>
      <c r="K237" s="212">
        <v>721015</v>
      </c>
      <c r="L237" s="469"/>
      <c r="M237" s="443">
        <v>721214</v>
      </c>
      <c r="N237" s="467"/>
      <c r="O237" s="467"/>
      <c r="P237" s="487"/>
      <c r="Q237" s="490"/>
      <c r="R237" s="490"/>
      <c r="S237" s="449"/>
      <c r="T237" s="573"/>
      <c r="W237" s="86"/>
      <c r="X237" s="86"/>
      <c r="Y237" s="86"/>
      <c r="Z237" s="86"/>
      <c r="AA237" s="86"/>
      <c r="AB237" s="86"/>
      <c r="AC237" s="86"/>
    </row>
    <row r="238" spans="1:29" s="41" customFormat="1" ht="24.95" hidden="1" customHeight="1">
      <c r="A238" s="46"/>
      <c r="B238" s="453"/>
      <c r="C238" s="479"/>
      <c r="D238" s="479"/>
      <c r="E238" s="479"/>
      <c r="F238" s="479"/>
      <c r="G238" s="482"/>
      <c r="H238" s="462"/>
      <c r="I238" s="485"/>
      <c r="J238" s="238"/>
      <c r="K238" s="212">
        <v>721029</v>
      </c>
      <c r="L238" s="470"/>
      <c r="M238" s="444"/>
      <c r="N238" s="468"/>
      <c r="O238" s="468"/>
      <c r="P238" s="488"/>
      <c r="Q238" s="491"/>
      <c r="R238" s="491"/>
      <c r="S238" s="450"/>
      <c r="T238" s="573"/>
      <c r="W238" s="86"/>
      <c r="X238" s="86"/>
      <c r="Y238" s="86"/>
      <c r="Z238" s="86"/>
      <c r="AA238" s="86"/>
      <c r="AB238" s="86"/>
      <c r="AC238" s="86"/>
    </row>
    <row r="239" spans="1:29" s="41" customFormat="1" ht="24.95" hidden="1" customHeight="1">
      <c r="A239" s="46"/>
      <c r="B239" s="451">
        <v>3</v>
      </c>
      <c r="C239" s="454"/>
      <c r="D239" s="454"/>
      <c r="E239" s="454"/>
      <c r="F239" s="454"/>
      <c r="G239" s="457"/>
      <c r="H239" s="460"/>
      <c r="I239" s="463"/>
      <c r="J239" s="238"/>
      <c r="K239" s="210">
        <v>401017</v>
      </c>
      <c r="L239" s="238"/>
      <c r="M239" s="210">
        <v>721033</v>
      </c>
      <c r="N239" s="466"/>
      <c r="O239" s="466"/>
      <c r="P239" s="471"/>
      <c r="Q239" s="474"/>
      <c r="R239" s="474"/>
      <c r="S239" s="448">
        <f t="shared" ref="S239" si="48">IF(COUNTIF(J239:M241,"CUMPLE")&gt;=1,(G239*I239),0)* (IF(N239="PRESENTÓ CERTIFICADO",1,0))* (IF(O239="ACORDE A ITEM 5.2.1 (T.R.)",1,0) )* ( IF(OR(Q239="SIN OBSERVACIÓN", Q239="REQUERIMIENTOS SUBSANADOS"),1,0)) *(IF(OR(R239="NINGUNO", R239="CUMPLEN CON LO SOLICITADO"),1,0))</f>
        <v>0</v>
      </c>
      <c r="T239" s="573"/>
      <c r="W239" s="86"/>
      <c r="X239" s="86"/>
      <c r="Y239" s="86"/>
      <c r="Z239" s="86"/>
      <c r="AA239" s="86"/>
      <c r="AB239" s="86"/>
      <c r="AC239" s="86"/>
    </row>
    <row r="240" spans="1:29" s="41" customFormat="1" ht="24.95" hidden="1" customHeight="1">
      <c r="A240" s="46"/>
      <c r="B240" s="452"/>
      <c r="C240" s="455"/>
      <c r="D240" s="455"/>
      <c r="E240" s="455"/>
      <c r="F240" s="455"/>
      <c r="G240" s="458"/>
      <c r="H240" s="461"/>
      <c r="I240" s="464"/>
      <c r="J240" s="238"/>
      <c r="K240" s="210">
        <v>721015</v>
      </c>
      <c r="L240" s="469"/>
      <c r="M240" s="439">
        <v>721214</v>
      </c>
      <c r="N240" s="467"/>
      <c r="O240" s="467"/>
      <c r="P240" s="472"/>
      <c r="Q240" s="475"/>
      <c r="R240" s="475"/>
      <c r="S240" s="449"/>
      <c r="T240" s="573"/>
      <c r="W240" s="86"/>
      <c r="X240" s="86"/>
      <c r="Y240" s="86"/>
      <c r="Z240" s="86"/>
      <c r="AA240" s="86"/>
      <c r="AB240" s="86"/>
      <c r="AC240" s="86"/>
    </row>
    <row r="241" spans="1:29" s="41" customFormat="1" ht="24.95" hidden="1" customHeight="1">
      <c r="A241" s="46"/>
      <c r="B241" s="453"/>
      <c r="C241" s="456"/>
      <c r="D241" s="456"/>
      <c r="E241" s="456"/>
      <c r="F241" s="456"/>
      <c r="G241" s="459"/>
      <c r="H241" s="462"/>
      <c r="I241" s="465"/>
      <c r="J241" s="238"/>
      <c r="K241" s="210">
        <v>721029</v>
      </c>
      <c r="L241" s="470"/>
      <c r="M241" s="440"/>
      <c r="N241" s="468"/>
      <c r="O241" s="468"/>
      <c r="P241" s="473"/>
      <c r="Q241" s="476"/>
      <c r="R241" s="476"/>
      <c r="S241" s="450"/>
      <c r="T241" s="573"/>
      <c r="W241" s="86"/>
      <c r="X241" s="86"/>
      <c r="Y241" s="86"/>
      <c r="Z241" s="86"/>
      <c r="AA241" s="86"/>
      <c r="AB241" s="86"/>
      <c r="AC241" s="86"/>
    </row>
    <row r="242" spans="1:29" s="41" customFormat="1" ht="24.95" hidden="1" customHeight="1">
      <c r="A242" s="46"/>
      <c r="B242" s="451">
        <v>4</v>
      </c>
      <c r="C242" s="477"/>
      <c r="D242" s="477"/>
      <c r="E242" s="477"/>
      <c r="F242" s="477"/>
      <c r="G242" s="480"/>
      <c r="H242" s="460"/>
      <c r="I242" s="483"/>
      <c r="J242" s="238"/>
      <c r="K242" s="212">
        <v>401017</v>
      </c>
      <c r="L242" s="238"/>
      <c r="M242" s="212">
        <v>721033</v>
      </c>
      <c r="N242" s="466"/>
      <c r="O242" s="466"/>
      <c r="P242" s="486"/>
      <c r="Q242" s="489"/>
      <c r="R242" s="489"/>
      <c r="S242" s="448">
        <f t="shared" ref="S242" si="49">IF(COUNTIF(J242:M244,"CUMPLE")&gt;=1,(G242*I242),0)* (IF(N242="PRESENTÓ CERTIFICADO",1,0))* (IF(O242="ACORDE A ITEM 5.2.1 (T.R.)",1,0) )* ( IF(OR(Q242="SIN OBSERVACIÓN", Q242="REQUERIMIENTOS SUBSANADOS"),1,0)) *(IF(OR(R242="NINGUNO", R242="CUMPLEN CON LO SOLICITADO"),1,0))</f>
        <v>0</v>
      </c>
      <c r="T242" s="573"/>
      <c r="W242" s="86"/>
      <c r="X242" s="86"/>
      <c r="Y242" s="86"/>
      <c r="Z242" s="86"/>
      <c r="AA242" s="86"/>
      <c r="AB242" s="86"/>
      <c r="AC242" s="86"/>
    </row>
    <row r="243" spans="1:29" s="41" customFormat="1" ht="24.95" hidden="1" customHeight="1">
      <c r="A243" s="46"/>
      <c r="B243" s="452"/>
      <c r="C243" s="478"/>
      <c r="D243" s="478"/>
      <c r="E243" s="478"/>
      <c r="F243" s="478"/>
      <c r="G243" s="481"/>
      <c r="H243" s="461"/>
      <c r="I243" s="484"/>
      <c r="J243" s="238"/>
      <c r="K243" s="212">
        <v>721015</v>
      </c>
      <c r="L243" s="469"/>
      <c r="M243" s="443">
        <v>721214</v>
      </c>
      <c r="N243" s="467"/>
      <c r="O243" s="467"/>
      <c r="P243" s="487"/>
      <c r="Q243" s="490"/>
      <c r="R243" s="490"/>
      <c r="S243" s="449"/>
      <c r="T243" s="573"/>
      <c r="W243" s="86"/>
      <c r="X243" s="86"/>
      <c r="Y243" s="86"/>
      <c r="Z243" s="86"/>
      <c r="AA243" s="86"/>
      <c r="AB243" s="86"/>
      <c r="AC243" s="86"/>
    </row>
    <row r="244" spans="1:29" s="41" customFormat="1" ht="24.95" hidden="1" customHeight="1">
      <c r="A244" s="46"/>
      <c r="B244" s="453"/>
      <c r="C244" s="479"/>
      <c r="D244" s="479"/>
      <c r="E244" s="479"/>
      <c r="F244" s="479"/>
      <c r="G244" s="482"/>
      <c r="H244" s="462"/>
      <c r="I244" s="485"/>
      <c r="J244" s="238"/>
      <c r="K244" s="212">
        <v>721029</v>
      </c>
      <c r="L244" s="470"/>
      <c r="M244" s="444"/>
      <c r="N244" s="468"/>
      <c r="O244" s="468"/>
      <c r="P244" s="488"/>
      <c r="Q244" s="491"/>
      <c r="R244" s="491"/>
      <c r="S244" s="450"/>
      <c r="T244" s="573"/>
      <c r="W244" s="86"/>
      <c r="X244" s="86"/>
      <c r="Y244" s="86"/>
      <c r="Z244" s="86"/>
      <c r="AA244" s="86"/>
      <c r="AB244" s="86"/>
      <c r="AC244" s="86"/>
    </row>
    <row r="245" spans="1:29" s="41" customFormat="1" ht="24.95" hidden="1" customHeight="1">
      <c r="A245" s="46"/>
      <c r="B245" s="451">
        <v>5</v>
      </c>
      <c r="C245" s="454"/>
      <c r="D245" s="454"/>
      <c r="E245" s="454"/>
      <c r="F245" s="454"/>
      <c r="G245" s="457"/>
      <c r="H245" s="460"/>
      <c r="I245" s="463"/>
      <c r="J245" s="238"/>
      <c r="K245" s="210">
        <v>401017</v>
      </c>
      <c r="L245" s="238"/>
      <c r="M245" s="210">
        <v>721033</v>
      </c>
      <c r="N245" s="466"/>
      <c r="O245" s="466"/>
      <c r="P245" s="471"/>
      <c r="Q245" s="474"/>
      <c r="R245" s="474"/>
      <c r="S245" s="448">
        <f t="shared" ref="S245" si="50">IF(COUNTIF(J245:M247,"CUMPLE")&gt;=1,(G245*I245),0)* (IF(N245="PRESENTÓ CERTIFICADO",1,0))* (IF(O245="ACORDE A ITEM 5.2.1 (T.R.)",1,0) )* ( IF(OR(Q245="SIN OBSERVACIÓN", Q245="REQUERIMIENTOS SUBSANADOS"),1,0)) *(IF(OR(R245="NINGUNO", R245="CUMPLEN CON LO SOLICITADO"),1,0))</f>
        <v>0</v>
      </c>
      <c r="T245" s="573"/>
      <c r="W245" s="86"/>
      <c r="X245" s="86"/>
      <c r="Y245" s="86"/>
      <c r="Z245" s="86"/>
      <c r="AA245" s="86"/>
      <c r="AB245" s="86"/>
      <c r="AC245" s="86"/>
    </row>
    <row r="246" spans="1:29" s="41" customFormat="1" ht="24.95" hidden="1" customHeight="1">
      <c r="A246" s="46"/>
      <c r="B246" s="452"/>
      <c r="C246" s="455"/>
      <c r="D246" s="455"/>
      <c r="E246" s="455"/>
      <c r="F246" s="455"/>
      <c r="G246" s="458"/>
      <c r="H246" s="461"/>
      <c r="I246" s="464"/>
      <c r="J246" s="238"/>
      <c r="K246" s="210">
        <v>721015</v>
      </c>
      <c r="L246" s="469"/>
      <c r="M246" s="439">
        <v>721214</v>
      </c>
      <c r="N246" s="467"/>
      <c r="O246" s="467"/>
      <c r="P246" s="472"/>
      <c r="Q246" s="475"/>
      <c r="R246" s="475"/>
      <c r="S246" s="449"/>
      <c r="T246" s="573"/>
      <c r="W246" s="86"/>
      <c r="X246" s="86"/>
      <c r="Y246" s="86"/>
      <c r="Z246" s="86"/>
      <c r="AA246" s="86"/>
      <c r="AB246" s="86"/>
      <c r="AC246" s="86"/>
    </row>
    <row r="247" spans="1:29" s="41" customFormat="1" ht="24.95" hidden="1" customHeight="1">
      <c r="A247" s="46"/>
      <c r="B247" s="453"/>
      <c r="C247" s="456"/>
      <c r="D247" s="456"/>
      <c r="E247" s="456"/>
      <c r="F247" s="456"/>
      <c r="G247" s="459"/>
      <c r="H247" s="462"/>
      <c r="I247" s="465"/>
      <c r="J247" s="238"/>
      <c r="K247" s="210">
        <v>721029</v>
      </c>
      <c r="L247" s="470"/>
      <c r="M247" s="440"/>
      <c r="N247" s="468"/>
      <c r="O247" s="468"/>
      <c r="P247" s="473"/>
      <c r="Q247" s="476"/>
      <c r="R247" s="476"/>
      <c r="S247" s="450"/>
      <c r="T247" s="574"/>
      <c r="W247" s="86"/>
      <c r="X247" s="86"/>
      <c r="Y247" s="86"/>
      <c r="Z247" s="86"/>
    </row>
    <row r="248" spans="1:29" s="38" customFormat="1" ht="24.95" hidden="1" customHeight="1">
      <c r="B248" s="492" t="str">
        <f>IF(S249=" "," ",IF(S249&gt;=$H$6,"CUMPLE CON LA EXPERIENCIA REQUERIDA","NO CUMPLE CON LA EXPERIENCIA REQUERIDA"))</f>
        <v>NO CUMPLE CON LA EXPERIENCIA REQUERIDA</v>
      </c>
      <c r="C248" s="493"/>
      <c r="D248" s="493"/>
      <c r="E248" s="493"/>
      <c r="F248" s="493"/>
      <c r="G248" s="493"/>
      <c r="H248" s="493"/>
      <c r="I248" s="493"/>
      <c r="J248" s="493"/>
      <c r="K248" s="493"/>
      <c r="L248" s="493"/>
      <c r="M248" s="493"/>
      <c r="N248" s="493"/>
      <c r="O248" s="494"/>
      <c r="P248" s="498" t="s">
        <v>22</v>
      </c>
      <c r="Q248" s="499"/>
      <c r="R248" s="43"/>
      <c r="S248" s="42">
        <f>IF(T233="SI",SUM(S233:S247),0)</f>
        <v>0</v>
      </c>
      <c r="T248" s="500" t="str">
        <f>IF(S249=" "," ",IF(S249&gt;=$H$6,"CUMPLE","NO CUMPLE"))</f>
        <v>NO CUMPLE</v>
      </c>
      <c r="W248" s="86"/>
      <c r="X248" s="86"/>
      <c r="Y248" s="86"/>
      <c r="Z248" s="86"/>
    </row>
    <row r="249" spans="1:29" s="41" customFormat="1" ht="24.95" hidden="1" customHeight="1">
      <c r="B249" s="495"/>
      <c r="C249" s="496"/>
      <c r="D249" s="496"/>
      <c r="E249" s="496"/>
      <c r="F249" s="496"/>
      <c r="G249" s="496"/>
      <c r="H249" s="496"/>
      <c r="I249" s="496"/>
      <c r="J249" s="496"/>
      <c r="K249" s="496"/>
      <c r="L249" s="496"/>
      <c r="M249" s="496"/>
      <c r="N249" s="496"/>
      <c r="O249" s="497"/>
      <c r="P249" s="498" t="s">
        <v>24</v>
      </c>
      <c r="Q249" s="499"/>
      <c r="R249" s="43"/>
      <c r="S249" s="153">
        <f>IFERROR((S248/$P$6)," ")</f>
        <v>0</v>
      </c>
      <c r="T249" s="501"/>
      <c r="W249" s="86"/>
      <c r="X249" s="86"/>
      <c r="Y249" s="86"/>
      <c r="Z249" s="86"/>
    </row>
    <row r="250" spans="1:29" ht="30" hidden="1" customHeight="1"/>
    <row r="251" spans="1:29" ht="30" hidden="1" customHeight="1"/>
    <row r="252" spans="1:29" ht="36" hidden="1" customHeight="1">
      <c r="B252" s="237">
        <v>12</v>
      </c>
      <c r="C252" s="540" t="s">
        <v>95</v>
      </c>
      <c r="D252" s="541"/>
      <c r="E252" s="542"/>
      <c r="F252" s="543">
        <f>IFERROR(VLOOKUP(B252,LISTA_OFERENTES,2,FALSE)," ")</f>
        <v>0</v>
      </c>
      <c r="G252" s="544"/>
      <c r="H252" s="544"/>
      <c r="I252" s="544"/>
      <c r="J252" s="544"/>
      <c r="K252" s="544"/>
      <c r="L252" s="544"/>
      <c r="M252" s="544"/>
      <c r="N252" s="544"/>
      <c r="O252" s="545"/>
      <c r="P252" s="546" t="s">
        <v>132</v>
      </c>
      <c r="Q252" s="547"/>
      <c r="R252" s="548"/>
      <c r="S252" s="37">
        <f>5-(INT(COUNTBLANK(C255:C269))-10)</f>
        <v>0</v>
      </c>
      <c r="T252" s="38"/>
    </row>
    <row r="253" spans="1:29" s="44" customFormat="1" ht="30" hidden="1" customHeight="1">
      <c r="B253" s="550" t="s">
        <v>51</v>
      </c>
      <c r="C253" s="535" t="s">
        <v>15</v>
      </c>
      <c r="D253" s="535" t="s">
        <v>16</v>
      </c>
      <c r="E253" s="535" t="s">
        <v>17</v>
      </c>
      <c r="F253" s="535" t="s">
        <v>18</v>
      </c>
      <c r="G253" s="535" t="s">
        <v>19</v>
      </c>
      <c r="H253" s="535" t="s">
        <v>20</v>
      </c>
      <c r="I253" s="535" t="s">
        <v>21</v>
      </c>
      <c r="J253" s="558" t="s">
        <v>58</v>
      </c>
      <c r="K253" s="559"/>
      <c r="L253" s="559"/>
      <c r="M253" s="560"/>
      <c r="N253" s="535" t="s">
        <v>96</v>
      </c>
      <c r="O253" s="535" t="s">
        <v>97</v>
      </c>
      <c r="P253" s="40" t="s">
        <v>98</v>
      </c>
      <c r="Q253" s="40"/>
      <c r="R253" s="535" t="s">
        <v>99</v>
      </c>
      <c r="S253" s="535" t="s">
        <v>100</v>
      </c>
      <c r="T253" s="535" t="s">
        <v>165</v>
      </c>
      <c r="U253" s="45"/>
      <c r="V253" s="45"/>
      <c r="W253" s="86"/>
      <c r="X253" s="86"/>
      <c r="Y253" s="86"/>
      <c r="Z253" s="86"/>
      <c r="AA253" s="86"/>
      <c r="AB253" s="86"/>
      <c r="AC253" s="86"/>
    </row>
    <row r="254" spans="1:29" s="44" customFormat="1" ht="90.75" hidden="1" customHeight="1">
      <c r="B254" s="551"/>
      <c r="C254" s="536"/>
      <c r="D254" s="536"/>
      <c r="E254" s="536"/>
      <c r="F254" s="536"/>
      <c r="G254" s="536"/>
      <c r="H254" s="536"/>
      <c r="I254" s="536"/>
      <c r="J254" s="537" t="s">
        <v>102</v>
      </c>
      <c r="K254" s="538"/>
      <c r="L254" s="538"/>
      <c r="M254" s="539"/>
      <c r="N254" s="536"/>
      <c r="O254" s="536"/>
      <c r="P254" s="39" t="s">
        <v>13</v>
      </c>
      <c r="Q254" s="39" t="s">
        <v>101</v>
      </c>
      <c r="R254" s="536"/>
      <c r="S254" s="536"/>
      <c r="T254" s="536"/>
      <c r="U254" s="45"/>
      <c r="V254" s="45"/>
      <c r="W254" s="86"/>
      <c r="X254" s="86"/>
      <c r="Y254" s="86"/>
      <c r="Z254" s="86"/>
      <c r="AA254" s="86"/>
      <c r="AB254" s="86"/>
      <c r="AC254" s="86"/>
    </row>
    <row r="255" spans="1:29" s="41" customFormat="1" ht="24.95" hidden="1" customHeight="1">
      <c r="A255" s="46"/>
      <c r="B255" s="451">
        <v>1</v>
      </c>
      <c r="C255" s="454"/>
      <c r="D255" s="454"/>
      <c r="E255" s="454"/>
      <c r="F255" s="454"/>
      <c r="G255" s="457"/>
      <c r="H255" s="460"/>
      <c r="I255" s="463"/>
      <c r="J255" s="238"/>
      <c r="K255" s="210">
        <v>401017</v>
      </c>
      <c r="L255" s="238"/>
      <c r="M255" s="210">
        <v>721033</v>
      </c>
      <c r="N255" s="466"/>
      <c r="O255" s="466"/>
      <c r="P255" s="471"/>
      <c r="Q255" s="474"/>
      <c r="R255" s="474"/>
      <c r="S255" s="448">
        <f>IF(COUNTIF(J255:M257,"CUMPLE")&gt;=1,(G255*I255),0)* (IF(N255="PRESENTÓ CERTIFICADO",1,0))* (IF(O255="ACORDE A ITEM 5.2.1 (T.R.)",1,0) )* ( IF(OR(Q255="SIN OBSERVACIÓN", Q255="REQUERIMIENTOS SUBSANADOS"),1,0)) *(IF(OR(R255="NINGUNO", R255="CUMPLEN CON LO SOLICITADO"),1,0))</f>
        <v>0</v>
      </c>
      <c r="T255" s="572"/>
      <c r="W255" s="86"/>
      <c r="X255" s="86"/>
      <c r="Y255" s="86"/>
      <c r="Z255" s="86"/>
      <c r="AA255" s="86"/>
      <c r="AB255" s="86"/>
      <c r="AC255" s="86"/>
    </row>
    <row r="256" spans="1:29" s="41" customFormat="1" ht="24.95" hidden="1" customHeight="1">
      <c r="A256" s="46"/>
      <c r="B256" s="452"/>
      <c r="C256" s="455"/>
      <c r="D256" s="455"/>
      <c r="E256" s="455"/>
      <c r="F256" s="455"/>
      <c r="G256" s="458"/>
      <c r="H256" s="461"/>
      <c r="I256" s="464"/>
      <c r="J256" s="238"/>
      <c r="K256" s="210">
        <v>721015</v>
      </c>
      <c r="L256" s="469"/>
      <c r="M256" s="439">
        <v>721214</v>
      </c>
      <c r="N256" s="467"/>
      <c r="O256" s="467"/>
      <c r="P256" s="472"/>
      <c r="Q256" s="475"/>
      <c r="R256" s="475"/>
      <c r="S256" s="449"/>
      <c r="T256" s="573"/>
      <c r="W256" s="86"/>
      <c r="X256" s="86"/>
      <c r="Y256" s="86"/>
      <c r="Z256" s="86"/>
      <c r="AA256" s="86"/>
      <c r="AB256" s="86"/>
      <c r="AC256" s="86"/>
    </row>
    <row r="257" spans="1:29" s="41" customFormat="1" ht="24.95" hidden="1" customHeight="1">
      <c r="A257" s="46"/>
      <c r="B257" s="453"/>
      <c r="C257" s="456"/>
      <c r="D257" s="456"/>
      <c r="E257" s="456"/>
      <c r="F257" s="456"/>
      <c r="G257" s="459"/>
      <c r="H257" s="462"/>
      <c r="I257" s="465"/>
      <c r="J257" s="238"/>
      <c r="K257" s="210">
        <v>721029</v>
      </c>
      <c r="L257" s="470"/>
      <c r="M257" s="440"/>
      <c r="N257" s="468"/>
      <c r="O257" s="468"/>
      <c r="P257" s="473"/>
      <c r="Q257" s="476"/>
      <c r="R257" s="476"/>
      <c r="S257" s="450"/>
      <c r="T257" s="573"/>
      <c r="W257" s="86"/>
      <c r="X257" s="86"/>
      <c r="Y257" s="86"/>
      <c r="Z257" s="86"/>
      <c r="AA257" s="86"/>
      <c r="AB257" s="86"/>
      <c r="AC257" s="86"/>
    </row>
    <row r="258" spans="1:29" s="41" customFormat="1" ht="24.95" hidden="1" customHeight="1">
      <c r="A258" s="46"/>
      <c r="B258" s="451">
        <v>2</v>
      </c>
      <c r="C258" s="477"/>
      <c r="D258" s="477"/>
      <c r="E258" s="477"/>
      <c r="F258" s="477"/>
      <c r="G258" s="480"/>
      <c r="H258" s="460"/>
      <c r="I258" s="483"/>
      <c r="J258" s="238"/>
      <c r="K258" s="212">
        <v>401017</v>
      </c>
      <c r="L258" s="238"/>
      <c r="M258" s="212">
        <v>721033</v>
      </c>
      <c r="N258" s="466"/>
      <c r="O258" s="466"/>
      <c r="P258" s="486"/>
      <c r="Q258" s="489"/>
      <c r="R258" s="489"/>
      <c r="S258" s="448">
        <f t="shared" ref="S258" si="51">IF(COUNTIF(J258:M260,"CUMPLE")&gt;=1,(G258*I258),0)* (IF(N258="PRESENTÓ CERTIFICADO",1,0))* (IF(O258="ACORDE A ITEM 5.2.1 (T.R.)",1,0) )* ( IF(OR(Q258="SIN OBSERVACIÓN", Q258="REQUERIMIENTOS SUBSANADOS"),1,0)) *(IF(OR(R258="NINGUNO", R258="CUMPLEN CON LO SOLICITADO"),1,0))</f>
        <v>0</v>
      </c>
      <c r="T258" s="573"/>
      <c r="W258" s="86"/>
      <c r="X258" s="86"/>
      <c r="Y258" s="86"/>
      <c r="Z258" s="86"/>
      <c r="AA258" s="86"/>
      <c r="AB258" s="86"/>
      <c r="AC258" s="86"/>
    </row>
    <row r="259" spans="1:29" s="41" customFormat="1" ht="24.95" hidden="1" customHeight="1">
      <c r="A259" s="46"/>
      <c r="B259" s="452"/>
      <c r="C259" s="478"/>
      <c r="D259" s="478"/>
      <c r="E259" s="478"/>
      <c r="F259" s="478"/>
      <c r="G259" s="481"/>
      <c r="H259" s="461"/>
      <c r="I259" s="484"/>
      <c r="J259" s="238"/>
      <c r="K259" s="212">
        <v>721015</v>
      </c>
      <c r="L259" s="469"/>
      <c r="M259" s="443">
        <v>721214</v>
      </c>
      <c r="N259" s="467"/>
      <c r="O259" s="467"/>
      <c r="P259" s="487"/>
      <c r="Q259" s="490"/>
      <c r="R259" s="490"/>
      <c r="S259" s="449"/>
      <c r="T259" s="573"/>
      <c r="W259" s="86"/>
      <c r="X259" s="86"/>
      <c r="Y259" s="86"/>
      <c r="Z259" s="86"/>
      <c r="AA259" s="86"/>
      <c r="AB259" s="86"/>
      <c r="AC259" s="86"/>
    </row>
    <row r="260" spans="1:29" s="41" customFormat="1" ht="24.95" hidden="1" customHeight="1">
      <c r="A260" s="46"/>
      <c r="B260" s="453"/>
      <c r="C260" s="479"/>
      <c r="D260" s="479"/>
      <c r="E260" s="479"/>
      <c r="F260" s="479"/>
      <c r="G260" s="482"/>
      <c r="H260" s="462"/>
      <c r="I260" s="485"/>
      <c r="J260" s="238"/>
      <c r="K260" s="212">
        <v>721029</v>
      </c>
      <c r="L260" s="470"/>
      <c r="M260" s="444"/>
      <c r="N260" s="468"/>
      <c r="O260" s="468"/>
      <c r="P260" s="488"/>
      <c r="Q260" s="491"/>
      <c r="R260" s="491"/>
      <c r="S260" s="450"/>
      <c r="T260" s="573"/>
      <c r="W260" s="86"/>
      <c r="X260" s="86"/>
      <c r="Y260" s="86"/>
      <c r="Z260" s="86"/>
      <c r="AA260" s="86"/>
      <c r="AB260" s="86"/>
      <c r="AC260" s="86"/>
    </row>
    <row r="261" spans="1:29" s="41" customFormat="1" ht="24.95" hidden="1" customHeight="1">
      <c r="A261" s="46"/>
      <c r="B261" s="451">
        <v>3</v>
      </c>
      <c r="C261" s="454"/>
      <c r="D261" s="454"/>
      <c r="E261" s="454"/>
      <c r="F261" s="454"/>
      <c r="G261" s="457"/>
      <c r="H261" s="460"/>
      <c r="I261" s="463"/>
      <c r="J261" s="238"/>
      <c r="K261" s="210">
        <v>401017</v>
      </c>
      <c r="L261" s="238"/>
      <c r="M261" s="210">
        <v>721033</v>
      </c>
      <c r="N261" s="466"/>
      <c r="O261" s="466"/>
      <c r="P261" s="471"/>
      <c r="Q261" s="474"/>
      <c r="R261" s="474"/>
      <c r="S261" s="448">
        <f t="shared" ref="S261" si="52">IF(COUNTIF(J261:M263,"CUMPLE")&gt;=1,(G261*I261),0)* (IF(N261="PRESENTÓ CERTIFICADO",1,0))* (IF(O261="ACORDE A ITEM 5.2.1 (T.R.)",1,0) )* ( IF(OR(Q261="SIN OBSERVACIÓN", Q261="REQUERIMIENTOS SUBSANADOS"),1,0)) *(IF(OR(R261="NINGUNO", R261="CUMPLEN CON LO SOLICITADO"),1,0))</f>
        <v>0</v>
      </c>
      <c r="T261" s="573"/>
      <c r="W261" s="86"/>
      <c r="X261" s="86"/>
      <c r="Y261" s="86"/>
      <c r="Z261" s="86"/>
      <c r="AA261" s="86"/>
      <c r="AB261" s="86"/>
      <c r="AC261" s="86"/>
    </row>
    <row r="262" spans="1:29" s="41" customFormat="1" ht="24.95" hidden="1" customHeight="1">
      <c r="A262" s="46"/>
      <c r="B262" s="452"/>
      <c r="C262" s="455"/>
      <c r="D262" s="455"/>
      <c r="E262" s="455"/>
      <c r="F262" s="455"/>
      <c r="G262" s="458"/>
      <c r="H262" s="461"/>
      <c r="I262" s="464"/>
      <c r="J262" s="238"/>
      <c r="K262" s="210">
        <v>721015</v>
      </c>
      <c r="L262" s="469"/>
      <c r="M262" s="439">
        <v>721214</v>
      </c>
      <c r="N262" s="467"/>
      <c r="O262" s="467"/>
      <c r="P262" s="472"/>
      <c r="Q262" s="475"/>
      <c r="R262" s="475"/>
      <c r="S262" s="449"/>
      <c r="T262" s="573"/>
      <c r="W262" s="86"/>
      <c r="X262" s="86"/>
      <c r="Y262" s="86"/>
      <c r="Z262" s="86"/>
      <c r="AA262" s="86"/>
      <c r="AB262" s="86"/>
      <c r="AC262" s="86"/>
    </row>
    <row r="263" spans="1:29" s="41" customFormat="1" ht="24.95" hidden="1" customHeight="1">
      <c r="A263" s="46"/>
      <c r="B263" s="453"/>
      <c r="C263" s="456"/>
      <c r="D263" s="456"/>
      <c r="E263" s="456"/>
      <c r="F263" s="456"/>
      <c r="G263" s="459"/>
      <c r="H263" s="462"/>
      <c r="I263" s="465"/>
      <c r="J263" s="238"/>
      <c r="K263" s="210">
        <v>721029</v>
      </c>
      <c r="L263" s="470"/>
      <c r="M263" s="440"/>
      <c r="N263" s="468"/>
      <c r="O263" s="468"/>
      <c r="P263" s="473"/>
      <c r="Q263" s="476"/>
      <c r="R263" s="476"/>
      <c r="S263" s="450"/>
      <c r="T263" s="573"/>
      <c r="W263" s="86"/>
      <c r="X263" s="86"/>
      <c r="Y263" s="86"/>
      <c r="Z263" s="86"/>
      <c r="AA263" s="86"/>
      <c r="AB263" s="86"/>
      <c r="AC263" s="86"/>
    </row>
    <row r="264" spans="1:29" s="41" customFormat="1" ht="24.95" hidden="1" customHeight="1">
      <c r="A264" s="46"/>
      <c r="B264" s="451">
        <v>4</v>
      </c>
      <c r="C264" s="477"/>
      <c r="D264" s="477"/>
      <c r="E264" s="477"/>
      <c r="F264" s="477"/>
      <c r="G264" s="480"/>
      <c r="H264" s="460"/>
      <c r="I264" s="483"/>
      <c r="J264" s="238"/>
      <c r="K264" s="212">
        <v>401017</v>
      </c>
      <c r="L264" s="238"/>
      <c r="M264" s="212">
        <v>721033</v>
      </c>
      <c r="N264" s="466"/>
      <c r="O264" s="466"/>
      <c r="P264" s="486"/>
      <c r="Q264" s="489"/>
      <c r="R264" s="489"/>
      <c r="S264" s="448">
        <f t="shared" ref="S264" si="53">IF(COUNTIF(J264:M266,"CUMPLE")&gt;=1,(G264*I264),0)* (IF(N264="PRESENTÓ CERTIFICADO",1,0))* (IF(O264="ACORDE A ITEM 5.2.1 (T.R.)",1,0) )* ( IF(OR(Q264="SIN OBSERVACIÓN", Q264="REQUERIMIENTOS SUBSANADOS"),1,0)) *(IF(OR(R264="NINGUNO", R264="CUMPLEN CON LO SOLICITADO"),1,0))</f>
        <v>0</v>
      </c>
      <c r="T264" s="573"/>
      <c r="W264" s="86"/>
      <c r="X264" s="86"/>
      <c r="Y264" s="86"/>
      <c r="Z264" s="86"/>
      <c r="AA264" s="86"/>
      <c r="AB264" s="86"/>
      <c r="AC264" s="86"/>
    </row>
    <row r="265" spans="1:29" s="41" customFormat="1" ht="24.95" hidden="1" customHeight="1">
      <c r="A265" s="46"/>
      <c r="B265" s="452"/>
      <c r="C265" s="478"/>
      <c r="D265" s="478"/>
      <c r="E265" s="478"/>
      <c r="F265" s="478"/>
      <c r="G265" s="481"/>
      <c r="H265" s="461"/>
      <c r="I265" s="484"/>
      <c r="J265" s="238"/>
      <c r="K265" s="212">
        <v>721015</v>
      </c>
      <c r="L265" s="469"/>
      <c r="M265" s="443">
        <v>721214</v>
      </c>
      <c r="N265" s="467"/>
      <c r="O265" s="467"/>
      <c r="P265" s="487"/>
      <c r="Q265" s="490"/>
      <c r="R265" s="490"/>
      <c r="S265" s="449"/>
      <c r="T265" s="573"/>
      <c r="W265" s="86"/>
      <c r="X265" s="86"/>
      <c r="Y265" s="86"/>
      <c r="Z265" s="86"/>
      <c r="AA265" s="86"/>
      <c r="AB265" s="86"/>
      <c r="AC265" s="86"/>
    </row>
    <row r="266" spans="1:29" s="41" customFormat="1" ht="24.95" hidden="1" customHeight="1">
      <c r="A266" s="46"/>
      <c r="B266" s="453"/>
      <c r="C266" s="479"/>
      <c r="D266" s="479"/>
      <c r="E266" s="479"/>
      <c r="F266" s="479"/>
      <c r="G266" s="482"/>
      <c r="H266" s="462"/>
      <c r="I266" s="485"/>
      <c r="J266" s="238"/>
      <c r="K266" s="212">
        <v>721029</v>
      </c>
      <c r="L266" s="470"/>
      <c r="M266" s="444"/>
      <c r="N266" s="468"/>
      <c r="O266" s="468"/>
      <c r="P266" s="488"/>
      <c r="Q266" s="491"/>
      <c r="R266" s="491"/>
      <c r="S266" s="450"/>
      <c r="T266" s="573"/>
      <c r="W266" s="86"/>
      <c r="X266" s="86"/>
      <c r="Y266" s="86"/>
      <c r="Z266" s="86"/>
      <c r="AA266" s="86"/>
      <c r="AB266" s="86"/>
      <c r="AC266" s="86"/>
    </row>
    <row r="267" spans="1:29" s="41" customFormat="1" ht="24.95" hidden="1" customHeight="1">
      <c r="A267" s="46"/>
      <c r="B267" s="451">
        <v>5</v>
      </c>
      <c r="C267" s="454"/>
      <c r="D267" s="454"/>
      <c r="E267" s="454"/>
      <c r="F267" s="454"/>
      <c r="G267" s="457"/>
      <c r="H267" s="460"/>
      <c r="I267" s="463"/>
      <c r="J267" s="238"/>
      <c r="K267" s="210">
        <v>401017</v>
      </c>
      <c r="L267" s="238"/>
      <c r="M267" s="210">
        <v>721033</v>
      </c>
      <c r="N267" s="466"/>
      <c r="O267" s="466"/>
      <c r="P267" s="471"/>
      <c r="Q267" s="474"/>
      <c r="R267" s="474"/>
      <c r="S267" s="448">
        <f t="shared" ref="S267" si="54">IF(COUNTIF(J267:M269,"CUMPLE")&gt;=1,(G267*I267),0)* (IF(N267="PRESENTÓ CERTIFICADO",1,0))* (IF(O267="ACORDE A ITEM 5.2.1 (T.R.)",1,0) )* ( IF(OR(Q267="SIN OBSERVACIÓN", Q267="REQUERIMIENTOS SUBSANADOS"),1,0)) *(IF(OR(R267="NINGUNO", R267="CUMPLEN CON LO SOLICITADO"),1,0))</f>
        <v>0</v>
      </c>
      <c r="T267" s="573"/>
      <c r="W267" s="86"/>
      <c r="X267" s="86"/>
      <c r="Y267" s="86"/>
      <c r="Z267" s="86"/>
      <c r="AA267" s="86"/>
      <c r="AB267" s="86"/>
      <c r="AC267" s="86"/>
    </row>
    <row r="268" spans="1:29" s="41" customFormat="1" ht="24.95" hidden="1" customHeight="1">
      <c r="A268" s="46"/>
      <c r="B268" s="452"/>
      <c r="C268" s="455"/>
      <c r="D268" s="455"/>
      <c r="E268" s="455"/>
      <c r="F268" s="455"/>
      <c r="G268" s="458"/>
      <c r="H268" s="461"/>
      <c r="I268" s="464"/>
      <c r="J268" s="238"/>
      <c r="K268" s="210">
        <v>721015</v>
      </c>
      <c r="L268" s="469"/>
      <c r="M268" s="439">
        <v>721214</v>
      </c>
      <c r="N268" s="467"/>
      <c r="O268" s="467"/>
      <c r="P268" s="472"/>
      <c r="Q268" s="475"/>
      <c r="R268" s="475"/>
      <c r="S268" s="449"/>
      <c r="T268" s="573"/>
      <c r="W268" s="86"/>
      <c r="X268" s="86"/>
      <c r="Y268" s="86"/>
      <c r="Z268" s="86"/>
      <c r="AA268" s="86"/>
      <c r="AB268" s="86"/>
      <c r="AC268" s="86"/>
    </row>
    <row r="269" spans="1:29" s="41" customFormat="1" ht="24.95" hidden="1" customHeight="1">
      <c r="A269" s="46"/>
      <c r="B269" s="453"/>
      <c r="C269" s="456"/>
      <c r="D269" s="456"/>
      <c r="E269" s="456"/>
      <c r="F269" s="456"/>
      <c r="G269" s="459"/>
      <c r="H269" s="462"/>
      <c r="I269" s="465"/>
      <c r="J269" s="238"/>
      <c r="K269" s="210">
        <v>721029</v>
      </c>
      <c r="L269" s="470"/>
      <c r="M269" s="440"/>
      <c r="N269" s="468"/>
      <c r="O269" s="468"/>
      <c r="P269" s="473"/>
      <c r="Q269" s="476"/>
      <c r="R269" s="476"/>
      <c r="S269" s="450"/>
      <c r="T269" s="574"/>
      <c r="W269" s="86"/>
      <c r="X269" s="86"/>
      <c r="Y269" s="86"/>
      <c r="Z269" s="86"/>
    </row>
    <row r="270" spans="1:29" s="38" customFormat="1" ht="24.95" hidden="1" customHeight="1">
      <c r="B270" s="492" t="str">
        <f>IF(S271=" "," ",IF(S271&gt;=$H$6,"CUMPLE CON LA EXPERIENCIA REQUERIDA","NO CUMPLE CON LA EXPERIENCIA REQUERIDA"))</f>
        <v>NO CUMPLE CON LA EXPERIENCIA REQUERIDA</v>
      </c>
      <c r="C270" s="493"/>
      <c r="D270" s="493"/>
      <c r="E270" s="493"/>
      <c r="F270" s="493"/>
      <c r="G270" s="493"/>
      <c r="H270" s="493"/>
      <c r="I270" s="493"/>
      <c r="J270" s="493"/>
      <c r="K270" s="493"/>
      <c r="L270" s="493"/>
      <c r="M270" s="493"/>
      <c r="N270" s="493"/>
      <c r="O270" s="494"/>
      <c r="P270" s="498" t="s">
        <v>22</v>
      </c>
      <c r="Q270" s="499"/>
      <c r="R270" s="43"/>
      <c r="S270" s="42">
        <f>IF(T255="SI",SUM(S255:S269),0)</f>
        <v>0</v>
      </c>
      <c r="T270" s="500" t="str">
        <f>IF(S271=" "," ",IF(S271&gt;=$H$6,"CUMPLE","NO CUMPLE"))</f>
        <v>NO CUMPLE</v>
      </c>
      <c r="W270" s="86"/>
      <c r="X270" s="86"/>
      <c r="Y270" s="86"/>
      <c r="Z270" s="86"/>
    </row>
    <row r="271" spans="1:29" s="41" customFormat="1" ht="24.95" hidden="1" customHeight="1">
      <c r="B271" s="495"/>
      <c r="C271" s="496"/>
      <c r="D271" s="496"/>
      <c r="E271" s="496"/>
      <c r="F271" s="496"/>
      <c r="G271" s="496"/>
      <c r="H271" s="496"/>
      <c r="I271" s="496"/>
      <c r="J271" s="496"/>
      <c r="K271" s="496"/>
      <c r="L271" s="496"/>
      <c r="M271" s="496"/>
      <c r="N271" s="496"/>
      <c r="O271" s="497"/>
      <c r="P271" s="498" t="s">
        <v>24</v>
      </c>
      <c r="Q271" s="499"/>
      <c r="R271" s="43"/>
      <c r="S271" s="153">
        <f>IFERROR((S270/$P$6)," ")</f>
        <v>0</v>
      </c>
      <c r="T271" s="501"/>
      <c r="W271" s="86"/>
      <c r="X271" s="86"/>
      <c r="Y271" s="86"/>
      <c r="Z271" s="86"/>
    </row>
    <row r="272" spans="1:29" ht="30" hidden="1" customHeight="1"/>
    <row r="273" spans="1:29" ht="30" hidden="1" customHeight="1"/>
    <row r="274" spans="1:29" ht="36" hidden="1" customHeight="1">
      <c r="B274" s="237">
        <v>13</v>
      </c>
      <c r="C274" s="540" t="s">
        <v>95</v>
      </c>
      <c r="D274" s="541"/>
      <c r="E274" s="542"/>
      <c r="F274" s="543">
        <f>IFERROR(VLOOKUP(B274,LISTA_OFERENTES,2,FALSE)," ")</f>
        <v>0</v>
      </c>
      <c r="G274" s="544"/>
      <c r="H274" s="544"/>
      <c r="I274" s="544"/>
      <c r="J274" s="544"/>
      <c r="K274" s="544"/>
      <c r="L274" s="544"/>
      <c r="M274" s="544"/>
      <c r="N274" s="544"/>
      <c r="O274" s="545"/>
      <c r="P274" s="546" t="s">
        <v>132</v>
      </c>
      <c r="Q274" s="547"/>
      <c r="R274" s="548"/>
      <c r="S274" s="37">
        <f>5-(INT(COUNTBLANK(C277:C291))-10)</f>
        <v>0</v>
      </c>
      <c r="T274" s="38"/>
    </row>
    <row r="275" spans="1:29" s="44" customFormat="1" ht="30" hidden="1" customHeight="1">
      <c r="B275" s="550" t="s">
        <v>51</v>
      </c>
      <c r="C275" s="535" t="s">
        <v>15</v>
      </c>
      <c r="D275" s="535" t="s">
        <v>16</v>
      </c>
      <c r="E275" s="535" t="s">
        <v>17</v>
      </c>
      <c r="F275" s="535" t="s">
        <v>18</v>
      </c>
      <c r="G275" s="535" t="s">
        <v>19</v>
      </c>
      <c r="H275" s="535" t="s">
        <v>20</v>
      </c>
      <c r="I275" s="535" t="s">
        <v>21</v>
      </c>
      <c r="J275" s="558" t="s">
        <v>58</v>
      </c>
      <c r="K275" s="559"/>
      <c r="L275" s="559"/>
      <c r="M275" s="560"/>
      <c r="N275" s="535" t="s">
        <v>96</v>
      </c>
      <c r="O275" s="535" t="s">
        <v>97</v>
      </c>
      <c r="P275" s="40" t="s">
        <v>98</v>
      </c>
      <c r="Q275" s="40"/>
      <c r="R275" s="535" t="s">
        <v>99</v>
      </c>
      <c r="S275" s="535" t="s">
        <v>100</v>
      </c>
      <c r="T275" s="535" t="s">
        <v>165</v>
      </c>
      <c r="U275" s="45"/>
      <c r="V275" s="45"/>
      <c r="W275" s="86"/>
      <c r="X275" s="86"/>
      <c r="Y275" s="86"/>
      <c r="Z275" s="86"/>
      <c r="AA275" s="86"/>
      <c r="AB275" s="86"/>
      <c r="AC275" s="86"/>
    </row>
    <row r="276" spans="1:29" s="44" customFormat="1" ht="90.75" hidden="1" customHeight="1">
      <c r="B276" s="551"/>
      <c r="C276" s="536"/>
      <c r="D276" s="536"/>
      <c r="E276" s="536"/>
      <c r="F276" s="536"/>
      <c r="G276" s="536"/>
      <c r="H276" s="536"/>
      <c r="I276" s="536"/>
      <c r="J276" s="537" t="s">
        <v>102</v>
      </c>
      <c r="K276" s="538"/>
      <c r="L276" s="538"/>
      <c r="M276" s="539"/>
      <c r="N276" s="536"/>
      <c r="O276" s="536"/>
      <c r="P276" s="39" t="s">
        <v>13</v>
      </c>
      <c r="Q276" s="39" t="s">
        <v>101</v>
      </c>
      <c r="R276" s="536"/>
      <c r="S276" s="536"/>
      <c r="T276" s="536"/>
      <c r="U276" s="45"/>
      <c r="V276" s="45"/>
      <c r="W276" s="86"/>
      <c r="X276" s="86"/>
      <c r="Y276" s="86"/>
      <c r="Z276" s="86"/>
      <c r="AA276" s="86"/>
      <c r="AB276" s="86"/>
      <c r="AC276" s="86"/>
    </row>
    <row r="277" spans="1:29" s="41" customFormat="1" ht="24.95" hidden="1" customHeight="1">
      <c r="A277" s="46"/>
      <c r="B277" s="451">
        <v>1</v>
      </c>
      <c r="C277" s="454"/>
      <c r="D277" s="454"/>
      <c r="E277" s="454"/>
      <c r="F277" s="454"/>
      <c r="G277" s="457"/>
      <c r="H277" s="460"/>
      <c r="I277" s="463"/>
      <c r="J277" s="238"/>
      <c r="K277" s="210">
        <v>401017</v>
      </c>
      <c r="L277" s="238"/>
      <c r="M277" s="210">
        <v>721033</v>
      </c>
      <c r="N277" s="466"/>
      <c r="O277" s="466"/>
      <c r="P277" s="471"/>
      <c r="Q277" s="474"/>
      <c r="R277" s="474"/>
      <c r="S277" s="448">
        <f>IF(COUNTIF(J277:M279,"CUMPLE")&gt;=1,(G277*I277),0)* (IF(N277="PRESENTÓ CERTIFICADO",1,0))* (IF(O277="ACORDE A ITEM 5.2.1 (T.R.)",1,0) )* ( IF(OR(Q277="SIN OBSERVACIÓN", Q277="REQUERIMIENTOS SUBSANADOS"),1,0)) *(IF(OR(R277="NINGUNO", R277="CUMPLEN CON LO SOLICITADO"),1,0))</f>
        <v>0</v>
      </c>
      <c r="T277" s="572"/>
      <c r="W277" s="86"/>
      <c r="X277" s="86"/>
      <c r="Y277" s="86"/>
      <c r="Z277" s="86"/>
      <c r="AA277" s="86"/>
      <c r="AB277" s="86"/>
      <c r="AC277" s="86"/>
    </row>
    <row r="278" spans="1:29" s="41" customFormat="1" ht="24.95" hidden="1" customHeight="1">
      <c r="A278" s="46"/>
      <c r="B278" s="452"/>
      <c r="C278" s="455"/>
      <c r="D278" s="455"/>
      <c r="E278" s="455"/>
      <c r="F278" s="455"/>
      <c r="G278" s="458"/>
      <c r="H278" s="461"/>
      <c r="I278" s="464"/>
      <c r="J278" s="238"/>
      <c r="K278" s="210">
        <v>721015</v>
      </c>
      <c r="L278" s="469"/>
      <c r="M278" s="439">
        <v>721214</v>
      </c>
      <c r="N278" s="467"/>
      <c r="O278" s="467"/>
      <c r="P278" s="472"/>
      <c r="Q278" s="475"/>
      <c r="R278" s="475"/>
      <c r="S278" s="449"/>
      <c r="T278" s="573"/>
      <c r="W278" s="86"/>
      <c r="X278" s="86"/>
      <c r="Y278" s="86"/>
      <c r="Z278" s="86"/>
      <c r="AA278" s="86"/>
      <c r="AB278" s="86"/>
      <c r="AC278" s="86"/>
    </row>
    <row r="279" spans="1:29" s="41" customFormat="1" ht="24.95" hidden="1" customHeight="1">
      <c r="A279" s="46"/>
      <c r="B279" s="453"/>
      <c r="C279" s="456"/>
      <c r="D279" s="456"/>
      <c r="E279" s="456"/>
      <c r="F279" s="456"/>
      <c r="G279" s="459"/>
      <c r="H279" s="462"/>
      <c r="I279" s="465"/>
      <c r="J279" s="238"/>
      <c r="K279" s="210">
        <v>721029</v>
      </c>
      <c r="L279" s="470"/>
      <c r="M279" s="440"/>
      <c r="N279" s="468"/>
      <c r="O279" s="468"/>
      <c r="P279" s="473"/>
      <c r="Q279" s="476"/>
      <c r="R279" s="476"/>
      <c r="S279" s="450"/>
      <c r="T279" s="573"/>
      <c r="W279" s="86"/>
      <c r="X279" s="86"/>
      <c r="Y279" s="86"/>
      <c r="Z279" s="86"/>
      <c r="AA279" s="86"/>
      <c r="AB279" s="86"/>
      <c r="AC279" s="86"/>
    </row>
    <row r="280" spans="1:29" s="41" customFormat="1" ht="24.95" hidden="1" customHeight="1">
      <c r="A280" s="46"/>
      <c r="B280" s="451">
        <v>2</v>
      </c>
      <c r="C280" s="477"/>
      <c r="D280" s="477"/>
      <c r="E280" s="477"/>
      <c r="F280" s="477"/>
      <c r="G280" s="480"/>
      <c r="H280" s="460"/>
      <c r="I280" s="483"/>
      <c r="J280" s="238"/>
      <c r="K280" s="212">
        <v>401017</v>
      </c>
      <c r="L280" s="238"/>
      <c r="M280" s="212">
        <v>721033</v>
      </c>
      <c r="N280" s="466"/>
      <c r="O280" s="466"/>
      <c r="P280" s="486"/>
      <c r="Q280" s="489"/>
      <c r="R280" s="489"/>
      <c r="S280" s="448">
        <f t="shared" ref="S280" si="55">IF(COUNTIF(J280:M282,"CUMPLE")&gt;=1,(G280*I280),0)* (IF(N280="PRESENTÓ CERTIFICADO",1,0))* (IF(O280="ACORDE A ITEM 5.2.1 (T.R.)",1,0) )* ( IF(OR(Q280="SIN OBSERVACIÓN", Q280="REQUERIMIENTOS SUBSANADOS"),1,0)) *(IF(OR(R280="NINGUNO", R280="CUMPLEN CON LO SOLICITADO"),1,0))</f>
        <v>0</v>
      </c>
      <c r="T280" s="573"/>
      <c r="W280" s="86"/>
      <c r="X280" s="86"/>
      <c r="Y280" s="86"/>
      <c r="Z280" s="86"/>
      <c r="AA280" s="86"/>
      <c r="AB280" s="86"/>
      <c r="AC280" s="86"/>
    </row>
    <row r="281" spans="1:29" s="41" customFormat="1" ht="24.95" hidden="1" customHeight="1">
      <c r="A281" s="46"/>
      <c r="B281" s="452"/>
      <c r="C281" s="478"/>
      <c r="D281" s="478"/>
      <c r="E281" s="478"/>
      <c r="F281" s="478"/>
      <c r="G281" s="481"/>
      <c r="H281" s="461"/>
      <c r="I281" s="484"/>
      <c r="J281" s="238"/>
      <c r="K281" s="212">
        <v>721015</v>
      </c>
      <c r="L281" s="469"/>
      <c r="M281" s="443">
        <v>721214</v>
      </c>
      <c r="N281" s="467"/>
      <c r="O281" s="467"/>
      <c r="P281" s="487"/>
      <c r="Q281" s="490"/>
      <c r="R281" s="490"/>
      <c r="S281" s="449"/>
      <c r="T281" s="573"/>
      <c r="W281" s="86"/>
      <c r="X281" s="86"/>
      <c r="Y281" s="86"/>
      <c r="Z281" s="86"/>
      <c r="AA281" s="86"/>
      <c r="AB281" s="86"/>
      <c r="AC281" s="86"/>
    </row>
    <row r="282" spans="1:29" s="41" customFormat="1" ht="24.95" hidden="1" customHeight="1">
      <c r="A282" s="46"/>
      <c r="B282" s="453"/>
      <c r="C282" s="479"/>
      <c r="D282" s="479"/>
      <c r="E282" s="479"/>
      <c r="F282" s="479"/>
      <c r="G282" s="482"/>
      <c r="H282" s="462"/>
      <c r="I282" s="485"/>
      <c r="J282" s="238"/>
      <c r="K282" s="212">
        <v>721029</v>
      </c>
      <c r="L282" s="470"/>
      <c r="M282" s="444"/>
      <c r="N282" s="468"/>
      <c r="O282" s="468"/>
      <c r="P282" s="488"/>
      <c r="Q282" s="491"/>
      <c r="R282" s="491"/>
      <c r="S282" s="450"/>
      <c r="T282" s="573"/>
      <c r="W282" s="86"/>
      <c r="X282" s="86"/>
      <c r="Y282" s="86"/>
      <c r="Z282" s="86"/>
      <c r="AA282" s="86"/>
      <c r="AB282" s="86"/>
      <c r="AC282" s="86"/>
    </row>
    <row r="283" spans="1:29" s="41" customFormat="1" ht="24.95" hidden="1" customHeight="1">
      <c r="A283" s="46"/>
      <c r="B283" s="451">
        <v>3</v>
      </c>
      <c r="C283" s="454"/>
      <c r="D283" s="454"/>
      <c r="E283" s="454"/>
      <c r="F283" s="454"/>
      <c r="G283" s="457"/>
      <c r="H283" s="460"/>
      <c r="I283" s="463"/>
      <c r="J283" s="238"/>
      <c r="K283" s="210">
        <v>401017</v>
      </c>
      <c r="L283" s="238"/>
      <c r="M283" s="210">
        <v>721033</v>
      </c>
      <c r="N283" s="466"/>
      <c r="O283" s="466"/>
      <c r="P283" s="471"/>
      <c r="Q283" s="474"/>
      <c r="R283" s="474"/>
      <c r="S283" s="448">
        <f t="shared" ref="S283" si="56">IF(COUNTIF(J283:M285,"CUMPLE")&gt;=1,(G283*I283),0)* (IF(N283="PRESENTÓ CERTIFICADO",1,0))* (IF(O283="ACORDE A ITEM 5.2.1 (T.R.)",1,0) )* ( IF(OR(Q283="SIN OBSERVACIÓN", Q283="REQUERIMIENTOS SUBSANADOS"),1,0)) *(IF(OR(R283="NINGUNO", R283="CUMPLEN CON LO SOLICITADO"),1,0))</f>
        <v>0</v>
      </c>
      <c r="T283" s="573"/>
      <c r="W283" s="86"/>
      <c r="X283" s="86"/>
      <c r="Y283" s="86"/>
      <c r="Z283" s="86"/>
      <c r="AA283" s="86"/>
      <c r="AB283" s="86"/>
      <c r="AC283" s="86"/>
    </row>
    <row r="284" spans="1:29" s="41" customFormat="1" ht="24.95" hidden="1" customHeight="1">
      <c r="A284" s="46"/>
      <c r="B284" s="452"/>
      <c r="C284" s="455"/>
      <c r="D284" s="455"/>
      <c r="E284" s="455"/>
      <c r="F284" s="455"/>
      <c r="G284" s="458"/>
      <c r="H284" s="461"/>
      <c r="I284" s="464"/>
      <c r="J284" s="238"/>
      <c r="K284" s="210">
        <v>721015</v>
      </c>
      <c r="L284" s="469"/>
      <c r="M284" s="439">
        <v>721214</v>
      </c>
      <c r="N284" s="467"/>
      <c r="O284" s="467"/>
      <c r="P284" s="472"/>
      <c r="Q284" s="475"/>
      <c r="R284" s="475"/>
      <c r="S284" s="449"/>
      <c r="T284" s="573"/>
      <c r="W284" s="86"/>
      <c r="X284" s="86"/>
      <c r="Y284" s="86"/>
      <c r="Z284" s="86"/>
      <c r="AA284" s="86"/>
      <c r="AB284" s="86"/>
      <c r="AC284" s="86"/>
    </row>
    <row r="285" spans="1:29" s="41" customFormat="1" ht="24.95" hidden="1" customHeight="1">
      <c r="A285" s="46"/>
      <c r="B285" s="453"/>
      <c r="C285" s="456"/>
      <c r="D285" s="456"/>
      <c r="E285" s="456"/>
      <c r="F285" s="456"/>
      <c r="G285" s="459"/>
      <c r="H285" s="462"/>
      <c r="I285" s="465"/>
      <c r="J285" s="238"/>
      <c r="K285" s="210">
        <v>721029</v>
      </c>
      <c r="L285" s="470"/>
      <c r="M285" s="440"/>
      <c r="N285" s="468"/>
      <c r="O285" s="468"/>
      <c r="P285" s="473"/>
      <c r="Q285" s="476"/>
      <c r="R285" s="476"/>
      <c r="S285" s="450"/>
      <c r="T285" s="573"/>
      <c r="W285" s="86"/>
      <c r="X285" s="86"/>
      <c r="Y285" s="86"/>
      <c r="Z285" s="86"/>
      <c r="AA285" s="86"/>
      <c r="AB285" s="86"/>
      <c r="AC285" s="86"/>
    </row>
    <row r="286" spans="1:29" s="41" customFormat="1" ht="24.95" hidden="1" customHeight="1">
      <c r="A286" s="46"/>
      <c r="B286" s="451">
        <v>4</v>
      </c>
      <c r="C286" s="477"/>
      <c r="D286" s="477"/>
      <c r="E286" s="477"/>
      <c r="F286" s="477"/>
      <c r="G286" s="480"/>
      <c r="H286" s="460"/>
      <c r="I286" s="483"/>
      <c r="J286" s="238"/>
      <c r="K286" s="212">
        <v>401017</v>
      </c>
      <c r="L286" s="238"/>
      <c r="M286" s="212">
        <v>721033</v>
      </c>
      <c r="N286" s="466"/>
      <c r="O286" s="466"/>
      <c r="P286" s="486"/>
      <c r="Q286" s="489"/>
      <c r="R286" s="489"/>
      <c r="S286" s="448">
        <f t="shared" ref="S286" si="57">IF(COUNTIF(J286:M288,"CUMPLE")&gt;=1,(G286*I286),0)* (IF(N286="PRESENTÓ CERTIFICADO",1,0))* (IF(O286="ACORDE A ITEM 5.2.1 (T.R.)",1,0) )* ( IF(OR(Q286="SIN OBSERVACIÓN", Q286="REQUERIMIENTOS SUBSANADOS"),1,0)) *(IF(OR(R286="NINGUNO", R286="CUMPLEN CON LO SOLICITADO"),1,0))</f>
        <v>0</v>
      </c>
      <c r="T286" s="573"/>
      <c r="W286" s="86"/>
      <c r="X286" s="86"/>
      <c r="Y286" s="86"/>
      <c r="Z286" s="86"/>
      <c r="AA286" s="86"/>
      <c r="AB286" s="86"/>
      <c r="AC286" s="86"/>
    </row>
    <row r="287" spans="1:29" s="41" customFormat="1" ht="24.95" hidden="1" customHeight="1">
      <c r="A287" s="46"/>
      <c r="B287" s="452"/>
      <c r="C287" s="478"/>
      <c r="D287" s="478"/>
      <c r="E287" s="478"/>
      <c r="F287" s="478"/>
      <c r="G287" s="481"/>
      <c r="H287" s="461"/>
      <c r="I287" s="484"/>
      <c r="J287" s="238"/>
      <c r="K287" s="212">
        <v>721015</v>
      </c>
      <c r="L287" s="469"/>
      <c r="M287" s="443">
        <v>721214</v>
      </c>
      <c r="N287" s="467"/>
      <c r="O287" s="467"/>
      <c r="P287" s="487"/>
      <c r="Q287" s="490"/>
      <c r="R287" s="490"/>
      <c r="S287" s="449"/>
      <c r="T287" s="573"/>
      <c r="W287" s="86"/>
      <c r="X287" s="86"/>
      <c r="Y287" s="86"/>
      <c r="Z287" s="86"/>
      <c r="AA287" s="86"/>
      <c r="AB287" s="86"/>
      <c r="AC287" s="86"/>
    </row>
    <row r="288" spans="1:29" s="41" customFormat="1" ht="24.95" hidden="1" customHeight="1">
      <c r="A288" s="46"/>
      <c r="B288" s="453"/>
      <c r="C288" s="479"/>
      <c r="D288" s="479"/>
      <c r="E288" s="479"/>
      <c r="F288" s="479"/>
      <c r="G288" s="482"/>
      <c r="H288" s="462"/>
      <c r="I288" s="485"/>
      <c r="J288" s="238"/>
      <c r="K288" s="212">
        <v>721029</v>
      </c>
      <c r="L288" s="470"/>
      <c r="M288" s="444"/>
      <c r="N288" s="468"/>
      <c r="O288" s="468"/>
      <c r="P288" s="488"/>
      <c r="Q288" s="491"/>
      <c r="R288" s="491"/>
      <c r="S288" s="450"/>
      <c r="T288" s="573"/>
      <c r="W288" s="86"/>
      <c r="X288" s="86"/>
      <c r="Y288" s="86"/>
      <c r="Z288" s="86"/>
      <c r="AA288" s="86"/>
      <c r="AB288" s="86"/>
      <c r="AC288" s="86"/>
    </row>
    <row r="289" spans="1:29" s="41" customFormat="1" ht="24.95" hidden="1" customHeight="1">
      <c r="A289" s="46"/>
      <c r="B289" s="451">
        <v>5</v>
      </c>
      <c r="C289" s="454"/>
      <c r="D289" s="454"/>
      <c r="E289" s="454"/>
      <c r="F289" s="454"/>
      <c r="G289" s="457"/>
      <c r="H289" s="460"/>
      <c r="I289" s="463"/>
      <c r="J289" s="238"/>
      <c r="K289" s="210">
        <v>401017</v>
      </c>
      <c r="L289" s="238"/>
      <c r="M289" s="210">
        <v>721033</v>
      </c>
      <c r="N289" s="466"/>
      <c r="O289" s="466"/>
      <c r="P289" s="471"/>
      <c r="Q289" s="474"/>
      <c r="R289" s="474"/>
      <c r="S289" s="448">
        <f t="shared" ref="S289" si="58">IF(COUNTIF(J289:M291,"CUMPLE")&gt;=1,(G289*I289),0)* (IF(N289="PRESENTÓ CERTIFICADO",1,0))* (IF(O289="ACORDE A ITEM 5.2.1 (T.R.)",1,0) )* ( IF(OR(Q289="SIN OBSERVACIÓN", Q289="REQUERIMIENTOS SUBSANADOS"),1,0)) *(IF(OR(R289="NINGUNO", R289="CUMPLEN CON LO SOLICITADO"),1,0))</f>
        <v>0</v>
      </c>
      <c r="T289" s="573"/>
      <c r="W289" s="86"/>
      <c r="X289" s="86"/>
      <c r="Y289" s="86"/>
      <c r="Z289" s="86"/>
      <c r="AA289" s="86"/>
      <c r="AB289" s="86"/>
      <c r="AC289" s="86"/>
    </row>
    <row r="290" spans="1:29" s="41" customFormat="1" ht="24.95" hidden="1" customHeight="1">
      <c r="A290" s="46"/>
      <c r="B290" s="452"/>
      <c r="C290" s="455"/>
      <c r="D290" s="455"/>
      <c r="E290" s="455"/>
      <c r="F290" s="455"/>
      <c r="G290" s="458"/>
      <c r="H290" s="461"/>
      <c r="I290" s="464"/>
      <c r="J290" s="238"/>
      <c r="K290" s="210">
        <v>721015</v>
      </c>
      <c r="L290" s="469"/>
      <c r="M290" s="439">
        <v>721214</v>
      </c>
      <c r="N290" s="467"/>
      <c r="O290" s="467"/>
      <c r="P290" s="472"/>
      <c r="Q290" s="475"/>
      <c r="R290" s="475"/>
      <c r="S290" s="449"/>
      <c r="T290" s="573"/>
      <c r="W290" s="86"/>
      <c r="X290" s="86"/>
      <c r="Y290" s="86"/>
      <c r="Z290" s="86"/>
      <c r="AA290" s="86"/>
      <c r="AB290" s="86"/>
      <c r="AC290" s="86"/>
    </row>
    <row r="291" spans="1:29" s="41" customFormat="1" ht="24.95" hidden="1" customHeight="1">
      <c r="A291" s="46"/>
      <c r="B291" s="453"/>
      <c r="C291" s="456"/>
      <c r="D291" s="456"/>
      <c r="E291" s="456"/>
      <c r="F291" s="456"/>
      <c r="G291" s="459"/>
      <c r="H291" s="462"/>
      <c r="I291" s="465"/>
      <c r="J291" s="238"/>
      <c r="K291" s="210">
        <v>721029</v>
      </c>
      <c r="L291" s="470"/>
      <c r="M291" s="440"/>
      <c r="N291" s="468"/>
      <c r="O291" s="468"/>
      <c r="P291" s="473"/>
      <c r="Q291" s="476"/>
      <c r="R291" s="476"/>
      <c r="S291" s="450"/>
      <c r="T291" s="574"/>
      <c r="W291" s="86"/>
      <c r="X291" s="86"/>
      <c r="Y291" s="86"/>
      <c r="Z291" s="86"/>
    </row>
    <row r="292" spans="1:29" s="38" customFormat="1" ht="24.95" hidden="1" customHeight="1">
      <c r="B292" s="492" t="str">
        <f>IF(S293=" "," ",IF(S293&gt;=$H$6,"CUMPLE CON LA EXPERIENCIA REQUERIDA","NO CUMPLE CON LA EXPERIENCIA REQUERIDA"))</f>
        <v>NO CUMPLE CON LA EXPERIENCIA REQUERIDA</v>
      </c>
      <c r="C292" s="493"/>
      <c r="D292" s="493"/>
      <c r="E292" s="493"/>
      <c r="F292" s="493"/>
      <c r="G292" s="493"/>
      <c r="H292" s="493"/>
      <c r="I292" s="493"/>
      <c r="J292" s="493"/>
      <c r="K292" s="493"/>
      <c r="L292" s="493"/>
      <c r="M292" s="493"/>
      <c r="N292" s="493"/>
      <c r="O292" s="494"/>
      <c r="P292" s="498" t="s">
        <v>22</v>
      </c>
      <c r="Q292" s="499"/>
      <c r="R292" s="43"/>
      <c r="S292" s="42">
        <f>IF(T277="SI",SUM(S277:S291),0)</f>
        <v>0</v>
      </c>
      <c r="T292" s="500" t="str">
        <f>IF(S293=" "," ",IF(S293&gt;=$H$6,"CUMPLE","NO CUMPLE"))</f>
        <v>NO CUMPLE</v>
      </c>
      <c r="W292" s="86"/>
      <c r="X292" s="86"/>
      <c r="Y292" s="86"/>
      <c r="Z292" s="86"/>
    </row>
    <row r="293" spans="1:29" s="41" customFormat="1" ht="24.95" hidden="1" customHeight="1">
      <c r="B293" s="495"/>
      <c r="C293" s="496"/>
      <c r="D293" s="496"/>
      <c r="E293" s="496"/>
      <c r="F293" s="496"/>
      <c r="G293" s="496"/>
      <c r="H293" s="496"/>
      <c r="I293" s="496"/>
      <c r="J293" s="496"/>
      <c r="K293" s="496"/>
      <c r="L293" s="496"/>
      <c r="M293" s="496"/>
      <c r="N293" s="496"/>
      <c r="O293" s="497"/>
      <c r="P293" s="498" t="s">
        <v>24</v>
      </c>
      <c r="Q293" s="499"/>
      <c r="R293" s="43"/>
      <c r="S293" s="153">
        <f>IFERROR((S292/$P$6)," ")</f>
        <v>0</v>
      </c>
      <c r="T293" s="501"/>
      <c r="W293" s="86"/>
      <c r="X293" s="86"/>
      <c r="Y293" s="86"/>
      <c r="Z293" s="86"/>
    </row>
    <row r="294" spans="1:29" ht="30" hidden="1" customHeight="1"/>
    <row r="295" spans="1:29" ht="30" hidden="1" customHeight="1"/>
    <row r="296" spans="1:29" ht="36" hidden="1" customHeight="1">
      <c r="B296" s="237">
        <v>14</v>
      </c>
      <c r="C296" s="540" t="s">
        <v>95</v>
      </c>
      <c r="D296" s="541"/>
      <c r="E296" s="542"/>
      <c r="F296" s="543">
        <f>IFERROR(VLOOKUP(B296,LISTA_OFERENTES,2,FALSE)," ")</f>
        <v>0</v>
      </c>
      <c r="G296" s="544"/>
      <c r="H296" s="544"/>
      <c r="I296" s="544"/>
      <c r="J296" s="544"/>
      <c r="K296" s="544"/>
      <c r="L296" s="544"/>
      <c r="M296" s="544"/>
      <c r="N296" s="544"/>
      <c r="O296" s="545"/>
      <c r="P296" s="546" t="s">
        <v>132</v>
      </c>
      <c r="Q296" s="547"/>
      <c r="R296" s="548"/>
      <c r="S296" s="37">
        <f>5-(INT(COUNTBLANK(C299:C313))-10)</f>
        <v>0</v>
      </c>
      <c r="T296" s="38"/>
    </row>
    <row r="297" spans="1:29" s="44" customFormat="1" ht="30" hidden="1" customHeight="1">
      <c r="B297" s="550" t="s">
        <v>51</v>
      </c>
      <c r="C297" s="535" t="s">
        <v>15</v>
      </c>
      <c r="D297" s="535" t="s">
        <v>16</v>
      </c>
      <c r="E297" s="535" t="s">
        <v>17</v>
      </c>
      <c r="F297" s="535" t="s">
        <v>18</v>
      </c>
      <c r="G297" s="535" t="s">
        <v>19</v>
      </c>
      <c r="H297" s="535" t="s">
        <v>20</v>
      </c>
      <c r="I297" s="535" t="s">
        <v>21</v>
      </c>
      <c r="J297" s="558" t="s">
        <v>58</v>
      </c>
      <c r="K297" s="559"/>
      <c r="L297" s="559"/>
      <c r="M297" s="560"/>
      <c r="N297" s="535" t="s">
        <v>96</v>
      </c>
      <c r="O297" s="535" t="s">
        <v>97</v>
      </c>
      <c r="P297" s="40" t="s">
        <v>98</v>
      </c>
      <c r="Q297" s="40"/>
      <c r="R297" s="535" t="s">
        <v>99</v>
      </c>
      <c r="S297" s="535" t="s">
        <v>100</v>
      </c>
      <c r="T297" s="535" t="s">
        <v>165</v>
      </c>
      <c r="U297" s="45"/>
      <c r="V297" s="45"/>
      <c r="W297" s="86"/>
      <c r="X297" s="86"/>
      <c r="Y297" s="86"/>
      <c r="Z297" s="86"/>
      <c r="AA297" s="86"/>
      <c r="AB297" s="86"/>
      <c r="AC297" s="86"/>
    </row>
    <row r="298" spans="1:29" s="44" customFormat="1" ht="90.75" hidden="1" customHeight="1">
      <c r="B298" s="551"/>
      <c r="C298" s="536"/>
      <c r="D298" s="536"/>
      <c r="E298" s="536"/>
      <c r="F298" s="536"/>
      <c r="G298" s="536"/>
      <c r="H298" s="536"/>
      <c r="I298" s="536"/>
      <c r="J298" s="537" t="s">
        <v>102</v>
      </c>
      <c r="K298" s="538"/>
      <c r="L298" s="538"/>
      <c r="M298" s="539"/>
      <c r="N298" s="536"/>
      <c r="O298" s="536"/>
      <c r="P298" s="39" t="s">
        <v>13</v>
      </c>
      <c r="Q298" s="39" t="s">
        <v>101</v>
      </c>
      <c r="R298" s="536"/>
      <c r="S298" s="536"/>
      <c r="T298" s="536"/>
      <c r="U298" s="45"/>
      <c r="V298" s="45"/>
      <c r="W298" s="86"/>
      <c r="X298" s="86"/>
      <c r="Y298" s="86"/>
      <c r="Z298" s="86"/>
      <c r="AA298" s="86"/>
      <c r="AB298" s="86"/>
      <c r="AC298" s="86"/>
    </row>
    <row r="299" spans="1:29" s="41" customFormat="1" ht="24.95" hidden="1" customHeight="1">
      <c r="A299" s="46"/>
      <c r="B299" s="451">
        <v>1</v>
      </c>
      <c r="C299" s="454"/>
      <c r="D299" s="454"/>
      <c r="E299" s="454"/>
      <c r="F299" s="454"/>
      <c r="G299" s="457"/>
      <c r="H299" s="460"/>
      <c r="I299" s="463"/>
      <c r="J299" s="238"/>
      <c r="K299" s="210">
        <v>401017</v>
      </c>
      <c r="L299" s="238"/>
      <c r="M299" s="210">
        <v>721033</v>
      </c>
      <c r="N299" s="466"/>
      <c r="O299" s="466"/>
      <c r="P299" s="471"/>
      <c r="Q299" s="474"/>
      <c r="R299" s="474"/>
      <c r="S299" s="448">
        <f>IF(COUNTIF(J299:M301,"CUMPLE")&gt;=1,(G299*I299),0)* (IF(N299="PRESENTÓ CERTIFICADO",1,0))* (IF(O299="ACORDE A ITEM 5.2.1 (T.R.)",1,0) )* ( IF(OR(Q299="SIN OBSERVACIÓN", Q299="REQUERIMIENTOS SUBSANADOS"),1,0)) *(IF(OR(R299="NINGUNO", R299="CUMPLEN CON LO SOLICITADO"),1,0))</f>
        <v>0</v>
      </c>
      <c r="T299" s="572"/>
      <c r="W299" s="86"/>
      <c r="X299" s="86"/>
      <c r="Y299" s="86"/>
      <c r="Z299" s="86"/>
      <c r="AA299" s="86"/>
      <c r="AB299" s="86"/>
      <c r="AC299" s="86"/>
    </row>
    <row r="300" spans="1:29" s="41" customFormat="1" ht="24.95" hidden="1" customHeight="1">
      <c r="A300" s="46"/>
      <c r="B300" s="452"/>
      <c r="C300" s="455"/>
      <c r="D300" s="455"/>
      <c r="E300" s="455"/>
      <c r="F300" s="455"/>
      <c r="G300" s="458"/>
      <c r="H300" s="461"/>
      <c r="I300" s="464"/>
      <c r="J300" s="238"/>
      <c r="K300" s="210">
        <v>721015</v>
      </c>
      <c r="L300" s="469"/>
      <c r="M300" s="439">
        <v>721214</v>
      </c>
      <c r="N300" s="467"/>
      <c r="O300" s="467"/>
      <c r="P300" s="472"/>
      <c r="Q300" s="475"/>
      <c r="R300" s="475"/>
      <c r="S300" s="449"/>
      <c r="T300" s="573"/>
      <c r="W300" s="86"/>
      <c r="X300" s="86"/>
      <c r="Y300" s="86"/>
      <c r="Z300" s="86"/>
      <c r="AA300" s="86"/>
      <c r="AB300" s="86"/>
      <c r="AC300" s="86"/>
    </row>
    <row r="301" spans="1:29" s="41" customFormat="1" ht="24.95" hidden="1" customHeight="1">
      <c r="A301" s="46"/>
      <c r="B301" s="453"/>
      <c r="C301" s="456"/>
      <c r="D301" s="456"/>
      <c r="E301" s="456"/>
      <c r="F301" s="456"/>
      <c r="G301" s="459"/>
      <c r="H301" s="462"/>
      <c r="I301" s="465"/>
      <c r="J301" s="238"/>
      <c r="K301" s="210">
        <v>721029</v>
      </c>
      <c r="L301" s="470"/>
      <c r="M301" s="440"/>
      <c r="N301" s="468"/>
      <c r="O301" s="468"/>
      <c r="P301" s="473"/>
      <c r="Q301" s="476"/>
      <c r="R301" s="476"/>
      <c r="S301" s="450"/>
      <c r="T301" s="573"/>
      <c r="W301" s="86"/>
      <c r="X301" s="86"/>
      <c r="Y301" s="86"/>
      <c r="Z301" s="86"/>
      <c r="AA301" s="86"/>
      <c r="AB301" s="86"/>
      <c r="AC301" s="86"/>
    </row>
    <row r="302" spans="1:29" s="41" customFormat="1" ht="24.95" hidden="1" customHeight="1">
      <c r="A302" s="46"/>
      <c r="B302" s="451">
        <v>2</v>
      </c>
      <c r="C302" s="477"/>
      <c r="D302" s="477"/>
      <c r="E302" s="477"/>
      <c r="F302" s="477"/>
      <c r="G302" s="480"/>
      <c r="H302" s="460"/>
      <c r="I302" s="483"/>
      <c r="J302" s="238"/>
      <c r="K302" s="212">
        <v>401017</v>
      </c>
      <c r="L302" s="238"/>
      <c r="M302" s="212">
        <v>721033</v>
      </c>
      <c r="N302" s="466"/>
      <c r="O302" s="466"/>
      <c r="P302" s="486"/>
      <c r="Q302" s="489"/>
      <c r="R302" s="489"/>
      <c r="S302" s="448">
        <f t="shared" ref="S302" si="59">IF(COUNTIF(J302:M304,"CUMPLE")&gt;=1,(G302*I302),0)* (IF(N302="PRESENTÓ CERTIFICADO",1,0))* (IF(O302="ACORDE A ITEM 5.2.1 (T.R.)",1,0) )* ( IF(OR(Q302="SIN OBSERVACIÓN", Q302="REQUERIMIENTOS SUBSANADOS"),1,0)) *(IF(OR(R302="NINGUNO", R302="CUMPLEN CON LO SOLICITADO"),1,0))</f>
        <v>0</v>
      </c>
      <c r="T302" s="573"/>
      <c r="W302" s="86"/>
      <c r="X302" s="86"/>
      <c r="Y302" s="86"/>
      <c r="Z302" s="86"/>
      <c r="AA302" s="86"/>
      <c r="AB302" s="86"/>
      <c r="AC302" s="86"/>
    </row>
    <row r="303" spans="1:29" s="41" customFormat="1" ht="24.95" hidden="1" customHeight="1">
      <c r="A303" s="46"/>
      <c r="B303" s="452"/>
      <c r="C303" s="478"/>
      <c r="D303" s="478"/>
      <c r="E303" s="478"/>
      <c r="F303" s="478"/>
      <c r="G303" s="481"/>
      <c r="H303" s="461"/>
      <c r="I303" s="484"/>
      <c r="J303" s="238"/>
      <c r="K303" s="212">
        <v>721015</v>
      </c>
      <c r="L303" s="469"/>
      <c r="M303" s="443">
        <v>721214</v>
      </c>
      <c r="N303" s="467"/>
      <c r="O303" s="467"/>
      <c r="P303" s="487"/>
      <c r="Q303" s="490"/>
      <c r="R303" s="490"/>
      <c r="S303" s="449"/>
      <c r="T303" s="573"/>
      <c r="W303" s="86"/>
      <c r="X303" s="86"/>
      <c r="Y303" s="86"/>
      <c r="Z303" s="86"/>
      <c r="AA303" s="86"/>
      <c r="AB303" s="86"/>
      <c r="AC303" s="86"/>
    </row>
    <row r="304" spans="1:29" s="41" customFormat="1" ht="24.95" hidden="1" customHeight="1">
      <c r="A304" s="46"/>
      <c r="B304" s="453"/>
      <c r="C304" s="479"/>
      <c r="D304" s="479"/>
      <c r="E304" s="479"/>
      <c r="F304" s="479"/>
      <c r="G304" s="482"/>
      <c r="H304" s="462"/>
      <c r="I304" s="485"/>
      <c r="J304" s="238"/>
      <c r="K304" s="212">
        <v>721029</v>
      </c>
      <c r="L304" s="470"/>
      <c r="M304" s="444"/>
      <c r="N304" s="468"/>
      <c r="O304" s="468"/>
      <c r="P304" s="488"/>
      <c r="Q304" s="491"/>
      <c r="R304" s="491"/>
      <c r="S304" s="450"/>
      <c r="T304" s="573"/>
      <c r="W304" s="86"/>
      <c r="X304" s="86"/>
      <c r="Y304" s="86"/>
      <c r="Z304" s="86"/>
      <c r="AA304" s="86"/>
      <c r="AB304" s="86"/>
      <c r="AC304" s="86"/>
    </row>
    <row r="305" spans="1:29" s="41" customFormat="1" ht="24.95" hidden="1" customHeight="1">
      <c r="A305" s="46"/>
      <c r="B305" s="451">
        <v>3</v>
      </c>
      <c r="C305" s="454"/>
      <c r="D305" s="454"/>
      <c r="E305" s="454"/>
      <c r="F305" s="454"/>
      <c r="G305" s="457"/>
      <c r="H305" s="460"/>
      <c r="I305" s="463"/>
      <c r="J305" s="238"/>
      <c r="K305" s="210">
        <v>401017</v>
      </c>
      <c r="L305" s="238"/>
      <c r="M305" s="210">
        <v>721033</v>
      </c>
      <c r="N305" s="466"/>
      <c r="O305" s="466"/>
      <c r="P305" s="471"/>
      <c r="Q305" s="474"/>
      <c r="R305" s="474"/>
      <c r="S305" s="448">
        <f t="shared" ref="S305" si="60">IF(COUNTIF(J305:M307,"CUMPLE")&gt;=1,(G305*I305),0)* (IF(N305="PRESENTÓ CERTIFICADO",1,0))* (IF(O305="ACORDE A ITEM 5.2.1 (T.R.)",1,0) )* ( IF(OR(Q305="SIN OBSERVACIÓN", Q305="REQUERIMIENTOS SUBSANADOS"),1,0)) *(IF(OR(R305="NINGUNO", R305="CUMPLEN CON LO SOLICITADO"),1,0))</f>
        <v>0</v>
      </c>
      <c r="T305" s="573"/>
      <c r="W305" s="86"/>
      <c r="X305" s="86"/>
      <c r="Y305" s="86"/>
      <c r="Z305" s="86"/>
      <c r="AA305" s="86"/>
      <c r="AB305" s="86"/>
      <c r="AC305" s="86"/>
    </row>
    <row r="306" spans="1:29" s="41" customFormat="1" ht="24.95" hidden="1" customHeight="1">
      <c r="A306" s="46"/>
      <c r="B306" s="452"/>
      <c r="C306" s="455"/>
      <c r="D306" s="455"/>
      <c r="E306" s="455"/>
      <c r="F306" s="455"/>
      <c r="G306" s="458"/>
      <c r="H306" s="461"/>
      <c r="I306" s="464"/>
      <c r="J306" s="238"/>
      <c r="K306" s="210">
        <v>721015</v>
      </c>
      <c r="L306" s="469"/>
      <c r="M306" s="439">
        <v>721214</v>
      </c>
      <c r="N306" s="467"/>
      <c r="O306" s="467"/>
      <c r="P306" s="472"/>
      <c r="Q306" s="475"/>
      <c r="R306" s="475"/>
      <c r="S306" s="449"/>
      <c r="T306" s="573"/>
      <c r="W306" s="86"/>
      <c r="X306" s="86"/>
      <c r="Y306" s="86"/>
      <c r="Z306" s="86"/>
      <c r="AA306" s="86"/>
      <c r="AB306" s="86"/>
      <c r="AC306" s="86"/>
    </row>
    <row r="307" spans="1:29" s="41" customFormat="1" ht="24.95" hidden="1" customHeight="1">
      <c r="A307" s="46"/>
      <c r="B307" s="453"/>
      <c r="C307" s="456"/>
      <c r="D307" s="456"/>
      <c r="E307" s="456"/>
      <c r="F307" s="456"/>
      <c r="G307" s="459"/>
      <c r="H307" s="462"/>
      <c r="I307" s="465"/>
      <c r="J307" s="238"/>
      <c r="K307" s="210">
        <v>721029</v>
      </c>
      <c r="L307" s="470"/>
      <c r="M307" s="440"/>
      <c r="N307" s="468"/>
      <c r="O307" s="468"/>
      <c r="P307" s="473"/>
      <c r="Q307" s="476"/>
      <c r="R307" s="476"/>
      <c r="S307" s="450"/>
      <c r="T307" s="573"/>
      <c r="W307" s="86"/>
      <c r="X307" s="86"/>
      <c r="Y307" s="86"/>
      <c r="Z307" s="86"/>
      <c r="AA307" s="86"/>
      <c r="AB307" s="86"/>
      <c r="AC307" s="86"/>
    </row>
    <row r="308" spans="1:29" s="41" customFormat="1" ht="24.95" hidden="1" customHeight="1">
      <c r="A308" s="46"/>
      <c r="B308" s="451">
        <v>4</v>
      </c>
      <c r="C308" s="477"/>
      <c r="D308" s="477"/>
      <c r="E308" s="477"/>
      <c r="F308" s="477"/>
      <c r="G308" s="480"/>
      <c r="H308" s="460"/>
      <c r="I308" s="483"/>
      <c r="J308" s="238"/>
      <c r="K308" s="212">
        <v>401017</v>
      </c>
      <c r="L308" s="238"/>
      <c r="M308" s="212">
        <v>721033</v>
      </c>
      <c r="N308" s="466"/>
      <c r="O308" s="466"/>
      <c r="P308" s="486"/>
      <c r="Q308" s="489"/>
      <c r="R308" s="489"/>
      <c r="S308" s="448">
        <f t="shared" ref="S308" si="61">IF(COUNTIF(J308:M310,"CUMPLE")&gt;=1,(G308*I308),0)* (IF(N308="PRESENTÓ CERTIFICADO",1,0))* (IF(O308="ACORDE A ITEM 5.2.1 (T.R.)",1,0) )* ( IF(OR(Q308="SIN OBSERVACIÓN", Q308="REQUERIMIENTOS SUBSANADOS"),1,0)) *(IF(OR(R308="NINGUNO", R308="CUMPLEN CON LO SOLICITADO"),1,0))</f>
        <v>0</v>
      </c>
      <c r="T308" s="573"/>
      <c r="W308" s="86"/>
      <c r="X308" s="86"/>
      <c r="Y308" s="86"/>
      <c r="Z308" s="86"/>
      <c r="AA308" s="86"/>
      <c r="AB308" s="86"/>
      <c r="AC308" s="86"/>
    </row>
    <row r="309" spans="1:29" s="41" customFormat="1" ht="24.95" hidden="1" customHeight="1">
      <c r="A309" s="46"/>
      <c r="B309" s="452"/>
      <c r="C309" s="478"/>
      <c r="D309" s="478"/>
      <c r="E309" s="478"/>
      <c r="F309" s="478"/>
      <c r="G309" s="481"/>
      <c r="H309" s="461"/>
      <c r="I309" s="484"/>
      <c r="J309" s="238"/>
      <c r="K309" s="212">
        <v>721015</v>
      </c>
      <c r="L309" s="469"/>
      <c r="M309" s="443">
        <v>721214</v>
      </c>
      <c r="N309" s="467"/>
      <c r="O309" s="467"/>
      <c r="P309" s="487"/>
      <c r="Q309" s="490"/>
      <c r="R309" s="490"/>
      <c r="S309" s="449"/>
      <c r="T309" s="573"/>
      <c r="W309" s="86"/>
      <c r="X309" s="86"/>
      <c r="Y309" s="86"/>
      <c r="Z309" s="86"/>
      <c r="AA309" s="86"/>
      <c r="AB309" s="86"/>
      <c r="AC309" s="86"/>
    </row>
    <row r="310" spans="1:29" s="41" customFormat="1" ht="24.95" hidden="1" customHeight="1">
      <c r="A310" s="46"/>
      <c r="B310" s="453"/>
      <c r="C310" s="479"/>
      <c r="D310" s="479"/>
      <c r="E310" s="479"/>
      <c r="F310" s="479"/>
      <c r="G310" s="482"/>
      <c r="H310" s="462"/>
      <c r="I310" s="485"/>
      <c r="J310" s="238"/>
      <c r="K310" s="212">
        <v>721029</v>
      </c>
      <c r="L310" s="470"/>
      <c r="M310" s="444"/>
      <c r="N310" s="468"/>
      <c r="O310" s="468"/>
      <c r="P310" s="488"/>
      <c r="Q310" s="491"/>
      <c r="R310" s="491"/>
      <c r="S310" s="450"/>
      <c r="T310" s="573"/>
      <c r="W310" s="86"/>
      <c r="X310" s="86"/>
      <c r="Y310" s="86"/>
      <c r="Z310" s="86"/>
      <c r="AA310" s="86"/>
      <c r="AB310" s="86"/>
      <c r="AC310" s="86"/>
    </row>
    <row r="311" spans="1:29" s="41" customFormat="1" ht="24.95" hidden="1" customHeight="1">
      <c r="A311" s="46"/>
      <c r="B311" s="451">
        <v>5</v>
      </c>
      <c r="C311" s="454"/>
      <c r="D311" s="454"/>
      <c r="E311" s="454"/>
      <c r="F311" s="454"/>
      <c r="G311" s="457"/>
      <c r="H311" s="460"/>
      <c r="I311" s="463"/>
      <c r="J311" s="238"/>
      <c r="K311" s="210">
        <v>401017</v>
      </c>
      <c r="L311" s="238"/>
      <c r="M311" s="210">
        <v>721033</v>
      </c>
      <c r="N311" s="466"/>
      <c r="O311" s="466"/>
      <c r="P311" s="471"/>
      <c r="Q311" s="474"/>
      <c r="R311" s="474"/>
      <c r="S311" s="448">
        <f t="shared" ref="S311" si="62">IF(COUNTIF(J311:M313,"CUMPLE")&gt;=1,(G311*I311),0)* (IF(N311="PRESENTÓ CERTIFICADO",1,0))* (IF(O311="ACORDE A ITEM 5.2.1 (T.R.)",1,0) )* ( IF(OR(Q311="SIN OBSERVACIÓN", Q311="REQUERIMIENTOS SUBSANADOS"),1,0)) *(IF(OR(R311="NINGUNO", R311="CUMPLEN CON LO SOLICITADO"),1,0))</f>
        <v>0</v>
      </c>
      <c r="T311" s="573"/>
      <c r="W311" s="86"/>
      <c r="X311" s="86"/>
      <c r="Y311" s="86"/>
      <c r="Z311" s="86"/>
      <c r="AA311" s="86"/>
      <c r="AB311" s="86"/>
      <c r="AC311" s="86"/>
    </row>
    <row r="312" spans="1:29" s="41" customFormat="1" ht="24.95" hidden="1" customHeight="1">
      <c r="A312" s="46"/>
      <c r="B312" s="452"/>
      <c r="C312" s="455"/>
      <c r="D312" s="455"/>
      <c r="E312" s="455"/>
      <c r="F312" s="455"/>
      <c r="G312" s="458"/>
      <c r="H312" s="461"/>
      <c r="I312" s="464"/>
      <c r="J312" s="238"/>
      <c r="K312" s="210">
        <v>721015</v>
      </c>
      <c r="L312" s="469"/>
      <c r="M312" s="439">
        <v>721214</v>
      </c>
      <c r="N312" s="467"/>
      <c r="O312" s="467"/>
      <c r="P312" s="472"/>
      <c r="Q312" s="475"/>
      <c r="R312" s="475"/>
      <c r="S312" s="449"/>
      <c r="T312" s="573"/>
      <c r="W312" s="86"/>
      <c r="X312" s="86"/>
      <c r="Y312" s="86"/>
      <c r="Z312" s="86"/>
      <c r="AA312" s="86"/>
      <c r="AB312" s="86"/>
      <c r="AC312" s="86"/>
    </row>
    <row r="313" spans="1:29" s="41" customFormat="1" ht="24.95" hidden="1" customHeight="1">
      <c r="A313" s="46"/>
      <c r="B313" s="453"/>
      <c r="C313" s="456"/>
      <c r="D313" s="456"/>
      <c r="E313" s="456"/>
      <c r="F313" s="456"/>
      <c r="G313" s="459"/>
      <c r="H313" s="462"/>
      <c r="I313" s="465"/>
      <c r="J313" s="238"/>
      <c r="K313" s="210">
        <v>721029</v>
      </c>
      <c r="L313" s="470"/>
      <c r="M313" s="440"/>
      <c r="N313" s="468"/>
      <c r="O313" s="468"/>
      <c r="P313" s="473"/>
      <c r="Q313" s="476"/>
      <c r="R313" s="476"/>
      <c r="S313" s="450"/>
      <c r="T313" s="574"/>
      <c r="W313" s="86"/>
      <c r="X313" s="86"/>
      <c r="Y313" s="86"/>
      <c r="Z313" s="86"/>
    </row>
    <row r="314" spans="1:29" s="38" customFormat="1" ht="24.95" hidden="1" customHeight="1">
      <c r="B314" s="492" t="str">
        <f>IF(S315=" "," ",IF(S315&gt;=$H$6,"CUMPLE CON LA EXPERIENCIA REQUERIDA","NO CUMPLE CON LA EXPERIENCIA REQUERIDA"))</f>
        <v>NO CUMPLE CON LA EXPERIENCIA REQUERIDA</v>
      </c>
      <c r="C314" s="493"/>
      <c r="D314" s="493"/>
      <c r="E314" s="493"/>
      <c r="F314" s="493"/>
      <c r="G314" s="493"/>
      <c r="H314" s="493"/>
      <c r="I314" s="493"/>
      <c r="J314" s="493"/>
      <c r="K314" s="493"/>
      <c r="L314" s="493"/>
      <c r="M314" s="493"/>
      <c r="N314" s="493"/>
      <c r="O314" s="494"/>
      <c r="P314" s="498" t="s">
        <v>22</v>
      </c>
      <c r="Q314" s="499"/>
      <c r="R314" s="43"/>
      <c r="S314" s="42">
        <f>IF(T299="SI",SUM(S299:S313),0)</f>
        <v>0</v>
      </c>
      <c r="T314" s="500" t="str">
        <f>IF(S315=" "," ",IF(S315&gt;=$H$6,"CUMPLE","NO CUMPLE"))</f>
        <v>NO CUMPLE</v>
      </c>
      <c r="W314" s="86"/>
      <c r="X314" s="86"/>
      <c r="Y314" s="86"/>
      <c r="Z314" s="86"/>
    </row>
    <row r="315" spans="1:29" s="41" customFormat="1" ht="24.95" hidden="1" customHeight="1">
      <c r="B315" s="495"/>
      <c r="C315" s="496"/>
      <c r="D315" s="496"/>
      <c r="E315" s="496"/>
      <c r="F315" s="496"/>
      <c r="G315" s="496"/>
      <c r="H315" s="496"/>
      <c r="I315" s="496"/>
      <c r="J315" s="496"/>
      <c r="K315" s="496"/>
      <c r="L315" s="496"/>
      <c r="M315" s="496"/>
      <c r="N315" s="496"/>
      <c r="O315" s="497"/>
      <c r="P315" s="498" t="s">
        <v>24</v>
      </c>
      <c r="Q315" s="499"/>
      <c r="R315" s="43"/>
      <c r="S315" s="153">
        <f>IFERROR((S314/$P$6)," ")</f>
        <v>0</v>
      </c>
      <c r="T315" s="501"/>
      <c r="W315" s="86"/>
      <c r="X315" s="86"/>
      <c r="Y315" s="86"/>
      <c r="Z315" s="86"/>
    </row>
    <row r="316" spans="1:29" ht="30" hidden="1" customHeight="1"/>
    <row r="317" spans="1:29" ht="30" hidden="1" customHeight="1"/>
    <row r="318" spans="1:29" ht="36" hidden="1" customHeight="1">
      <c r="B318" s="237">
        <v>15</v>
      </c>
      <c r="C318" s="540" t="s">
        <v>95</v>
      </c>
      <c r="D318" s="541"/>
      <c r="E318" s="542"/>
      <c r="F318" s="543">
        <f>IFERROR(VLOOKUP(B318,LISTA_OFERENTES,2,FALSE)," ")</f>
        <v>0</v>
      </c>
      <c r="G318" s="544"/>
      <c r="H318" s="544"/>
      <c r="I318" s="544"/>
      <c r="J318" s="544"/>
      <c r="K318" s="544"/>
      <c r="L318" s="544"/>
      <c r="M318" s="544"/>
      <c r="N318" s="544"/>
      <c r="O318" s="545"/>
      <c r="P318" s="546" t="s">
        <v>132</v>
      </c>
      <c r="Q318" s="547"/>
      <c r="R318" s="548"/>
      <c r="S318" s="37">
        <f>5-(INT(COUNTBLANK(C321:C335))-10)</f>
        <v>0</v>
      </c>
      <c r="T318" s="38"/>
    </row>
    <row r="319" spans="1:29" s="44" customFormat="1" ht="30" hidden="1" customHeight="1">
      <c r="B319" s="550" t="s">
        <v>51</v>
      </c>
      <c r="C319" s="535" t="s">
        <v>15</v>
      </c>
      <c r="D319" s="535" t="s">
        <v>16</v>
      </c>
      <c r="E319" s="535" t="s">
        <v>17</v>
      </c>
      <c r="F319" s="535" t="s">
        <v>18</v>
      </c>
      <c r="G319" s="535" t="s">
        <v>19</v>
      </c>
      <c r="H319" s="535" t="s">
        <v>20</v>
      </c>
      <c r="I319" s="535" t="s">
        <v>21</v>
      </c>
      <c r="J319" s="558" t="s">
        <v>58</v>
      </c>
      <c r="K319" s="559"/>
      <c r="L319" s="559"/>
      <c r="M319" s="560"/>
      <c r="N319" s="535" t="s">
        <v>96</v>
      </c>
      <c r="O319" s="535" t="s">
        <v>97</v>
      </c>
      <c r="P319" s="40" t="s">
        <v>98</v>
      </c>
      <c r="Q319" s="40"/>
      <c r="R319" s="535" t="s">
        <v>99</v>
      </c>
      <c r="S319" s="535" t="s">
        <v>100</v>
      </c>
      <c r="T319" s="535" t="s">
        <v>165</v>
      </c>
      <c r="U319" s="45"/>
      <c r="V319" s="45"/>
      <c r="W319" s="86"/>
      <c r="X319" s="86"/>
      <c r="Y319" s="86"/>
      <c r="Z319" s="86"/>
      <c r="AA319" s="86"/>
      <c r="AB319" s="86"/>
      <c r="AC319" s="86"/>
    </row>
    <row r="320" spans="1:29" s="44" customFormat="1" ht="90.75" hidden="1" customHeight="1">
      <c r="B320" s="551"/>
      <c r="C320" s="536"/>
      <c r="D320" s="536"/>
      <c r="E320" s="536"/>
      <c r="F320" s="536"/>
      <c r="G320" s="536"/>
      <c r="H320" s="536"/>
      <c r="I320" s="536"/>
      <c r="J320" s="537" t="s">
        <v>102</v>
      </c>
      <c r="K320" s="538"/>
      <c r="L320" s="538"/>
      <c r="M320" s="539"/>
      <c r="N320" s="536"/>
      <c r="O320" s="536"/>
      <c r="P320" s="39" t="s">
        <v>13</v>
      </c>
      <c r="Q320" s="39" t="s">
        <v>101</v>
      </c>
      <c r="R320" s="536"/>
      <c r="S320" s="536"/>
      <c r="T320" s="536"/>
      <c r="U320" s="45"/>
      <c r="V320" s="45"/>
      <c r="W320" s="86"/>
      <c r="X320" s="86"/>
      <c r="Y320" s="86"/>
      <c r="Z320" s="86"/>
      <c r="AA320" s="86"/>
      <c r="AB320" s="86"/>
      <c r="AC320" s="86"/>
    </row>
    <row r="321" spans="1:29" s="41" customFormat="1" ht="24.95" hidden="1" customHeight="1">
      <c r="A321" s="46"/>
      <c r="B321" s="451">
        <v>1</v>
      </c>
      <c r="C321" s="454"/>
      <c r="D321" s="454"/>
      <c r="E321" s="454"/>
      <c r="F321" s="454"/>
      <c r="G321" s="457"/>
      <c r="H321" s="460"/>
      <c r="I321" s="463"/>
      <c r="J321" s="238"/>
      <c r="K321" s="210">
        <v>401017</v>
      </c>
      <c r="L321" s="238"/>
      <c r="M321" s="210">
        <v>721033</v>
      </c>
      <c r="N321" s="466"/>
      <c r="O321" s="466"/>
      <c r="P321" s="471"/>
      <c r="Q321" s="474"/>
      <c r="R321" s="474"/>
      <c r="S321" s="448">
        <f>IF(COUNTIF(J321:M323,"CUMPLE")&gt;=1,(G321*I321),0)* (IF(N321="PRESENTÓ CERTIFICADO",1,0))* (IF(O321="ACORDE A ITEM 5.2.1 (T.R.)",1,0) )* ( IF(OR(Q321="SIN OBSERVACIÓN", Q321="REQUERIMIENTOS SUBSANADOS"),1,0)) *(IF(OR(R321="NINGUNO", R321="CUMPLEN CON LO SOLICITADO"),1,0))</f>
        <v>0</v>
      </c>
      <c r="T321" s="572"/>
      <c r="W321" s="86"/>
      <c r="X321" s="86"/>
      <c r="Y321" s="86"/>
      <c r="Z321" s="86"/>
      <c r="AA321" s="86"/>
      <c r="AB321" s="86"/>
      <c r="AC321" s="86"/>
    </row>
    <row r="322" spans="1:29" s="41" customFormat="1" ht="24.95" hidden="1" customHeight="1">
      <c r="A322" s="46"/>
      <c r="B322" s="452"/>
      <c r="C322" s="455"/>
      <c r="D322" s="455"/>
      <c r="E322" s="455"/>
      <c r="F322" s="455"/>
      <c r="G322" s="458"/>
      <c r="H322" s="461"/>
      <c r="I322" s="464"/>
      <c r="J322" s="238"/>
      <c r="K322" s="210">
        <v>721015</v>
      </c>
      <c r="L322" s="469"/>
      <c r="M322" s="439">
        <v>721214</v>
      </c>
      <c r="N322" s="467"/>
      <c r="O322" s="467"/>
      <c r="P322" s="472"/>
      <c r="Q322" s="475"/>
      <c r="R322" s="475"/>
      <c r="S322" s="449"/>
      <c r="T322" s="573"/>
      <c r="W322" s="86"/>
      <c r="X322" s="86"/>
      <c r="Y322" s="86"/>
      <c r="Z322" s="86"/>
      <c r="AA322" s="86"/>
      <c r="AB322" s="86"/>
      <c r="AC322" s="86"/>
    </row>
    <row r="323" spans="1:29" s="41" customFormat="1" ht="24.95" hidden="1" customHeight="1">
      <c r="A323" s="46"/>
      <c r="B323" s="453"/>
      <c r="C323" s="456"/>
      <c r="D323" s="456"/>
      <c r="E323" s="456"/>
      <c r="F323" s="456"/>
      <c r="G323" s="459"/>
      <c r="H323" s="462"/>
      <c r="I323" s="465"/>
      <c r="J323" s="238"/>
      <c r="K323" s="210">
        <v>721029</v>
      </c>
      <c r="L323" s="470"/>
      <c r="M323" s="440"/>
      <c r="N323" s="468"/>
      <c r="O323" s="468"/>
      <c r="P323" s="473"/>
      <c r="Q323" s="476"/>
      <c r="R323" s="476"/>
      <c r="S323" s="450"/>
      <c r="T323" s="573"/>
      <c r="W323" s="86"/>
      <c r="X323" s="86"/>
      <c r="Y323" s="86"/>
      <c r="Z323" s="86"/>
      <c r="AA323" s="86"/>
      <c r="AB323" s="86"/>
      <c r="AC323" s="86"/>
    </row>
    <row r="324" spans="1:29" s="41" customFormat="1" ht="24.95" hidden="1" customHeight="1">
      <c r="A324" s="46"/>
      <c r="B324" s="451">
        <v>2</v>
      </c>
      <c r="C324" s="477"/>
      <c r="D324" s="477"/>
      <c r="E324" s="477"/>
      <c r="F324" s="477"/>
      <c r="G324" s="480"/>
      <c r="H324" s="460"/>
      <c r="I324" s="483"/>
      <c r="J324" s="238"/>
      <c r="K324" s="212">
        <v>401017</v>
      </c>
      <c r="L324" s="238"/>
      <c r="M324" s="212">
        <v>721033</v>
      </c>
      <c r="N324" s="466"/>
      <c r="O324" s="466"/>
      <c r="P324" s="486"/>
      <c r="Q324" s="489"/>
      <c r="R324" s="489"/>
      <c r="S324" s="448">
        <f t="shared" ref="S324" si="63">IF(COUNTIF(J324:M326,"CUMPLE")&gt;=1,(G324*I324),0)* (IF(N324="PRESENTÓ CERTIFICADO",1,0))* (IF(O324="ACORDE A ITEM 5.2.1 (T.R.)",1,0) )* ( IF(OR(Q324="SIN OBSERVACIÓN", Q324="REQUERIMIENTOS SUBSANADOS"),1,0)) *(IF(OR(R324="NINGUNO", R324="CUMPLEN CON LO SOLICITADO"),1,0))</f>
        <v>0</v>
      </c>
      <c r="T324" s="573"/>
      <c r="W324" s="86"/>
      <c r="X324" s="86"/>
      <c r="Y324" s="86"/>
      <c r="Z324" s="86"/>
      <c r="AA324" s="86"/>
      <c r="AB324" s="86"/>
      <c r="AC324" s="86"/>
    </row>
    <row r="325" spans="1:29" s="41" customFormat="1" ht="24.95" hidden="1" customHeight="1">
      <c r="A325" s="46"/>
      <c r="B325" s="452"/>
      <c r="C325" s="478"/>
      <c r="D325" s="478"/>
      <c r="E325" s="478"/>
      <c r="F325" s="478"/>
      <c r="G325" s="481"/>
      <c r="H325" s="461"/>
      <c r="I325" s="484"/>
      <c r="J325" s="238"/>
      <c r="K325" s="212">
        <v>721015</v>
      </c>
      <c r="L325" s="469"/>
      <c r="M325" s="443">
        <v>721214</v>
      </c>
      <c r="N325" s="467"/>
      <c r="O325" s="467"/>
      <c r="P325" s="487"/>
      <c r="Q325" s="490"/>
      <c r="R325" s="490"/>
      <c r="S325" s="449"/>
      <c r="T325" s="573"/>
      <c r="W325" s="86"/>
      <c r="X325" s="86"/>
      <c r="Y325" s="86"/>
      <c r="Z325" s="86"/>
      <c r="AA325" s="86"/>
      <c r="AB325" s="86"/>
      <c r="AC325" s="86"/>
    </row>
    <row r="326" spans="1:29" s="41" customFormat="1" ht="24.95" hidden="1" customHeight="1">
      <c r="A326" s="46"/>
      <c r="B326" s="453"/>
      <c r="C326" s="479"/>
      <c r="D326" s="479"/>
      <c r="E326" s="479"/>
      <c r="F326" s="479"/>
      <c r="G326" s="482"/>
      <c r="H326" s="462"/>
      <c r="I326" s="485"/>
      <c r="J326" s="238"/>
      <c r="K326" s="212">
        <v>721029</v>
      </c>
      <c r="L326" s="470"/>
      <c r="M326" s="444"/>
      <c r="N326" s="468"/>
      <c r="O326" s="468"/>
      <c r="P326" s="488"/>
      <c r="Q326" s="491"/>
      <c r="R326" s="491"/>
      <c r="S326" s="450"/>
      <c r="T326" s="573"/>
      <c r="W326" s="86"/>
      <c r="X326" s="86"/>
      <c r="Y326" s="86"/>
      <c r="Z326" s="86"/>
      <c r="AA326" s="86"/>
      <c r="AB326" s="86"/>
      <c r="AC326" s="86"/>
    </row>
    <row r="327" spans="1:29" s="41" customFormat="1" ht="24.95" hidden="1" customHeight="1">
      <c r="A327" s="46"/>
      <c r="B327" s="451">
        <v>3</v>
      </c>
      <c r="C327" s="454"/>
      <c r="D327" s="454"/>
      <c r="E327" s="454"/>
      <c r="F327" s="454"/>
      <c r="G327" s="457"/>
      <c r="H327" s="460"/>
      <c r="I327" s="463"/>
      <c r="J327" s="238"/>
      <c r="K327" s="210">
        <v>401017</v>
      </c>
      <c r="L327" s="238"/>
      <c r="M327" s="210">
        <v>721033</v>
      </c>
      <c r="N327" s="466"/>
      <c r="O327" s="466"/>
      <c r="P327" s="471"/>
      <c r="Q327" s="474"/>
      <c r="R327" s="474"/>
      <c r="S327" s="448">
        <f t="shared" ref="S327" si="64">IF(COUNTIF(J327:M329,"CUMPLE")&gt;=1,(G327*I327),0)* (IF(N327="PRESENTÓ CERTIFICADO",1,0))* (IF(O327="ACORDE A ITEM 5.2.1 (T.R.)",1,0) )* ( IF(OR(Q327="SIN OBSERVACIÓN", Q327="REQUERIMIENTOS SUBSANADOS"),1,0)) *(IF(OR(R327="NINGUNO", R327="CUMPLEN CON LO SOLICITADO"),1,0))</f>
        <v>0</v>
      </c>
      <c r="T327" s="573"/>
      <c r="W327" s="86"/>
      <c r="X327" s="86"/>
      <c r="Y327" s="86"/>
      <c r="Z327" s="86"/>
      <c r="AA327" s="86"/>
      <c r="AB327" s="86"/>
      <c r="AC327" s="86"/>
    </row>
    <row r="328" spans="1:29" s="41" customFormat="1" ht="24.95" hidden="1" customHeight="1">
      <c r="A328" s="46"/>
      <c r="B328" s="452"/>
      <c r="C328" s="455"/>
      <c r="D328" s="455"/>
      <c r="E328" s="455"/>
      <c r="F328" s="455"/>
      <c r="G328" s="458"/>
      <c r="H328" s="461"/>
      <c r="I328" s="464"/>
      <c r="J328" s="238"/>
      <c r="K328" s="210">
        <v>721015</v>
      </c>
      <c r="L328" s="469"/>
      <c r="M328" s="439">
        <v>721214</v>
      </c>
      <c r="N328" s="467"/>
      <c r="O328" s="467"/>
      <c r="P328" s="472"/>
      <c r="Q328" s="475"/>
      <c r="R328" s="475"/>
      <c r="S328" s="449"/>
      <c r="T328" s="573"/>
      <c r="W328" s="86"/>
      <c r="X328" s="86"/>
      <c r="Y328" s="86"/>
      <c r="Z328" s="86"/>
      <c r="AA328" s="86"/>
      <c r="AB328" s="86"/>
      <c r="AC328" s="86"/>
    </row>
    <row r="329" spans="1:29" s="41" customFormat="1" ht="24.95" hidden="1" customHeight="1">
      <c r="A329" s="46"/>
      <c r="B329" s="453"/>
      <c r="C329" s="456"/>
      <c r="D329" s="456"/>
      <c r="E329" s="456"/>
      <c r="F329" s="456"/>
      <c r="G329" s="459"/>
      <c r="H329" s="462"/>
      <c r="I329" s="465"/>
      <c r="J329" s="238"/>
      <c r="K329" s="210">
        <v>721029</v>
      </c>
      <c r="L329" s="470"/>
      <c r="M329" s="440"/>
      <c r="N329" s="468"/>
      <c r="O329" s="468"/>
      <c r="P329" s="473"/>
      <c r="Q329" s="476"/>
      <c r="R329" s="476"/>
      <c r="S329" s="450"/>
      <c r="T329" s="573"/>
      <c r="W329" s="86"/>
      <c r="X329" s="86"/>
      <c r="Y329" s="86"/>
      <c r="Z329" s="86"/>
      <c r="AA329" s="86"/>
      <c r="AB329" s="86"/>
      <c r="AC329" s="86"/>
    </row>
    <row r="330" spans="1:29" s="41" customFormat="1" ht="24.95" hidden="1" customHeight="1">
      <c r="A330" s="46"/>
      <c r="B330" s="451">
        <v>4</v>
      </c>
      <c r="C330" s="477"/>
      <c r="D330" s="477"/>
      <c r="E330" s="477"/>
      <c r="F330" s="477"/>
      <c r="G330" s="480"/>
      <c r="H330" s="460"/>
      <c r="I330" s="483"/>
      <c r="J330" s="238"/>
      <c r="K330" s="212">
        <v>401017</v>
      </c>
      <c r="L330" s="238"/>
      <c r="M330" s="212">
        <v>721033</v>
      </c>
      <c r="N330" s="466"/>
      <c r="O330" s="466"/>
      <c r="P330" s="486"/>
      <c r="Q330" s="489"/>
      <c r="R330" s="489"/>
      <c r="S330" s="448">
        <f t="shared" ref="S330" si="65">IF(COUNTIF(J330:M332,"CUMPLE")&gt;=1,(G330*I330),0)* (IF(N330="PRESENTÓ CERTIFICADO",1,0))* (IF(O330="ACORDE A ITEM 5.2.1 (T.R.)",1,0) )* ( IF(OR(Q330="SIN OBSERVACIÓN", Q330="REQUERIMIENTOS SUBSANADOS"),1,0)) *(IF(OR(R330="NINGUNO", R330="CUMPLEN CON LO SOLICITADO"),1,0))</f>
        <v>0</v>
      </c>
      <c r="T330" s="573"/>
      <c r="W330" s="86"/>
      <c r="X330" s="86"/>
      <c r="Y330" s="86"/>
      <c r="Z330" s="86"/>
      <c r="AA330" s="86"/>
      <c r="AB330" s="86"/>
      <c r="AC330" s="86"/>
    </row>
    <row r="331" spans="1:29" s="41" customFormat="1" ht="24.95" hidden="1" customHeight="1">
      <c r="A331" s="46"/>
      <c r="B331" s="452"/>
      <c r="C331" s="478"/>
      <c r="D331" s="478"/>
      <c r="E331" s="478"/>
      <c r="F331" s="478"/>
      <c r="G331" s="481"/>
      <c r="H331" s="461"/>
      <c r="I331" s="484"/>
      <c r="J331" s="238"/>
      <c r="K331" s="212">
        <v>721015</v>
      </c>
      <c r="L331" s="469"/>
      <c r="M331" s="443">
        <v>721214</v>
      </c>
      <c r="N331" s="467"/>
      <c r="O331" s="467"/>
      <c r="P331" s="487"/>
      <c r="Q331" s="490"/>
      <c r="R331" s="490"/>
      <c r="S331" s="449"/>
      <c r="T331" s="573"/>
      <c r="W331" s="86"/>
      <c r="X331" s="86"/>
      <c r="Y331" s="86"/>
      <c r="Z331" s="86"/>
      <c r="AA331" s="86"/>
      <c r="AB331" s="86"/>
      <c r="AC331" s="86"/>
    </row>
    <row r="332" spans="1:29" s="41" customFormat="1" ht="24.95" hidden="1" customHeight="1">
      <c r="A332" s="46"/>
      <c r="B332" s="453"/>
      <c r="C332" s="479"/>
      <c r="D332" s="479"/>
      <c r="E332" s="479"/>
      <c r="F332" s="479"/>
      <c r="G332" s="482"/>
      <c r="H332" s="462"/>
      <c r="I332" s="485"/>
      <c r="J332" s="238"/>
      <c r="K332" s="212">
        <v>721029</v>
      </c>
      <c r="L332" s="470"/>
      <c r="M332" s="444"/>
      <c r="N332" s="468"/>
      <c r="O332" s="468"/>
      <c r="P332" s="488"/>
      <c r="Q332" s="491"/>
      <c r="R332" s="491"/>
      <c r="S332" s="450"/>
      <c r="T332" s="573"/>
      <c r="W332" s="86"/>
      <c r="X332" s="86"/>
      <c r="Y332" s="86"/>
      <c r="Z332" s="86"/>
      <c r="AA332" s="86"/>
      <c r="AB332" s="86"/>
      <c r="AC332" s="86"/>
    </row>
    <row r="333" spans="1:29" s="41" customFormat="1" ht="24.95" hidden="1" customHeight="1">
      <c r="A333" s="46"/>
      <c r="B333" s="451">
        <v>5</v>
      </c>
      <c r="C333" s="454"/>
      <c r="D333" s="454"/>
      <c r="E333" s="454"/>
      <c r="F333" s="454"/>
      <c r="G333" s="457"/>
      <c r="H333" s="460"/>
      <c r="I333" s="463"/>
      <c r="J333" s="238"/>
      <c r="K333" s="210">
        <v>401017</v>
      </c>
      <c r="L333" s="238"/>
      <c r="M333" s="210">
        <v>721033</v>
      </c>
      <c r="N333" s="466"/>
      <c r="O333" s="466"/>
      <c r="P333" s="471"/>
      <c r="Q333" s="474"/>
      <c r="R333" s="474"/>
      <c r="S333" s="448">
        <f t="shared" ref="S333" si="66">IF(COUNTIF(J333:M335,"CUMPLE")&gt;=1,(G333*I333),0)* (IF(N333="PRESENTÓ CERTIFICADO",1,0))* (IF(O333="ACORDE A ITEM 5.2.1 (T.R.)",1,0) )* ( IF(OR(Q333="SIN OBSERVACIÓN", Q333="REQUERIMIENTOS SUBSANADOS"),1,0)) *(IF(OR(R333="NINGUNO", R333="CUMPLEN CON LO SOLICITADO"),1,0))</f>
        <v>0</v>
      </c>
      <c r="T333" s="573"/>
      <c r="W333" s="86"/>
      <c r="X333" s="86"/>
      <c r="Y333" s="86"/>
      <c r="Z333" s="86"/>
      <c r="AA333" s="86"/>
      <c r="AB333" s="86"/>
      <c r="AC333" s="86"/>
    </row>
    <row r="334" spans="1:29" s="41" customFormat="1" ht="24.95" hidden="1" customHeight="1">
      <c r="A334" s="46"/>
      <c r="B334" s="452"/>
      <c r="C334" s="455"/>
      <c r="D334" s="455"/>
      <c r="E334" s="455"/>
      <c r="F334" s="455"/>
      <c r="G334" s="458"/>
      <c r="H334" s="461"/>
      <c r="I334" s="464"/>
      <c r="J334" s="238"/>
      <c r="K334" s="210">
        <v>721015</v>
      </c>
      <c r="L334" s="469"/>
      <c r="M334" s="439">
        <v>721214</v>
      </c>
      <c r="N334" s="467"/>
      <c r="O334" s="467"/>
      <c r="P334" s="472"/>
      <c r="Q334" s="475"/>
      <c r="R334" s="475"/>
      <c r="S334" s="449"/>
      <c r="T334" s="573"/>
      <c r="W334" s="86"/>
      <c r="X334" s="86"/>
      <c r="Y334" s="86"/>
      <c r="Z334" s="86"/>
      <c r="AA334" s="86"/>
      <c r="AB334" s="86"/>
      <c r="AC334" s="86"/>
    </row>
    <row r="335" spans="1:29" s="41" customFormat="1" ht="24.95" hidden="1" customHeight="1">
      <c r="A335" s="46"/>
      <c r="B335" s="453"/>
      <c r="C335" s="456"/>
      <c r="D335" s="456"/>
      <c r="E335" s="456"/>
      <c r="F335" s="456"/>
      <c r="G335" s="459"/>
      <c r="H335" s="462"/>
      <c r="I335" s="465"/>
      <c r="J335" s="238"/>
      <c r="K335" s="210">
        <v>721029</v>
      </c>
      <c r="L335" s="470"/>
      <c r="M335" s="440"/>
      <c r="N335" s="468"/>
      <c r="O335" s="468"/>
      <c r="P335" s="473"/>
      <c r="Q335" s="476"/>
      <c r="R335" s="476"/>
      <c r="S335" s="450"/>
      <c r="T335" s="574"/>
      <c r="W335" s="86"/>
      <c r="X335" s="86"/>
      <c r="Y335" s="86"/>
      <c r="Z335" s="86"/>
    </row>
    <row r="336" spans="1:29" s="38" customFormat="1" ht="24.95" hidden="1" customHeight="1">
      <c r="B336" s="492" t="str">
        <f>IF(S337=" "," ",IF(S337&gt;=$H$6,"CUMPLE CON LA EXPERIENCIA REQUERIDA","NO CUMPLE CON LA EXPERIENCIA REQUERIDA"))</f>
        <v>NO CUMPLE CON LA EXPERIENCIA REQUERIDA</v>
      </c>
      <c r="C336" s="493"/>
      <c r="D336" s="493"/>
      <c r="E336" s="493"/>
      <c r="F336" s="493"/>
      <c r="G336" s="493"/>
      <c r="H336" s="493"/>
      <c r="I336" s="493"/>
      <c r="J336" s="493"/>
      <c r="K336" s="493"/>
      <c r="L336" s="493"/>
      <c r="M336" s="493"/>
      <c r="N336" s="493"/>
      <c r="O336" s="494"/>
      <c r="P336" s="498" t="s">
        <v>22</v>
      </c>
      <c r="Q336" s="499"/>
      <c r="R336" s="43"/>
      <c r="S336" s="42">
        <f>IF(T321="SI",SUM(S321:S335),0)</f>
        <v>0</v>
      </c>
      <c r="T336" s="500" t="str">
        <f>IF(S337=" "," ",IF(S337&gt;=$H$6,"CUMPLE","NO CUMPLE"))</f>
        <v>NO CUMPLE</v>
      </c>
      <c r="W336" s="86"/>
      <c r="X336" s="86"/>
      <c r="Y336" s="86"/>
      <c r="Z336" s="86"/>
    </row>
    <row r="337" spans="2:26" s="41" customFormat="1" ht="24.95" hidden="1" customHeight="1">
      <c r="B337" s="495"/>
      <c r="C337" s="496"/>
      <c r="D337" s="496"/>
      <c r="E337" s="496"/>
      <c r="F337" s="496"/>
      <c r="G337" s="496"/>
      <c r="H337" s="496"/>
      <c r="I337" s="496"/>
      <c r="J337" s="496"/>
      <c r="K337" s="496"/>
      <c r="L337" s="496"/>
      <c r="M337" s="496"/>
      <c r="N337" s="496"/>
      <c r="O337" s="497"/>
      <c r="P337" s="498" t="s">
        <v>24</v>
      </c>
      <c r="Q337" s="499"/>
      <c r="R337" s="43"/>
      <c r="S337" s="153">
        <f>IFERROR((S336/$P$6)," ")</f>
        <v>0</v>
      </c>
      <c r="T337" s="501"/>
      <c r="W337" s="86"/>
      <c r="X337" s="86"/>
      <c r="Y337" s="86"/>
      <c r="Z337" s="86"/>
    </row>
    <row r="338" spans="2:26" ht="30" hidden="1" customHeight="1"/>
  </sheetData>
  <sheetProtection password="F30D" sheet="1" objects="1" scenarios="1" selectLockedCells="1" selectUnlockedCells="1"/>
  <mergeCells count="1555">
    <mergeCell ref="AI13:AI26"/>
    <mergeCell ref="B336:O337"/>
    <mergeCell ref="P336:Q336"/>
    <mergeCell ref="T336:T337"/>
    <mergeCell ref="P337:Q337"/>
    <mergeCell ref="B330:B332"/>
    <mergeCell ref="C330:C332"/>
    <mergeCell ref="D330:D332"/>
    <mergeCell ref="E330:E332"/>
    <mergeCell ref="F330:F332"/>
    <mergeCell ref="G330:G332"/>
    <mergeCell ref="H330:H332"/>
    <mergeCell ref="I330:I332"/>
    <mergeCell ref="N330:N332"/>
    <mergeCell ref="O330:O332"/>
    <mergeCell ref="P330:P332"/>
    <mergeCell ref="Q330:Q332"/>
    <mergeCell ref="R330:R332"/>
    <mergeCell ref="S330:S332"/>
    <mergeCell ref="L331:L332"/>
    <mergeCell ref="M331:M332"/>
    <mergeCell ref="B333:B335"/>
    <mergeCell ref="C333:C335"/>
    <mergeCell ref="D333:D335"/>
    <mergeCell ref="E333:E335"/>
    <mergeCell ref="F333:F335"/>
    <mergeCell ref="G333:G335"/>
    <mergeCell ref="H333:H335"/>
    <mergeCell ref="I333:I335"/>
    <mergeCell ref="N333:N335"/>
    <mergeCell ref="O333:O335"/>
    <mergeCell ref="P333:P335"/>
    <mergeCell ref="Q333:Q335"/>
    <mergeCell ref="R333:R335"/>
    <mergeCell ref="S333:S335"/>
    <mergeCell ref="L334:L335"/>
    <mergeCell ref="M334:M335"/>
    <mergeCell ref="M325:M326"/>
    <mergeCell ref="B327:B329"/>
    <mergeCell ref="C327:C329"/>
    <mergeCell ref="D327:D329"/>
    <mergeCell ref="E327:E329"/>
    <mergeCell ref="F327:F329"/>
    <mergeCell ref="G327:G329"/>
    <mergeCell ref="H327:H329"/>
    <mergeCell ref="I327:I329"/>
    <mergeCell ref="N327:N329"/>
    <mergeCell ref="O327:O329"/>
    <mergeCell ref="P327:P329"/>
    <mergeCell ref="Q327:Q329"/>
    <mergeCell ref="R327:R329"/>
    <mergeCell ref="S327:S329"/>
    <mergeCell ref="L328:L329"/>
    <mergeCell ref="M328:M329"/>
    <mergeCell ref="B321:B323"/>
    <mergeCell ref="C321:C323"/>
    <mergeCell ref="D321:D323"/>
    <mergeCell ref="E321:E323"/>
    <mergeCell ref="F321:F323"/>
    <mergeCell ref="G321:G323"/>
    <mergeCell ref="H321:H323"/>
    <mergeCell ref="I321:I323"/>
    <mergeCell ref="N321:N323"/>
    <mergeCell ref="O321:O323"/>
    <mergeCell ref="P321:P323"/>
    <mergeCell ref="Q321:Q323"/>
    <mergeCell ref="R321:R323"/>
    <mergeCell ref="S321:S323"/>
    <mergeCell ref="T321:T335"/>
    <mergeCell ref="L322:L323"/>
    <mergeCell ref="M322:M323"/>
    <mergeCell ref="B324:B326"/>
    <mergeCell ref="C324:C326"/>
    <mergeCell ref="D324:D326"/>
    <mergeCell ref="E324:E326"/>
    <mergeCell ref="F324:F326"/>
    <mergeCell ref="G324:G326"/>
    <mergeCell ref="H324:H326"/>
    <mergeCell ref="I324:I326"/>
    <mergeCell ref="N324:N326"/>
    <mergeCell ref="O324:O326"/>
    <mergeCell ref="P324:P326"/>
    <mergeCell ref="Q324:Q326"/>
    <mergeCell ref="R324:R326"/>
    <mergeCell ref="S324:S326"/>
    <mergeCell ref="L325:L326"/>
    <mergeCell ref="B314:O315"/>
    <mergeCell ref="P314:Q314"/>
    <mergeCell ref="T314:T315"/>
    <mergeCell ref="P315:Q315"/>
    <mergeCell ref="C318:E318"/>
    <mergeCell ref="F318:O318"/>
    <mergeCell ref="P318:R318"/>
    <mergeCell ref="B319:B320"/>
    <mergeCell ref="C319:C320"/>
    <mergeCell ref="D319:D320"/>
    <mergeCell ref="E319:E320"/>
    <mergeCell ref="F319:F320"/>
    <mergeCell ref="G319:G320"/>
    <mergeCell ref="H319:H320"/>
    <mergeCell ref="I319:I320"/>
    <mergeCell ref="J319:M319"/>
    <mergeCell ref="N319:N320"/>
    <mergeCell ref="O319:O320"/>
    <mergeCell ref="R319:R320"/>
    <mergeCell ref="S319:S320"/>
    <mergeCell ref="T319:T320"/>
    <mergeCell ref="J320:M320"/>
    <mergeCell ref="B308:B310"/>
    <mergeCell ref="C308:C310"/>
    <mergeCell ref="D308:D310"/>
    <mergeCell ref="E308:E310"/>
    <mergeCell ref="F308:F310"/>
    <mergeCell ref="G308:G310"/>
    <mergeCell ref="H308:H310"/>
    <mergeCell ref="I308:I310"/>
    <mergeCell ref="N308:N310"/>
    <mergeCell ref="O308:O310"/>
    <mergeCell ref="P308:P310"/>
    <mergeCell ref="Q308:Q310"/>
    <mergeCell ref="R308:R310"/>
    <mergeCell ref="S308:S310"/>
    <mergeCell ref="L309:L310"/>
    <mergeCell ref="M309:M310"/>
    <mergeCell ref="B311:B313"/>
    <mergeCell ref="C311:C313"/>
    <mergeCell ref="D311:D313"/>
    <mergeCell ref="E311:E313"/>
    <mergeCell ref="F311:F313"/>
    <mergeCell ref="G311:G313"/>
    <mergeCell ref="H311:H313"/>
    <mergeCell ref="I311:I313"/>
    <mergeCell ref="N311:N313"/>
    <mergeCell ref="O311:O313"/>
    <mergeCell ref="P311:P313"/>
    <mergeCell ref="Q311:Q313"/>
    <mergeCell ref="R311:R313"/>
    <mergeCell ref="S311:S313"/>
    <mergeCell ref="L312:L313"/>
    <mergeCell ref="M312:M313"/>
    <mergeCell ref="B302:B304"/>
    <mergeCell ref="C302:C304"/>
    <mergeCell ref="D302:D304"/>
    <mergeCell ref="E302:E304"/>
    <mergeCell ref="F302:F304"/>
    <mergeCell ref="G302:G304"/>
    <mergeCell ref="H302:H304"/>
    <mergeCell ref="I302:I304"/>
    <mergeCell ref="N302:N304"/>
    <mergeCell ref="O302:O304"/>
    <mergeCell ref="P302:P304"/>
    <mergeCell ref="Q302:Q304"/>
    <mergeCell ref="R302:R304"/>
    <mergeCell ref="S302:S304"/>
    <mergeCell ref="L303:L304"/>
    <mergeCell ref="M303:M304"/>
    <mergeCell ref="B305:B307"/>
    <mergeCell ref="C305:C307"/>
    <mergeCell ref="D305:D307"/>
    <mergeCell ref="E305:E307"/>
    <mergeCell ref="F305:F307"/>
    <mergeCell ref="G305:G307"/>
    <mergeCell ref="H305:H307"/>
    <mergeCell ref="I305:I307"/>
    <mergeCell ref="N305:N307"/>
    <mergeCell ref="O305:O307"/>
    <mergeCell ref="P305:P307"/>
    <mergeCell ref="Q305:Q307"/>
    <mergeCell ref="R305:R307"/>
    <mergeCell ref="S305:S307"/>
    <mergeCell ref="L306:L307"/>
    <mergeCell ref="M306:M307"/>
    <mergeCell ref="B297:B298"/>
    <mergeCell ref="C297:C298"/>
    <mergeCell ref="D297:D298"/>
    <mergeCell ref="E297:E298"/>
    <mergeCell ref="F297:F298"/>
    <mergeCell ref="G297:G298"/>
    <mergeCell ref="H297:H298"/>
    <mergeCell ref="I297:I298"/>
    <mergeCell ref="J297:M297"/>
    <mergeCell ref="N297:N298"/>
    <mergeCell ref="O297:O298"/>
    <mergeCell ref="R297:R298"/>
    <mergeCell ref="S297:S298"/>
    <mergeCell ref="T297:T298"/>
    <mergeCell ref="J298:M298"/>
    <mergeCell ref="B299:B301"/>
    <mergeCell ref="C299:C301"/>
    <mergeCell ref="D299:D301"/>
    <mergeCell ref="E299:E301"/>
    <mergeCell ref="F299:F301"/>
    <mergeCell ref="G299:G301"/>
    <mergeCell ref="H299:H301"/>
    <mergeCell ref="I299:I301"/>
    <mergeCell ref="N299:N301"/>
    <mergeCell ref="O299:O301"/>
    <mergeCell ref="P299:P301"/>
    <mergeCell ref="Q299:Q301"/>
    <mergeCell ref="R299:R301"/>
    <mergeCell ref="S299:S301"/>
    <mergeCell ref="T299:T313"/>
    <mergeCell ref="L300:L301"/>
    <mergeCell ref="M300:M301"/>
    <mergeCell ref="F289:F291"/>
    <mergeCell ref="G289:G291"/>
    <mergeCell ref="H289:H291"/>
    <mergeCell ref="I289:I291"/>
    <mergeCell ref="N289:N291"/>
    <mergeCell ref="O289:O291"/>
    <mergeCell ref="P289:P291"/>
    <mergeCell ref="Q289:Q291"/>
    <mergeCell ref="R289:R291"/>
    <mergeCell ref="S289:S291"/>
    <mergeCell ref="L290:L291"/>
    <mergeCell ref="M290:M291"/>
    <mergeCell ref="B292:O293"/>
    <mergeCell ref="P292:Q292"/>
    <mergeCell ref="T292:T293"/>
    <mergeCell ref="P293:Q293"/>
    <mergeCell ref="C296:E296"/>
    <mergeCell ref="F296:O296"/>
    <mergeCell ref="P296:R296"/>
    <mergeCell ref="B289:B291"/>
    <mergeCell ref="C289:C291"/>
    <mergeCell ref="D289:D291"/>
    <mergeCell ref="E289:E291"/>
    <mergeCell ref="S283:S285"/>
    <mergeCell ref="L284:L285"/>
    <mergeCell ref="M284:M285"/>
    <mergeCell ref="B286:B288"/>
    <mergeCell ref="C286:C288"/>
    <mergeCell ref="D286:D288"/>
    <mergeCell ref="E286:E288"/>
    <mergeCell ref="F286:F288"/>
    <mergeCell ref="G286:G288"/>
    <mergeCell ref="H286:H288"/>
    <mergeCell ref="I286:I288"/>
    <mergeCell ref="N286:N288"/>
    <mergeCell ref="O286:O288"/>
    <mergeCell ref="P286:P288"/>
    <mergeCell ref="Q286:Q288"/>
    <mergeCell ref="R286:R288"/>
    <mergeCell ref="S286:S288"/>
    <mergeCell ref="L287:L288"/>
    <mergeCell ref="M287:M288"/>
    <mergeCell ref="O283:O285"/>
    <mergeCell ref="P283:P285"/>
    <mergeCell ref="Q283:Q285"/>
    <mergeCell ref="R283:R285"/>
    <mergeCell ref="P277:P279"/>
    <mergeCell ref="Q277:Q279"/>
    <mergeCell ref="R277:R279"/>
    <mergeCell ref="S277:S279"/>
    <mergeCell ref="T277:T291"/>
    <mergeCell ref="L278:L279"/>
    <mergeCell ref="M278:M279"/>
    <mergeCell ref="B280:B282"/>
    <mergeCell ref="C280:C282"/>
    <mergeCell ref="D280:D282"/>
    <mergeCell ref="E280:E282"/>
    <mergeCell ref="F280:F282"/>
    <mergeCell ref="G280:G282"/>
    <mergeCell ref="H280:H282"/>
    <mergeCell ref="I280:I282"/>
    <mergeCell ref="N280:N282"/>
    <mergeCell ref="O280:O282"/>
    <mergeCell ref="P280:P282"/>
    <mergeCell ref="Q280:Q282"/>
    <mergeCell ref="R280:R282"/>
    <mergeCell ref="S280:S282"/>
    <mergeCell ref="L281:L282"/>
    <mergeCell ref="M281:M282"/>
    <mergeCell ref="B283:B285"/>
    <mergeCell ref="C283:C285"/>
    <mergeCell ref="D283:D285"/>
    <mergeCell ref="E283:E285"/>
    <mergeCell ref="F283:F285"/>
    <mergeCell ref="G283:G285"/>
    <mergeCell ref="H283:H285"/>
    <mergeCell ref="I283:I285"/>
    <mergeCell ref="N283:N285"/>
    <mergeCell ref="B270:O271"/>
    <mergeCell ref="P270:Q270"/>
    <mergeCell ref="T270:T271"/>
    <mergeCell ref="P271:Q271"/>
    <mergeCell ref="C274:E274"/>
    <mergeCell ref="F274:O274"/>
    <mergeCell ref="P274:R274"/>
    <mergeCell ref="B275:B276"/>
    <mergeCell ref="C275:C276"/>
    <mergeCell ref="D275:D276"/>
    <mergeCell ref="E275:E276"/>
    <mergeCell ref="F275:F276"/>
    <mergeCell ref="G275:G276"/>
    <mergeCell ref="H275:H276"/>
    <mergeCell ref="I275:I276"/>
    <mergeCell ref="J275:M275"/>
    <mergeCell ref="N275:N276"/>
    <mergeCell ref="O275:O276"/>
    <mergeCell ref="R275:R276"/>
    <mergeCell ref="S275:S276"/>
    <mergeCell ref="J276:M276"/>
    <mergeCell ref="T275:T276"/>
    <mergeCell ref="I264:I266"/>
    <mergeCell ref="N264:N266"/>
    <mergeCell ref="O264:O266"/>
    <mergeCell ref="P264:P266"/>
    <mergeCell ref="Q264:Q266"/>
    <mergeCell ref="R264:R266"/>
    <mergeCell ref="S264:S266"/>
    <mergeCell ref="L265:L266"/>
    <mergeCell ref="M265:M266"/>
    <mergeCell ref="N267:N269"/>
    <mergeCell ref="O267:O269"/>
    <mergeCell ref="P267:P269"/>
    <mergeCell ref="Q267:Q269"/>
    <mergeCell ref="R267:R269"/>
    <mergeCell ref="S267:S269"/>
    <mergeCell ref="L268:L269"/>
    <mergeCell ref="M268:M269"/>
    <mergeCell ref="S255:S257"/>
    <mergeCell ref="T255:T269"/>
    <mergeCell ref="L256:L257"/>
    <mergeCell ref="M256:M257"/>
    <mergeCell ref="B258:B260"/>
    <mergeCell ref="C258:C260"/>
    <mergeCell ref="D258:D260"/>
    <mergeCell ref="E258:E260"/>
    <mergeCell ref="F258:F260"/>
    <mergeCell ref="G258:G260"/>
    <mergeCell ref="H258:H260"/>
    <mergeCell ref="I258:I260"/>
    <mergeCell ref="N258:N260"/>
    <mergeCell ref="O258:O260"/>
    <mergeCell ref="P258:P260"/>
    <mergeCell ref="Q258:Q260"/>
    <mergeCell ref="R258:R260"/>
    <mergeCell ref="S258:S260"/>
    <mergeCell ref="L259:L260"/>
    <mergeCell ref="M259:M260"/>
    <mergeCell ref="B261:B263"/>
    <mergeCell ref="C261:C263"/>
    <mergeCell ref="D261:D263"/>
    <mergeCell ref="E261:E263"/>
    <mergeCell ref="F261:F263"/>
    <mergeCell ref="G261:G263"/>
    <mergeCell ref="H261:H263"/>
    <mergeCell ref="I261:I263"/>
    <mergeCell ref="N261:N263"/>
    <mergeCell ref="S261:S263"/>
    <mergeCell ref="L262:L263"/>
    <mergeCell ref="M262:M263"/>
    <mergeCell ref="T248:T249"/>
    <mergeCell ref="P249:Q249"/>
    <mergeCell ref="C252:E252"/>
    <mergeCell ref="F252:O252"/>
    <mergeCell ref="P252:R252"/>
    <mergeCell ref="B253:B254"/>
    <mergeCell ref="C253:C254"/>
    <mergeCell ref="D253:D254"/>
    <mergeCell ref="E253:E254"/>
    <mergeCell ref="F253:F254"/>
    <mergeCell ref="G253:G254"/>
    <mergeCell ref="H253:H254"/>
    <mergeCell ref="I253:I254"/>
    <mergeCell ref="J253:M253"/>
    <mergeCell ref="N253:N254"/>
    <mergeCell ref="O253:O254"/>
    <mergeCell ref="R253:R254"/>
    <mergeCell ref="S253:S254"/>
    <mergeCell ref="T253:T254"/>
    <mergeCell ref="J254:M254"/>
    <mergeCell ref="B245:B247"/>
    <mergeCell ref="C245:C247"/>
    <mergeCell ref="D245:D247"/>
    <mergeCell ref="E245:E247"/>
    <mergeCell ref="F245:F247"/>
    <mergeCell ref="G245:G247"/>
    <mergeCell ref="H245:H247"/>
    <mergeCell ref="I245:I247"/>
    <mergeCell ref="N245:N247"/>
    <mergeCell ref="O245:O247"/>
    <mergeCell ref="P245:P247"/>
    <mergeCell ref="Q245:Q247"/>
    <mergeCell ref="R245:R247"/>
    <mergeCell ref="S245:S247"/>
    <mergeCell ref="L246:L247"/>
    <mergeCell ref="M246:M247"/>
    <mergeCell ref="B248:O249"/>
    <mergeCell ref="P248:Q248"/>
    <mergeCell ref="F239:F241"/>
    <mergeCell ref="G239:G241"/>
    <mergeCell ref="H239:H241"/>
    <mergeCell ref="I239:I241"/>
    <mergeCell ref="N239:N241"/>
    <mergeCell ref="O239:O241"/>
    <mergeCell ref="P239:P241"/>
    <mergeCell ref="Q239:Q241"/>
    <mergeCell ref="R239:R241"/>
    <mergeCell ref="S239:S241"/>
    <mergeCell ref="L240:L241"/>
    <mergeCell ref="M240:M241"/>
    <mergeCell ref="B242:B244"/>
    <mergeCell ref="C242:C244"/>
    <mergeCell ref="D242:D244"/>
    <mergeCell ref="E242:E244"/>
    <mergeCell ref="F242:F244"/>
    <mergeCell ref="G242:G244"/>
    <mergeCell ref="H242:H244"/>
    <mergeCell ref="I242:I244"/>
    <mergeCell ref="N242:N244"/>
    <mergeCell ref="O242:O244"/>
    <mergeCell ref="P242:P244"/>
    <mergeCell ref="Q242:Q244"/>
    <mergeCell ref="R242:R244"/>
    <mergeCell ref="S242:S244"/>
    <mergeCell ref="L243:L244"/>
    <mergeCell ref="M243:M244"/>
    <mergeCell ref="B239:B241"/>
    <mergeCell ref="C239:C241"/>
    <mergeCell ref="D239:D241"/>
    <mergeCell ref="E239:E241"/>
    <mergeCell ref="B231:B232"/>
    <mergeCell ref="C231:C232"/>
    <mergeCell ref="D231:D232"/>
    <mergeCell ref="E231:E232"/>
    <mergeCell ref="F231:F232"/>
    <mergeCell ref="G231:G232"/>
    <mergeCell ref="H231:H232"/>
    <mergeCell ref="I231:I232"/>
    <mergeCell ref="J231:M231"/>
    <mergeCell ref="N231:N232"/>
    <mergeCell ref="O231:O232"/>
    <mergeCell ref="R231:R232"/>
    <mergeCell ref="S231:S232"/>
    <mergeCell ref="T231:T232"/>
    <mergeCell ref="J232:M232"/>
    <mergeCell ref="B233:B235"/>
    <mergeCell ref="C233:C235"/>
    <mergeCell ref="D233:D235"/>
    <mergeCell ref="E233:E235"/>
    <mergeCell ref="F233:F235"/>
    <mergeCell ref="G233:G235"/>
    <mergeCell ref="H233:H235"/>
    <mergeCell ref="I233:I235"/>
    <mergeCell ref="N233:N235"/>
    <mergeCell ref="O233:O235"/>
    <mergeCell ref="P233:P235"/>
    <mergeCell ref="Q233:Q235"/>
    <mergeCell ref="R233:R235"/>
    <mergeCell ref="S233:S235"/>
    <mergeCell ref="T233:T247"/>
    <mergeCell ref="L234:L235"/>
    <mergeCell ref="M234:M235"/>
    <mergeCell ref="F223:F225"/>
    <mergeCell ref="G223:G225"/>
    <mergeCell ref="H223:H225"/>
    <mergeCell ref="I223:I225"/>
    <mergeCell ref="N223:N225"/>
    <mergeCell ref="O223:O225"/>
    <mergeCell ref="P223:P225"/>
    <mergeCell ref="Q223:Q225"/>
    <mergeCell ref="R223:R225"/>
    <mergeCell ref="S223:S225"/>
    <mergeCell ref="L224:L225"/>
    <mergeCell ref="M224:M225"/>
    <mergeCell ref="B226:O227"/>
    <mergeCell ref="P226:Q226"/>
    <mergeCell ref="T226:T227"/>
    <mergeCell ref="P227:Q227"/>
    <mergeCell ref="C230:E230"/>
    <mergeCell ref="F230:O230"/>
    <mergeCell ref="P230:R230"/>
    <mergeCell ref="B223:B225"/>
    <mergeCell ref="C223:C225"/>
    <mergeCell ref="D223:D225"/>
    <mergeCell ref="E223:E225"/>
    <mergeCell ref="R217:R219"/>
    <mergeCell ref="S217:S219"/>
    <mergeCell ref="L218:L219"/>
    <mergeCell ref="M218:M219"/>
    <mergeCell ref="B220:B222"/>
    <mergeCell ref="C220:C222"/>
    <mergeCell ref="D220:D222"/>
    <mergeCell ref="E220:E222"/>
    <mergeCell ref="F220:F222"/>
    <mergeCell ref="G220:G222"/>
    <mergeCell ref="H220:H222"/>
    <mergeCell ref="I220:I222"/>
    <mergeCell ref="N220:N222"/>
    <mergeCell ref="O220:O222"/>
    <mergeCell ref="P220:P222"/>
    <mergeCell ref="Q220:Q222"/>
    <mergeCell ref="R220:R222"/>
    <mergeCell ref="S220:S222"/>
    <mergeCell ref="L221:L222"/>
    <mergeCell ref="M221:M222"/>
    <mergeCell ref="H217:H219"/>
    <mergeCell ref="I217:I219"/>
    <mergeCell ref="N217:N219"/>
    <mergeCell ref="O217:O219"/>
    <mergeCell ref="P217:P219"/>
    <mergeCell ref="Q217:Q219"/>
    <mergeCell ref="T209:T210"/>
    <mergeCell ref="J210:M210"/>
    <mergeCell ref="B211:B213"/>
    <mergeCell ref="C211:C213"/>
    <mergeCell ref="D211:D213"/>
    <mergeCell ref="E211:E213"/>
    <mergeCell ref="F211:F213"/>
    <mergeCell ref="G211:G213"/>
    <mergeCell ref="H211:H213"/>
    <mergeCell ref="I211:I213"/>
    <mergeCell ref="N211:N213"/>
    <mergeCell ref="O211:O213"/>
    <mergeCell ref="P211:P213"/>
    <mergeCell ref="Q211:Q213"/>
    <mergeCell ref="R211:R213"/>
    <mergeCell ref="S211:S213"/>
    <mergeCell ref="T211:T225"/>
    <mergeCell ref="L212:L213"/>
    <mergeCell ref="M212:M213"/>
    <mergeCell ref="B214:B216"/>
    <mergeCell ref="C214:C216"/>
    <mergeCell ref="D214:D216"/>
    <mergeCell ref="E214:E216"/>
    <mergeCell ref="F214:F216"/>
    <mergeCell ref="G214:G216"/>
    <mergeCell ref="H214:H216"/>
    <mergeCell ref="I214:I216"/>
    <mergeCell ref="N214:N216"/>
    <mergeCell ref="O214:O216"/>
    <mergeCell ref="P214:P216"/>
    <mergeCell ref="Q214:Q216"/>
    <mergeCell ref="R214:R216"/>
    <mergeCell ref="Q198:Q200"/>
    <mergeCell ref="R198:R200"/>
    <mergeCell ref="S198:S200"/>
    <mergeCell ref="L199:L200"/>
    <mergeCell ref="M199:M200"/>
    <mergeCell ref="Q201:Q203"/>
    <mergeCell ref="R201:R203"/>
    <mergeCell ref="S201:S203"/>
    <mergeCell ref="L202:L203"/>
    <mergeCell ref="M202:M203"/>
    <mergeCell ref="B204:O205"/>
    <mergeCell ref="P204:Q204"/>
    <mergeCell ref="P205:Q205"/>
    <mergeCell ref="C208:E208"/>
    <mergeCell ref="F208:O208"/>
    <mergeCell ref="P208:R208"/>
    <mergeCell ref="B209:B210"/>
    <mergeCell ref="C209:C210"/>
    <mergeCell ref="D209:D210"/>
    <mergeCell ref="E209:E210"/>
    <mergeCell ref="F209:F210"/>
    <mergeCell ref="G209:G210"/>
    <mergeCell ref="H209:H210"/>
    <mergeCell ref="I209:I210"/>
    <mergeCell ref="J209:M209"/>
    <mergeCell ref="N209:N210"/>
    <mergeCell ref="O209:O210"/>
    <mergeCell ref="R209:R210"/>
    <mergeCell ref="S209:S210"/>
    <mergeCell ref="E179:E181"/>
    <mergeCell ref="E189:E191"/>
    <mergeCell ref="F189:F191"/>
    <mergeCell ref="G189:G191"/>
    <mergeCell ref="H189:H191"/>
    <mergeCell ref="I189:I191"/>
    <mergeCell ref="N189:N191"/>
    <mergeCell ref="O189:O191"/>
    <mergeCell ref="P189:P191"/>
    <mergeCell ref="Q189:Q191"/>
    <mergeCell ref="R189:R191"/>
    <mergeCell ref="S189:S191"/>
    <mergeCell ref="T189:T203"/>
    <mergeCell ref="L190:L191"/>
    <mergeCell ref="M190:M191"/>
    <mergeCell ref="B192:B194"/>
    <mergeCell ref="C192:C194"/>
    <mergeCell ref="D192:D194"/>
    <mergeCell ref="E192:E194"/>
    <mergeCell ref="F192:F194"/>
    <mergeCell ref="G192:G194"/>
    <mergeCell ref="H192:H194"/>
    <mergeCell ref="I192:I194"/>
    <mergeCell ref="N192:N194"/>
    <mergeCell ref="O192:O194"/>
    <mergeCell ref="P192:P194"/>
    <mergeCell ref="Q192:Q194"/>
    <mergeCell ref="R192:R194"/>
    <mergeCell ref="S192:S194"/>
    <mergeCell ref="L193:L194"/>
    <mergeCell ref="M193:M194"/>
    <mergeCell ref="B195:B197"/>
    <mergeCell ref="T182:T183"/>
    <mergeCell ref="P183:Q183"/>
    <mergeCell ref="C186:E186"/>
    <mergeCell ref="F186:O186"/>
    <mergeCell ref="P186:R186"/>
    <mergeCell ref="B187:B188"/>
    <mergeCell ref="C187:C188"/>
    <mergeCell ref="D187:D188"/>
    <mergeCell ref="E187:E188"/>
    <mergeCell ref="F187:F188"/>
    <mergeCell ref="G187:G188"/>
    <mergeCell ref="H187:H188"/>
    <mergeCell ref="I187:I188"/>
    <mergeCell ref="J187:M187"/>
    <mergeCell ref="N187:N188"/>
    <mergeCell ref="O187:O188"/>
    <mergeCell ref="R187:R188"/>
    <mergeCell ref="S187:S188"/>
    <mergeCell ref="T187:T188"/>
    <mergeCell ref="J188:M188"/>
    <mergeCell ref="E173:E175"/>
    <mergeCell ref="F173:F175"/>
    <mergeCell ref="G173:G175"/>
    <mergeCell ref="H173:H175"/>
    <mergeCell ref="I173:I175"/>
    <mergeCell ref="N173:N175"/>
    <mergeCell ref="O173:O175"/>
    <mergeCell ref="P173:P175"/>
    <mergeCell ref="Q173:Q175"/>
    <mergeCell ref="R173:R175"/>
    <mergeCell ref="S173:S175"/>
    <mergeCell ref="L174:L175"/>
    <mergeCell ref="M174:M175"/>
    <mergeCell ref="B176:B178"/>
    <mergeCell ref="C176:C178"/>
    <mergeCell ref="D176:D178"/>
    <mergeCell ref="E176:E178"/>
    <mergeCell ref="F176:F178"/>
    <mergeCell ref="G176:G178"/>
    <mergeCell ref="H176:H178"/>
    <mergeCell ref="I176:I178"/>
    <mergeCell ref="N176:N178"/>
    <mergeCell ref="O176:O178"/>
    <mergeCell ref="P176:P178"/>
    <mergeCell ref="Q176:Q178"/>
    <mergeCell ref="R176:R178"/>
    <mergeCell ref="S176:S178"/>
    <mergeCell ref="L177:L178"/>
    <mergeCell ref="M177:M178"/>
    <mergeCell ref="B173:B175"/>
    <mergeCell ref="C173:C175"/>
    <mergeCell ref="D173:D175"/>
    <mergeCell ref="C167:C169"/>
    <mergeCell ref="D167:D169"/>
    <mergeCell ref="E167:E169"/>
    <mergeCell ref="F167:F169"/>
    <mergeCell ref="G167:G169"/>
    <mergeCell ref="H167:H169"/>
    <mergeCell ref="I167:I169"/>
    <mergeCell ref="N167:N169"/>
    <mergeCell ref="O167:O169"/>
    <mergeCell ref="P167:P169"/>
    <mergeCell ref="Q167:Q169"/>
    <mergeCell ref="R167:R169"/>
    <mergeCell ref="S167:S169"/>
    <mergeCell ref="T167:T181"/>
    <mergeCell ref="L168:L169"/>
    <mergeCell ref="M168:M169"/>
    <mergeCell ref="B170:B172"/>
    <mergeCell ref="C170:C172"/>
    <mergeCell ref="D170:D172"/>
    <mergeCell ref="E170:E172"/>
    <mergeCell ref="F170:F172"/>
    <mergeCell ref="G170:G172"/>
    <mergeCell ref="H170:H172"/>
    <mergeCell ref="I170:I172"/>
    <mergeCell ref="N170:N172"/>
    <mergeCell ref="O170:O172"/>
    <mergeCell ref="P170:P172"/>
    <mergeCell ref="Q170:Q172"/>
    <mergeCell ref="R170:R172"/>
    <mergeCell ref="S170:S172"/>
    <mergeCell ref="L171:L172"/>
    <mergeCell ref="M171:M172"/>
    <mergeCell ref="L158:L159"/>
    <mergeCell ref="M158:M159"/>
    <mergeCell ref="B160:O161"/>
    <mergeCell ref="P160:Q160"/>
    <mergeCell ref="T160:T161"/>
    <mergeCell ref="C164:E164"/>
    <mergeCell ref="F164:O164"/>
    <mergeCell ref="P164:R164"/>
    <mergeCell ref="B165:B166"/>
    <mergeCell ref="C165:C166"/>
    <mergeCell ref="D165:D166"/>
    <mergeCell ref="E165:E166"/>
    <mergeCell ref="F165:F166"/>
    <mergeCell ref="G165:G166"/>
    <mergeCell ref="H165:H166"/>
    <mergeCell ref="I165:I166"/>
    <mergeCell ref="J165:M165"/>
    <mergeCell ref="N165:N166"/>
    <mergeCell ref="O165:O166"/>
    <mergeCell ref="R165:R166"/>
    <mergeCell ref="S165:S166"/>
    <mergeCell ref="T165:T166"/>
    <mergeCell ref="O157:O159"/>
    <mergeCell ref="P157:P159"/>
    <mergeCell ref="Q157:Q159"/>
    <mergeCell ref="R157:R159"/>
    <mergeCell ref="S157:S159"/>
    <mergeCell ref="J166:M166"/>
    <mergeCell ref="S151:S153"/>
    <mergeCell ref="L152:L153"/>
    <mergeCell ref="M152:M153"/>
    <mergeCell ref="B154:B156"/>
    <mergeCell ref="C154:C156"/>
    <mergeCell ref="D154:D156"/>
    <mergeCell ref="E154:E156"/>
    <mergeCell ref="F154:F156"/>
    <mergeCell ref="G154:G156"/>
    <mergeCell ref="H154:H156"/>
    <mergeCell ref="I154:I156"/>
    <mergeCell ref="N154:N156"/>
    <mergeCell ref="O154:O156"/>
    <mergeCell ref="P154:P156"/>
    <mergeCell ref="Q154:Q156"/>
    <mergeCell ref="R154:R156"/>
    <mergeCell ref="S154:S156"/>
    <mergeCell ref="L155:L156"/>
    <mergeCell ref="M155:M156"/>
    <mergeCell ref="Q145:Q147"/>
    <mergeCell ref="R145:R147"/>
    <mergeCell ref="S145:S147"/>
    <mergeCell ref="T145:T159"/>
    <mergeCell ref="L146:L147"/>
    <mergeCell ref="M146:M147"/>
    <mergeCell ref="B148:B150"/>
    <mergeCell ref="C148:C150"/>
    <mergeCell ref="D148:D150"/>
    <mergeCell ref="E148:E150"/>
    <mergeCell ref="F148:F150"/>
    <mergeCell ref="G148:G150"/>
    <mergeCell ref="H148:H150"/>
    <mergeCell ref="I148:I150"/>
    <mergeCell ref="N148:N150"/>
    <mergeCell ref="O148:O150"/>
    <mergeCell ref="P148:P150"/>
    <mergeCell ref="Q148:Q150"/>
    <mergeCell ref="R148:R150"/>
    <mergeCell ref="S148:S150"/>
    <mergeCell ref="L149:L150"/>
    <mergeCell ref="M149:M150"/>
    <mergeCell ref="B151:B153"/>
    <mergeCell ref="C151:C153"/>
    <mergeCell ref="D151:D153"/>
    <mergeCell ref="E151:E153"/>
    <mergeCell ref="F151:F153"/>
    <mergeCell ref="G151:G153"/>
    <mergeCell ref="H151:H153"/>
    <mergeCell ref="I151:I153"/>
    <mergeCell ref="N151:N153"/>
    <mergeCell ref="O151:O153"/>
    <mergeCell ref="B138:O139"/>
    <mergeCell ref="P138:Q138"/>
    <mergeCell ref="T138:T139"/>
    <mergeCell ref="P139:Q139"/>
    <mergeCell ref="C142:E142"/>
    <mergeCell ref="F142:O142"/>
    <mergeCell ref="P142:R142"/>
    <mergeCell ref="B143:B144"/>
    <mergeCell ref="C143:C144"/>
    <mergeCell ref="D143:D144"/>
    <mergeCell ref="E143:E144"/>
    <mergeCell ref="F143:F144"/>
    <mergeCell ref="G143:G144"/>
    <mergeCell ref="H143:H144"/>
    <mergeCell ref="I143:I144"/>
    <mergeCell ref="J143:M143"/>
    <mergeCell ref="N143:N144"/>
    <mergeCell ref="O143:O144"/>
    <mergeCell ref="R143:R144"/>
    <mergeCell ref="S143:S144"/>
    <mergeCell ref="T143:T144"/>
    <mergeCell ref="J144:M144"/>
    <mergeCell ref="D132:D134"/>
    <mergeCell ref="E132:E134"/>
    <mergeCell ref="F132:F134"/>
    <mergeCell ref="G132:G134"/>
    <mergeCell ref="H132:H134"/>
    <mergeCell ref="I132:I134"/>
    <mergeCell ref="N132:N134"/>
    <mergeCell ref="O132:O134"/>
    <mergeCell ref="P132:P134"/>
    <mergeCell ref="Q132:Q134"/>
    <mergeCell ref="R132:R134"/>
    <mergeCell ref="S132:S134"/>
    <mergeCell ref="L133:L134"/>
    <mergeCell ref="M133:M134"/>
    <mergeCell ref="B135:B137"/>
    <mergeCell ref="C135:C137"/>
    <mergeCell ref="D135:D137"/>
    <mergeCell ref="E135:E137"/>
    <mergeCell ref="F135:F137"/>
    <mergeCell ref="G135:G137"/>
    <mergeCell ref="H135:H137"/>
    <mergeCell ref="I135:I137"/>
    <mergeCell ref="N135:N137"/>
    <mergeCell ref="O135:O137"/>
    <mergeCell ref="P135:P137"/>
    <mergeCell ref="Q135:Q137"/>
    <mergeCell ref="R135:R137"/>
    <mergeCell ref="S135:S137"/>
    <mergeCell ref="L136:L137"/>
    <mergeCell ref="M136:M137"/>
    <mergeCell ref="B132:B134"/>
    <mergeCell ref="C132:C134"/>
    <mergeCell ref="M127:M128"/>
    <mergeCell ref="B129:B131"/>
    <mergeCell ref="C129:C131"/>
    <mergeCell ref="D129:D131"/>
    <mergeCell ref="E129:E131"/>
    <mergeCell ref="F129:F131"/>
    <mergeCell ref="G129:G131"/>
    <mergeCell ref="H129:H131"/>
    <mergeCell ref="I129:I131"/>
    <mergeCell ref="N129:N131"/>
    <mergeCell ref="O129:O131"/>
    <mergeCell ref="P129:P131"/>
    <mergeCell ref="Q129:Q131"/>
    <mergeCell ref="R129:R131"/>
    <mergeCell ref="S129:S131"/>
    <mergeCell ref="L130:L131"/>
    <mergeCell ref="M130:M131"/>
    <mergeCell ref="B123:B125"/>
    <mergeCell ref="C123:C125"/>
    <mergeCell ref="D123:D125"/>
    <mergeCell ref="E123:E125"/>
    <mergeCell ref="F123:F125"/>
    <mergeCell ref="G123:G125"/>
    <mergeCell ref="H123:H125"/>
    <mergeCell ref="I123:I125"/>
    <mergeCell ref="N123:N125"/>
    <mergeCell ref="O123:O125"/>
    <mergeCell ref="P123:P125"/>
    <mergeCell ref="Q123:Q125"/>
    <mergeCell ref="R123:R125"/>
    <mergeCell ref="S123:S125"/>
    <mergeCell ref="T123:T137"/>
    <mergeCell ref="L124:L125"/>
    <mergeCell ref="M124:M125"/>
    <mergeCell ref="B126:B128"/>
    <mergeCell ref="C126:C128"/>
    <mergeCell ref="D126:D128"/>
    <mergeCell ref="E126:E128"/>
    <mergeCell ref="F126:F128"/>
    <mergeCell ref="G126:G128"/>
    <mergeCell ref="H126:H128"/>
    <mergeCell ref="I126:I128"/>
    <mergeCell ref="N126:N128"/>
    <mergeCell ref="O126:O128"/>
    <mergeCell ref="P126:P128"/>
    <mergeCell ref="Q126:Q128"/>
    <mergeCell ref="R126:R128"/>
    <mergeCell ref="S126:S128"/>
    <mergeCell ref="L127:L128"/>
    <mergeCell ref="T116:T117"/>
    <mergeCell ref="P117:Q117"/>
    <mergeCell ref="T101:T115"/>
    <mergeCell ref="C104:C106"/>
    <mergeCell ref="D104:D106"/>
    <mergeCell ref="E104:E106"/>
    <mergeCell ref="F104:F106"/>
    <mergeCell ref="G104:G106"/>
    <mergeCell ref="H104:H106"/>
    <mergeCell ref="I104:I106"/>
    <mergeCell ref="N104:N106"/>
    <mergeCell ref="B116:O117"/>
    <mergeCell ref="P116:Q116"/>
    <mergeCell ref="C120:E120"/>
    <mergeCell ref="F120:O120"/>
    <mergeCell ref="P120:R120"/>
    <mergeCell ref="B121:B122"/>
    <mergeCell ref="C121:C122"/>
    <mergeCell ref="D121:D122"/>
    <mergeCell ref="E121:E122"/>
    <mergeCell ref="F121:F122"/>
    <mergeCell ref="G121:G122"/>
    <mergeCell ref="H121:H122"/>
    <mergeCell ref="I121:I122"/>
    <mergeCell ref="J121:M121"/>
    <mergeCell ref="N121:N122"/>
    <mergeCell ref="O121:O122"/>
    <mergeCell ref="R121:R122"/>
    <mergeCell ref="S121:S122"/>
    <mergeCell ref="T121:T122"/>
    <mergeCell ref="J122:M122"/>
    <mergeCell ref="G110:G112"/>
    <mergeCell ref="H110:H112"/>
    <mergeCell ref="I110:I112"/>
    <mergeCell ref="N110:N112"/>
    <mergeCell ref="O110:O112"/>
    <mergeCell ref="P110:P112"/>
    <mergeCell ref="Q110:Q112"/>
    <mergeCell ref="R110:R112"/>
    <mergeCell ref="S110:S112"/>
    <mergeCell ref="L111:L112"/>
    <mergeCell ref="M111:M112"/>
    <mergeCell ref="B113:B115"/>
    <mergeCell ref="C113:C115"/>
    <mergeCell ref="D113:D115"/>
    <mergeCell ref="E113:E115"/>
    <mergeCell ref="F113:F115"/>
    <mergeCell ref="G113:G115"/>
    <mergeCell ref="H113:H115"/>
    <mergeCell ref="I113:I115"/>
    <mergeCell ref="N113:N115"/>
    <mergeCell ref="O113:O115"/>
    <mergeCell ref="P113:P115"/>
    <mergeCell ref="Q113:Q115"/>
    <mergeCell ref="R113:R115"/>
    <mergeCell ref="S113:S115"/>
    <mergeCell ref="L114:L115"/>
    <mergeCell ref="M114:M115"/>
    <mergeCell ref="T94:T95"/>
    <mergeCell ref="P95:Q95"/>
    <mergeCell ref="C98:E98"/>
    <mergeCell ref="F98:O98"/>
    <mergeCell ref="P98:R98"/>
    <mergeCell ref="B99:B100"/>
    <mergeCell ref="C99:C100"/>
    <mergeCell ref="D99:D100"/>
    <mergeCell ref="E99:E100"/>
    <mergeCell ref="F99:F100"/>
    <mergeCell ref="G99:G100"/>
    <mergeCell ref="H99:H100"/>
    <mergeCell ref="I99:I100"/>
    <mergeCell ref="J99:M99"/>
    <mergeCell ref="N99:N100"/>
    <mergeCell ref="O99:O100"/>
    <mergeCell ref="R99:R100"/>
    <mergeCell ref="S99:S100"/>
    <mergeCell ref="T99:T100"/>
    <mergeCell ref="J100:M100"/>
    <mergeCell ref="P79:P81"/>
    <mergeCell ref="Q79:Q81"/>
    <mergeCell ref="R79:R81"/>
    <mergeCell ref="S79:S81"/>
    <mergeCell ref="T79:T93"/>
    <mergeCell ref="L80:L81"/>
    <mergeCell ref="M80:M81"/>
    <mergeCell ref="L83:L84"/>
    <mergeCell ref="M83:M84"/>
    <mergeCell ref="B85:B87"/>
    <mergeCell ref="C85:C87"/>
    <mergeCell ref="D85:D87"/>
    <mergeCell ref="E85:E87"/>
    <mergeCell ref="F85:F87"/>
    <mergeCell ref="G85:G87"/>
    <mergeCell ref="H85:H87"/>
    <mergeCell ref="I85:I87"/>
    <mergeCell ref="N85:N87"/>
    <mergeCell ref="O85:O87"/>
    <mergeCell ref="P85:P87"/>
    <mergeCell ref="Q85:Q87"/>
    <mergeCell ref="R85:R87"/>
    <mergeCell ref="S85:S87"/>
    <mergeCell ref="L86:L87"/>
    <mergeCell ref="M86:M87"/>
    <mergeCell ref="B88:B90"/>
    <mergeCell ref="C88:C90"/>
    <mergeCell ref="D88:D90"/>
    <mergeCell ref="E88:E90"/>
    <mergeCell ref="F88:F90"/>
    <mergeCell ref="G88:G90"/>
    <mergeCell ref="O91:O93"/>
    <mergeCell ref="B72:O73"/>
    <mergeCell ref="P72:Q72"/>
    <mergeCell ref="T72:T73"/>
    <mergeCell ref="P73:Q73"/>
    <mergeCell ref="C76:E76"/>
    <mergeCell ref="F76:O76"/>
    <mergeCell ref="P76:R76"/>
    <mergeCell ref="B77:B78"/>
    <mergeCell ref="C77:C78"/>
    <mergeCell ref="D77:D78"/>
    <mergeCell ref="E77:E78"/>
    <mergeCell ref="F77:F78"/>
    <mergeCell ref="G77:G78"/>
    <mergeCell ref="H77:H78"/>
    <mergeCell ref="I77:I78"/>
    <mergeCell ref="J77:M77"/>
    <mergeCell ref="N77:N78"/>
    <mergeCell ref="O77:O78"/>
    <mergeCell ref="R77:R78"/>
    <mergeCell ref="S77:S78"/>
    <mergeCell ref="T77:T78"/>
    <mergeCell ref="J78:M78"/>
    <mergeCell ref="T55:T56"/>
    <mergeCell ref="J56:M56"/>
    <mergeCell ref="T57:T71"/>
    <mergeCell ref="L58:L59"/>
    <mergeCell ref="M58:M59"/>
    <mergeCell ref="L61:L62"/>
    <mergeCell ref="M61:M62"/>
    <mergeCell ref="L64:L65"/>
    <mergeCell ref="M64:M65"/>
    <mergeCell ref="C66:C68"/>
    <mergeCell ref="D66:D68"/>
    <mergeCell ref="E66:E68"/>
    <mergeCell ref="F66:F68"/>
    <mergeCell ref="G66:G68"/>
    <mergeCell ref="H66:H68"/>
    <mergeCell ref="I66:I68"/>
    <mergeCell ref="N66:N68"/>
    <mergeCell ref="O66:O68"/>
    <mergeCell ref="P66:P68"/>
    <mergeCell ref="Q66:Q68"/>
    <mergeCell ref="P69:P71"/>
    <mergeCell ref="Q69:Q71"/>
    <mergeCell ref="R69:R71"/>
    <mergeCell ref="S69:S71"/>
    <mergeCell ref="L70:L71"/>
    <mergeCell ref="M70:M71"/>
    <mergeCell ref="Q47:Q49"/>
    <mergeCell ref="R47:R49"/>
    <mergeCell ref="S47:S49"/>
    <mergeCell ref="L48:L49"/>
    <mergeCell ref="M48:M49"/>
    <mergeCell ref="B50:O51"/>
    <mergeCell ref="P50:Q50"/>
    <mergeCell ref="P51:Q51"/>
    <mergeCell ref="C55:C56"/>
    <mergeCell ref="D55:D56"/>
    <mergeCell ref="E55:E56"/>
    <mergeCell ref="F55:F56"/>
    <mergeCell ref="G55:G56"/>
    <mergeCell ref="H55:H56"/>
    <mergeCell ref="I55:I56"/>
    <mergeCell ref="J55:M55"/>
    <mergeCell ref="N55:N56"/>
    <mergeCell ref="O55:O56"/>
    <mergeCell ref="R55:R56"/>
    <mergeCell ref="S55:S56"/>
    <mergeCell ref="L39:L40"/>
    <mergeCell ref="M39:M40"/>
    <mergeCell ref="B41:B43"/>
    <mergeCell ref="C41:C43"/>
    <mergeCell ref="D41:D43"/>
    <mergeCell ref="E41:E43"/>
    <mergeCell ref="F41:F43"/>
    <mergeCell ref="G41:G43"/>
    <mergeCell ref="H41:H43"/>
    <mergeCell ref="I41:I43"/>
    <mergeCell ref="N41:N43"/>
    <mergeCell ref="O41:O43"/>
    <mergeCell ref="L42:L43"/>
    <mergeCell ref="M42:M43"/>
    <mergeCell ref="P41:P43"/>
    <mergeCell ref="B47:B49"/>
    <mergeCell ref="C47:C49"/>
    <mergeCell ref="D47:D49"/>
    <mergeCell ref="E47:E49"/>
    <mergeCell ref="F47:F49"/>
    <mergeCell ref="G47:G49"/>
    <mergeCell ref="H47:H49"/>
    <mergeCell ref="I47:I49"/>
    <mergeCell ref="N47:N49"/>
    <mergeCell ref="O47:O49"/>
    <mergeCell ref="P47:P49"/>
    <mergeCell ref="P32:R32"/>
    <mergeCell ref="B33:B34"/>
    <mergeCell ref="C33:C34"/>
    <mergeCell ref="D33:D34"/>
    <mergeCell ref="E33:E34"/>
    <mergeCell ref="F33:F34"/>
    <mergeCell ref="G33:G34"/>
    <mergeCell ref="H33:H34"/>
    <mergeCell ref="I33:I34"/>
    <mergeCell ref="J33:M33"/>
    <mergeCell ref="N33:N34"/>
    <mergeCell ref="O33:O34"/>
    <mergeCell ref="R33:R34"/>
    <mergeCell ref="S33:S34"/>
    <mergeCell ref="T33:T34"/>
    <mergeCell ref="N35:N37"/>
    <mergeCell ref="O35:O37"/>
    <mergeCell ref="P35:P37"/>
    <mergeCell ref="Q35:Q37"/>
    <mergeCell ref="R35:R37"/>
    <mergeCell ref="S35:S37"/>
    <mergeCell ref="T35:T49"/>
    <mergeCell ref="L36:L37"/>
    <mergeCell ref="M36:M37"/>
    <mergeCell ref="B38:B40"/>
    <mergeCell ref="C38:C40"/>
    <mergeCell ref="D38:D40"/>
    <mergeCell ref="E38:E40"/>
    <mergeCell ref="F38:F40"/>
    <mergeCell ref="G38:G40"/>
    <mergeCell ref="H38:H40"/>
    <mergeCell ref="I38:I40"/>
    <mergeCell ref="Q41:Q43"/>
    <mergeCell ref="R41:R43"/>
    <mergeCell ref="S41:S43"/>
    <mergeCell ref="I44:I46"/>
    <mergeCell ref="N44:N46"/>
    <mergeCell ref="O44:O46"/>
    <mergeCell ref="P44:P46"/>
    <mergeCell ref="Q44:Q46"/>
    <mergeCell ref="R44:R46"/>
    <mergeCell ref="S44:S46"/>
    <mergeCell ref="F44:F46"/>
    <mergeCell ref="G44:G46"/>
    <mergeCell ref="H44:H46"/>
    <mergeCell ref="L45:L46"/>
    <mergeCell ref="M45:M46"/>
    <mergeCell ref="B16:B18"/>
    <mergeCell ref="C16:C18"/>
    <mergeCell ref="D16:D18"/>
    <mergeCell ref="E16:E18"/>
    <mergeCell ref="F16:F18"/>
    <mergeCell ref="N19:N21"/>
    <mergeCell ref="O19:O21"/>
    <mergeCell ref="D44:D46"/>
    <mergeCell ref="E44:E46"/>
    <mergeCell ref="N25:N27"/>
    <mergeCell ref="O25:O27"/>
    <mergeCell ref="P25:P27"/>
    <mergeCell ref="Q25:Q27"/>
    <mergeCell ref="R25:R27"/>
    <mergeCell ref="S25:S27"/>
    <mergeCell ref="C32:E32"/>
    <mergeCell ref="F32:O32"/>
    <mergeCell ref="O13:O15"/>
    <mergeCell ref="D22:D24"/>
    <mergeCell ref="E22:E24"/>
    <mergeCell ref="N22:N24"/>
    <mergeCell ref="O22:O24"/>
    <mergeCell ref="P22:P24"/>
    <mergeCell ref="Q22:Q24"/>
    <mergeCell ref="R22:R24"/>
    <mergeCell ref="S22:S24"/>
    <mergeCell ref="W11:Y11"/>
    <mergeCell ref="T28:T29"/>
    <mergeCell ref="R16:R18"/>
    <mergeCell ref="S16:S18"/>
    <mergeCell ref="P28:Q28"/>
    <mergeCell ref="P29:Q29"/>
    <mergeCell ref="B28:O29"/>
    <mergeCell ref="H16:H18"/>
    <mergeCell ref="I16:I18"/>
    <mergeCell ref="N16:N18"/>
    <mergeCell ref="O16:O18"/>
    <mergeCell ref="P16:P18"/>
    <mergeCell ref="Q16:Q18"/>
    <mergeCell ref="P19:P21"/>
    <mergeCell ref="Q19:Q21"/>
    <mergeCell ref="B19:B21"/>
    <mergeCell ref="C19:C21"/>
    <mergeCell ref="D19:D21"/>
    <mergeCell ref="E19:E21"/>
    <mergeCell ref="F19:F21"/>
    <mergeCell ref="G19:G21"/>
    <mergeCell ref="H19:H21"/>
    <mergeCell ref="I19:I21"/>
    <mergeCell ref="B11:B12"/>
    <mergeCell ref="C11:C12"/>
    <mergeCell ref="D11:D12"/>
    <mergeCell ref="E11:E12"/>
    <mergeCell ref="F11:F12"/>
    <mergeCell ref="G11:G12"/>
    <mergeCell ref="H11:H12"/>
    <mergeCell ref="B3:S3"/>
    <mergeCell ref="B1:S1"/>
    <mergeCell ref="I11:I12"/>
    <mergeCell ref="J12:M12"/>
    <mergeCell ref="S11:S12"/>
    <mergeCell ref="R11:R12"/>
    <mergeCell ref="C13:C15"/>
    <mergeCell ref="D13:D15"/>
    <mergeCell ref="E13:E15"/>
    <mergeCell ref="F13:F15"/>
    <mergeCell ref="G13:G15"/>
    <mergeCell ref="H13:H15"/>
    <mergeCell ref="I13:I15"/>
    <mergeCell ref="Q13:Q15"/>
    <mergeCell ref="J11:M11"/>
    <mergeCell ref="N11:N12"/>
    <mergeCell ref="N13:N15"/>
    <mergeCell ref="F4:N4"/>
    <mergeCell ref="F5:G5"/>
    <mergeCell ref="L5:M6"/>
    <mergeCell ref="N5:O5"/>
    <mergeCell ref="F6:G6"/>
    <mergeCell ref="N6:O6"/>
    <mergeCell ref="P13:P15"/>
    <mergeCell ref="O11:O12"/>
    <mergeCell ref="R13:R15"/>
    <mergeCell ref="S13:S15"/>
    <mergeCell ref="C10:E10"/>
    <mergeCell ref="F10:O10"/>
    <mergeCell ref="P10:R10"/>
    <mergeCell ref="B13:B15"/>
    <mergeCell ref="B57:B59"/>
    <mergeCell ref="C57:C59"/>
    <mergeCell ref="D57:D59"/>
    <mergeCell ref="E57:E59"/>
    <mergeCell ref="F57:F59"/>
    <mergeCell ref="G57:G59"/>
    <mergeCell ref="H57:H59"/>
    <mergeCell ref="I57:I59"/>
    <mergeCell ref="N57:N59"/>
    <mergeCell ref="O57:O59"/>
    <mergeCell ref="P57:P59"/>
    <mergeCell ref="Q57:Q59"/>
    <mergeCell ref="R57:R59"/>
    <mergeCell ref="S57:S59"/>
    <mergeCell ref="C54:E54"/>
    <mergeCell ref="F54:O54"/>
    <mergeCell ref="P54:R54"/>
    <mergeCell ref="B55:B56"/>
    <mergeCell ref="N38:N40"/>
    <mergeCell ref="O38:O40"/>
    <mergeCell ref="P38:P40"/>
    <mergeCell ref="Q38:Q40"/>
    <mergeCell ref="R38:R40"/>
    <mergeCell ref="S38:S40"/>
    <mergeCell ref="B44:B46"/>
    <mergeCell ref="C44:C46"/>
    <mergeCell ref="P91:P93"/>
    <mergeCell ref="Q91:Q93"/>
    <mergeCell ref="R91:R93"/>
    <mergeCell ref="L92:L93"/>
    <mergeCell ref="M92:M93"/>
    <mergeCell ref="B167:B169"/>
    <mergeCell ref="B189:B191"/>
    <mergeCell ref="C189:C191"/>
    <mergeCell ref="D189:D191"/>
    <mergeCell ref="P151:P153"/>
    <mergeCell ref="Q151:Q153"/>
    <mergeCell ref="R151:R153"/>
    <mergeCell ref="P161:Q161"/>
    <mergeCell ref="B157:B159"/>
    <mergeCell ref="C157:C159"/>
    <mergeCell ref="D157:D159"/>
    <mergeCell ref="E157:E159"/>
    <mergeCell ref="F157:F159"/>
    <mergeCell ref="G157:G159"/>
    <mergeCell ref="H157:H159"/>
    <mergeCell ref="I157:I159"/>
    <mergeCell ref="N157:N159"/>
    <mergeCell ref="B94:O95"/>
    <mergeCell ref="P94:Q94"/>
    <mergeCell ref="O104:O106"/>
    <mergeCell ref="P104:P106"/>
    <mergeCell ref="Q104:Q106"/>
    <mergeCell ref="R104:R106"/>
    <mergeCell ref="L105:L106"/>
    <mergeCell ref="M105:M106"/>
    <mergeCell ref="B107:B109"/>
    <mergeCell ref="B104:B106"/>
    <mergeCell ref="B236:B238"/>
    <mergeCell ref="C236:C238"/>
    <mergeCell ref="D236:D238"/>
    <mergeCell ref="E236:E238"/>
    <mergeCell ref="F236:F238"/>
    <mergeCell ref="G236:G238"/>
    <mergeCell ref="H236:H238"/>
    <mergeCell ref="T11:T12"/>
    <mergeCell ref="G16:G18"/>
    <mergeCell ref="F22:F24"/>
    <mergeCell ref="G22:G24"/>
    <mergeCell ref="H22:H24"/>
    <mergeCell ref="I22:I24"/>
    <mergeCell ref="B25:B27"/>
    <mergeCell ref="C25:C27"/>
    <mergeCell ref="D25:D27"/>
    <mergeCell ref="E25:E27"/>
    <mergeCell ref="F25:F27"/>
    <mergeCell ref="G25:G27"/>
    <mergeCell ref="H25:H27"/>
    <mergeCell ref="I25:I27"/>
    <mergeCell ref="B22:B24"/>
    <mergeCell ref="C22:C24"/>
    <mergeCell ref="J34:M34"/>
    <mergeCell ref="B35:B37"/>
    <mergeCell ref="C35:C37"/>
    <mergeCell ref="D35:D37"/>
    <mergeCell ref="E35:E37"/>
    <mergeCell ref="F35:F37"/>
    <mergeCell ref="G35:G37"/>
    <mergeCell ref="H35:H37"/>
    <mergeCell ref="I35:I37"/>
    <mergeCell ref="B60:B62"/>
    <mergeCell ref="C60:C62"/>
    <mergeCell ref="D60:D62"/>
    <mergeCell ref="E60:E62"/>
    <mergeCell ref="F60:F62"/>
    <mergeCell ref="G60:G62"/>
    <mergeCell ref="H60:H62"/>
    <mergeCell ref="I60:I62"/>
    <mergeCell ref="N60:N62"/>
    <mergeCell ref="O60:O62"/>
    <mergeCell ref="P60:P62"/>
    <mergeCell ref="Q60:Q62"/>
    <mergeCell ref="R60:R62"/>
    <mergeCell ref="S60:S62"/>
    <mergeCell ref="B63:B65"/>
    <mergeCell ref="C63:C65"/>
    <mergeCell ref="D63:D65"/>
    <mergeCell ref="E63:E65"/>
    <mergeCell ref="F63:F65"/>
    <mergeCell ref="T50:T51"/>
    <mergeCell ref="G63:G65"/>
    <mergeCell ref="H63:H65"/>
    <mergeCell ref="I63:I65"/>
    <mergeCell ref="N63:N65"/>
    <mergeCell ref="O63:O65"/>
    <mergeCell ref="P63:P65"/>
    <mergeCell ref="Q63:Q65"/>
    <mergeCell ref="R63:R65"/>
    <mergeCell ref="S63:S65"/>
    <mergeCell ref="B66:B68"/>
    <mergeCell ref="R66:R68"/>
    <mergeCell ref="S66:S68"/>
    <mergeCell ref="L67:L68"/>
    <mergeCell ref="M67:M68"/>
    <mergeCell ref="B69:B71"/>
    <mergeCell ref="P82:P84"/>
    <mergeCell ref="Q82:Q84"/>
    <mergeCell ref="R82:R84"/>
    <mergeCell ref="C69:C71"/>
    <mergeCell ref="D69:D71"/>
    <mergeCell ref="E69:E71"/>
    <mergeCell ref="F69:F71"/>
    <mergeCell ref="G69:G71"/>
    <mergeCell ref="H69:H71"/>
    <mergeCell ref="I69:I71"/>
    <mergeCell ref="N69:N71"/>
    <mergeCell ref="O69:O71"/>
    <mergeCell ref="S82:S84"/>
    <mergeCell ref="B79:B81"/>
    <mergeCell ref="C79:C81"/>
    <mergeCell ref="D79:D81"/>
    <mergeCell ref="E79:E81"/>
    <mergeCell ref="F79:F81"/>
    <mergeCell ref="G79:G81"/>
    <mergeCell ref="H79:H81"/>
    <mergeCell ref="I79:I81"/>
    <mergeCell ref="N79:N81"/>
    <mergeCell ref="B82:B84"/>
    <mergeCell ref="C82:C84"/>
    <mergeCell ref="D82:D84"/>
    <mergeCell ref="E82:E84"/>
    <mergeCell ref="F82:F84"/>
    <mergeCell ref="G82:G84"/>
    <mergeCell ref="H82:H84"/>
    <mergeCell ref="I82:I84"/>
    <mergeCell ref="N82:N84"/>
    <mergeCell ref="O82:O84"/>
    <mergeCell ref="H88:H90"/>
    <mergeCell ref="I88:I90"/>
    <mergeCell ref="N88:N90"/>
    <mergeCell ref="O88:O90"/>
    <mergeCell ref="O79:O81"/>
    <mergeCell ref="P88:P90"/>
    <mergeCell ref="Q88:Q90"/>
    <mergeCell ref="R88:R90"/>
    <mergeCell ref="S88:S90"/>
    <mergeCell ref="L89:L90"/>
    <mergeCell ref="M89:M90"/>
    <mergeCell ref="S91:S93"/>
    <mergeCell ref="B101:B103"/>
    <mergeCell ref="C101:C103"/>
    <mergeCell ref="D101:D103"/>
    <mergeCell ref="E101:E103"/>
    <mergeCell ref="F101:F103"/>
    <mergeCell ref="G101:G103"/>
    <mergeCell ref="H101:H103"/>
    <mergeCell ref="I101:I103"/>
    <mergeCell ref="N101:N103"/>
    <mergeCell ref="O101:O103"/>
    <mergeCell ref="P101:P103"/>
    <mergeCell ref="Q101:Q103"/>
    <mergeCell ref="R101:R103"/>
    <mergeCell ref="S101:S103"/>
    <mergeCell ref="L102:L103"/>
    <mergeCell ref="M102:M103"/>
    <mergeCell ref="B91:B93"/>
    <mergeCell ref="C91:C93"/>
    <mergeCell ref="D91:D93"/>
    <mergeCell ref="E91:E93"/>
    <mergeCell ref="F91:F93"/>
    <mergeCell ref="G91:G93"/>
    <mergeCell ref="H91:H93"/>
    <mergeCell ref="I91:I93"/>
    <mergeCell ref="N91:N93"/>
    <mergeCell ref="B145:B147"/>
    <mergeCell ref="C145:C147"/>
    <mergeCell ref="D145:D147"/>
    <mergeCell ref="E145:E147"/>
    <mergeCell ref="F145:F147"/>
    <mergeCell ref="G145:G147"/>
    <mergeCell ref="H145:H147"/>
    <mergeCell ref="I145:I147"/>
    <mergeCell ref="N145:N147"/>
    <mergeCell ref="O145:O147"/>
    <mergeCell ref="P145:P147"/>
    <mergeCell ref="S104:S106"/>
    <mergeCell ref="C107:C109"/>
    <mergeCell ref="D107:D109"/>
    <mergeCell ref="E107:E109"/>
    <mergeCell ref="F107:F109"/>
    <mergeCell ref="G107:G109"/>
    <mergeCell ref="H107:H109"/>
    <mergeCell ref="I107:I109"/>
    <mergeCell ref="N107:N109"/>
    <mergeCell ref="O107:O109"/>
    <mergeCell ref="P107:P109"/>
    <mergeCell ref="Q107:Q109"/>
    <mergeCell ref="R107:R109"/>
    <mergeCell ref="S107:S109"/>
    <mergeCell ref="L108:L109"/>
    <mergeCell ref="M108:M109"/>
    <mergeCell ref="B110:B112"/>
    <mergeCell ref="C110:C112"/>
    <mergeCell ref="D110:D112"/>
    <mergeCell ref="E110:E112"/>
    <mergeCell ref="F110:F112"/>
    <mergeCell ref="N195:N197"/>
    <mergeCell ref="O195:O197"/>
    <mergeCell ref="P195:P197"/>
    <mergeCell ref="T204:T205"/>
    <mergeCell ref="B201:B203"/>
    <mergeCell ref="C201:C203"/>
    <mergeCell ref="D201:D203"/>
    <mergeCell ref="E201:E203"/>
    <mergeCell ref="F201:F203"/>
    <mergeCell ref="G201:G203"/>
    <mergeCell ref="H201:H203"/>
    <mergeCell ref="I201:I203"/>
    <mergeCell ref="N201:N203"/>
    <mergeCell ref="O201:O203"/>
    <mergeCell ref="P201:P203"/>
    <mergeCell ref="C195:C197"/>
    <mergeCell ref="Q195:Q197"/>
    <mergeCell ref="R195:R197"/>
    <mergeCell ref="S195:S197"/>
    <mergeCell ref="L196:L197"/>
    <mergeCell ref="M196:M197"/>
    <mergeCell ref="B198:B200"/>
    <mergeCell ref="C198:C200"/>
    <mergeCell ref="D198:D200"/>
    <mergeCell ref="E198:E200"/>
    <mergeCell ref="F198:F200"/>
    <mergeCell ref="G198:G200"/>
    <mergeCell ref="H198:H200"/>
    <mergeCell ref="I198:I200"/>
    <mergeCell ref="N198:N200"/>
    <mergeCell ref="O198:O200"/>
    <mergeCell ref="P198:P200"/>
    <mergeCell ref="I236:I238"/>
    <mergeCell ref="N236:N238"/>
    <mergeCell ref="O236:O238"/>
    <mergeCell ref="P236:P238"/>
    <mergeCell ref="Q236:Q238"/>
    <mergeCell ref="R236:R238"/>
    <mergeCell ref="S236:S238"/>
    <mergeCell ref="L237:L238"/>
    <mergeCell ref="M237:M238"/>
    <mergeCell ref="F179:F181"/>
    <mergeCell ref="G179:G181"/>
    <mergeCell ref="H179:H181"/>
    <mergeCell ref="I179:I181"/>
    <mergeCell ref="N179:N181"/>
    <mergeCell ref="O179:O181"/>
    <mergeCell ref="P179:P181"/>
    <mergeCell ref="Q179:Q181"/>
    <mergeCell ref="R179:R181"/>
    <mergeCell ref="S179:S181"/>
    <mergeCell ref="L180:L181"/>
    <mergeCell ref="M180:M181"/>
    <mergeCell ref="B182:O183"/>
    <mergeCell ref="P182:Q182"/>
    <mergeCell ref="B179:B181"/>
    <mergeCell ref="C179:C181"/>
    <mergeCell ref="D179:D181"/>
    <mergeCell ref="D195:D197"/>
    <mergeCell ref="E195:E197"/>
    <mergeCell ref="F195:F197"/>
    <mergeCell ref="G195:G197"/>
    <mergeCell ref="H195:H197"/>
    <mergeCell ref="I195:I197"/>
    <mergeCell ref="B255:B257"/>
    <mergeCell ref="C255:C257"/>
    <mergeCell ref="D255:D257"/>
    <mergeCell ref="E255:E257"/>
    <mergeCell ref="F255:F257"/>
    <mergeCell ref="G255:G257"/>
    <mergeCell ref="H255:H257"/>
    <mergeCell ref="I255:I257"/>
    <mergeCell ref="N255:N257"/>
    <mergeCell ref="O255:O257"/>
    <mergeCell ref="O261:O263"/>
    <mergeCell ref="P261:P263"/>
    <mergeCell ref="Q261:Q263"/>
    <mergeCell ref="R261:R263"/>
    <mergeCell ref="B267:B269"/>
    <mergeCell ref="C267:C269"/>
    <mergeCell ref="D267:D269"/>
    <mergeCell ref="E267:E269"/>
    <mergeCell ref="F267:F269"/>
    <mergeCell ref="G267:G269"/>
    <mergeCell ref="H267:H269"/>
    <mergeCell ref="I267:I269"/>
    <mergeCell ref="P255:P257"/>
    <mergeCell ref="Q255:Q257"/>
    <mergeCell ref="R255:R257"/>
    <mergeCell ref="B264:B266"/>
    <mergeCell ref="C264:C266"/>
    <mergeCell ref="D264:D266"/>
    <mergeCell ref="E264:E266"/>
    <mergeCell ref="F264:F266"/>
    <mergeCell ref="G264:G266"/>
    <mergeCell ref="H264:H266"/>
    <mergeCell ref="T13:T27"/>
    <mergeCell ref="M14:M15"/>
    <mergeCell ref="L14:L15"/>
    <mergeCell ref="L17:L18"/>
    <mergeCell ref="M17:M18"/>
    <mergeCell ref="L20:L21"/>
    <mergeCell ref="M20:M21"/>
    <mergeCell ref="L23:L24"/>
    <mergeCell ref="M23:M24"/>
    <mergeCell ref="L26:L27"/>
    <mergeCell ref="M26:M27"/>
    <mergeCell ref="R19:R21"/>
    <mergeCell ref="S19:S21"/>
    <mergeCell ref="B277:B279"/>
    <mergeCell ref="C277:C279"/>
    <mergeCell ref="D277:D279"/>
    <mergeCell ref="E277:E279"/>
    <mergeCell ref="F277:F279"/>
    <mergeCell ref="G277:G279"/>
    <mergeCell ref="H277:H279"/>
    <mergeCell ref="I277:I279"/>
    <mergeCell ref="N277:N279"/>
    <mergeCell ref="O277:O279"/>
    <mergeCell ref="S214:S216"/>
    <mergeCell ref="L215:L216"/>
    <mergeCell ref="M215:M216"/>
    <mergeCell ref="B217:B219"/>
    <mergeCell ref="C217:C219"/>
    <mergeCell ref="D217:D219"/>
    <mergeCell ref="E217:E219"/>
    <mergeCell ref="F217:F219"/>
    <mergeCell ref="G217:G219"/>
  </mergeCells>
  <conditionalFormatting sqref="K13">
    <cfRule type="expression" dxfId="4719" priority="16786">
      <formula>J13="NO CUMPLE"</formula>
    </cfRule>
    <cfRule type="expression" dxfId="4718" priority="16787">
      <formula>J13="CUMPLE"</formula>
    </cfRule>
  </conditionalFormatting>
  <conditionalFormatting sqref="M13">
    <cfRule type="expression" dxfId="4717" priority="16784">
      <formula>L13="NO CUMPLE"</formula>
    </cfRule>
    <cfRule type="expression" dxfId="4716" priority="16785">
      <formula>L13="CUMPLE"</formula>
    </cfRule>
  </conditionalFormatting>
  <conditionalFormatting sqref="N13">
    <cfRule type="expression" dxfId="4715" priority="16781">
      <formula>N13=" "</formula>
    </cfRule>
    <cfRule type="expression" dxfId="4714" priority="16782">
      <formula>N13="NO PRESENTÓ CERTIFICADO"</formula>
    </cfRule>
    <cfRule type="expression" dxfId="4713" priority="16783">
      <formula>N13="PRESENTÓ CERTIFICADO"</formula>
    </cfRule>
  </conditionalFormatting>
  <conditionalFormatting sqref="J13">
    <cfRule type="cellIs" dxfId="4712" priority="16779" operator="equal">
      <formula>"NO CUMPLE"</formula>
    </cfRule>
    <cfRule type="cellIs" dxfId="4711" priority="16780" operator="equal">
      <formula>"CUMPLE"</formula>
    </cfRule>
  </conditionalFormatting>
  <conditionalFormatting sqref="L13">
    <cfRule type="cellIs" dxfId="4710" priority="16777" operator="equal">
      <formula>"NO CUMPLE"</formula>
    </cfRule>
    <cfRule type="cellIs" dxfId="4709" priority="16778" operator="equal">
      <formula>"CUMPLE"</formula>
    </cfRule>
  </conditionalFormatting>
  <conditionalFormatting sqref="S13">
    <cfRule type="cellIs" dxfId="4708" priority="16775" operator="greaterThan">
      <formula>0</formula>
    </cfRule>
    <cfRule type="cellIs" dxfId="4707" priority="16776" operator="equal">
      <formula>0</formula>
    </cfRule>
  </conditionalFormatting>
  <conditionalFormatting sqref="P13">
    <cfRule type="expression" dxfId="4706" priority="16754">
      <formula>Q13="NO SUBSANABLE"</formula>
    </cfRule>
    <cfRule type="expression" dxfId="4705" priority="16764">
      <formula>Q13="REQUERIMIENTOS SUBSANADOS"</formula>
    </cfRule>
    <cfRule type="expression" dxfId="4704" priority="16765">
      <formula>Q13="PENDIENTES POR SUBSANAR"</formula>
    </cfRule>
    <cfRule type="expression" dxfId="4703" priority="16770">
      <formula>Q13="SIN OBSERVACIÓN"</formula>
    </cfRule>
    <cfRule type="containsBlanks" dxfId="4702" priority="16771">
      <formula>LEN(TRIM(P13))=0</formula>
    </cfRule>
  </conditionalFormatting>
  <conditionalFormatting sqref="O13">
    <cfRule type="cellIs" dxfId="4701" priority="16763" operator="equal">
      <formula>"PENDIENTE POR DESCRIPCIÓN"</formula>
    </cfRule>
    <cfRule type="cellIs" dxfId="4700" priority="16767" operator="equal">
      <formula>"DESCRIPCIÓN INSUFICIENTE"</formula>
    </cfRule>
    <cfRule type="cellIs" dxfId="4699" priority="16768" operator="equal">
      <formula>"NO ESTÁ ACORDE A ITEM 5.2.1 (T.R.)"</formula>
    </cfRule>
    <cfRule type="cellIs" dxfId="4698" priority="16769" operator="equal">
      <formula>"ACORDE A ITEM 5.2.1 (T.R.)"</formula>
    </cfRule>
  </conditionalFormatting>
  <conditionalFormatting sqref="Q13">
    <cfRule type="containsBlanks" dxfId="4697" priority="16749">
      <formula>LEN(TRIM(Q13))=0</formula>
    </cfRule>
    <cfRule type="cellIs" dxfId="4696" priority="16766" operator="equal">
      <formula>"REQUERIMIENTOS SUBSANADOS"</formula>
    </cfRule>
    <cfRule type="containsText" dxfId="4695" priority="16772" operator="containsText" text="NO SUBSANABLE">
      <formula>NOT(ISERROR(SEARCH("NO SUBSANABLE",Q13)))</formula>
    </cfRule>
    <cfRule type="containsText" dxfId="4694" priority="16773" operator="containsText" text="PENDIENTES POR SUBSANAR">
      <formula>NOT(ISERROR(SEARCH("PENDIENTES POR SUBSANAR",Q13)))</formula>
    </cfRule>
    <cfRule type="containsText" dxfId="4693" priority="16774" operator="containsText" text="SIN OBSERVACIÓN">
      <formula>NOT(ISERROR(SEARCH("SIN OBSERVACIÓN",Q13)))</formula>
    </cfRule>
  </conditionalFormatting>
  <conditionalFormatting sqref="R13">
    <cfRule type="containsBlanks" dxfId="4692" priority="16748">
      <formula>LEN(TRIM(R13))=0</formula>
    </cfRule>
    <cfRule type="cellIs" dxfId="4691" priority="16750" operator="equal">
      <formula>"NO CUMPLEN CON LO SOLICITADO"</formula>
    </cfRule>
    <cfRule type="cellIs" dxfId="4690" priority="16751" operator="equal">
      <formula>"CUMPLEN CON LO SOLICITADO"</formula>
    </cfRule>
    <cfRule type="cellIs" dxfId="4689" priority="16752" operator="equal">
      <formula>"PENDIENTES"</formula>
    </cfRule>
    <cfRule type="cellIs" dxfId="4688" priority="16753" operator="equal">
      <formula>"NINGUNO"</formula>
    </cfRule>
  </conditionalFormatting>
  <conditionalFormatting sqref="T28">
    <cfRule type="cellIs" dxfId="4687" priority="16586" operator="equal">
      <formula>"NO CUMPLE"</formula>
    </cfRule>
    <cfRule type="cellIs" dxfId="4686" priority="16587" operator="equal">
      <formula>"CUMPLE"</formula>
    </cfRule>
  </conditionalFormatting>
  <conditionalFormatting sqref="B28">
    <cfRule type="cellIs" dxfId="4685" priority="16584" operator="equal">
      <formula>"NO CUMPLE CON LA EXPERIENCIA REQUERIDA"</formula>
    </cfRule>
    <cfRule type="cellIs" dxfId="4684" priority="16585" operator="equal">
      <formula>"CUMPLE CON LA EXPERIENCIA REQUERIDA"</formula>
    </cfRule>
  </conditionalFormatting>
  <conditionalFormatting sqref="H13">
    <cfRule type="notContainsBlanks" dxfId="4683" priority="16583">
      <formula>LEN(TRIM(H13))&gt;0</formula>
    </cfRule>
  </conditionalFormatting>
  <conditionalFormatting sqref="G13">
    <cfRule type="notContainsBlanks" dxfId="4682" priority="16582">
      <formula>LEN(TRIM(G13))&gt;0</formula>
    </cfRule>
  </conditionalFormatting>
  <conditionalFormatting sqref="F13">
    <cfRule type="notContainsBlanks" dxfId="4681" priority="16581">
      <formula>LEN(TRIM(F13))&gt;0</formula>
    </cfRule>
  </conditionalFormatting>
  <conditionalFormatting sqref="E13">
    <cfRule type="notContainsBlanks" dxfId="4680" priority="16580">
      <formula>LEN(TRIM(E13))&gt;0</formula>
    </cfRule>
  </conditionalFormatting>
  <conditionalFormatting sqref="D13">
    <cfRule type="notContainsBlanks" dxfId="4679" priority="16579">
      <formula>LEN(TRIM(D13))&gt;0</formula>
    </cfRule>
  </conditionalFormatting>
  <conditionalFormatting sqref="C13">
    <cfRule type="notContainsBlanks" dxfId="4678" priority="16578">
      <formula>LEN(TRIM(C13))&gt;0</formula>
    </cfRule>
  </conditionalFormatting>
  <conditionalFormatting sqref="I13">
    <cfRule type="notContainsBlanks" dxfId="4677" priority="16577">
      <formula>LEN(TRIM(I13))&gt;0</formula>
    </cfRule>
  </conditionalFormatting>
  <conditionalFormatting sqref="N16 N19">
    <cfRule type="expression" dxfId="4676" priority="9142">
      <formula>N16=" "</formula>
    </cfRule>
    <cfRule type="expression" dxfId="4675" priority="9143">
      <formula>N16="NO PRESENTÓ CERTIFICADO"</formula>
    </cfRule>
    <cfRule type="expression" dxfId="4674" priority="9144">
      <formula>N16="PRESENTÓ CERTIFICADO"</formula>
    </cfRule>
  </conditionalFormatting>
  <conditionalFormatting sqref="P16 P19">
    <cfRule type="expression" dxfId="4673" priority="9119">
      <formula>Q16="NO SUBSANABLE"</formula>
    </cfRule>
    <cfRule type="expression" dxfId="4672" priority="9125">
      <formula>Q16="REQUERIMIENTOS SUBSANADOS"</formula>
    </cfRule>
    <cfRule type="expression" dxfId="4671" priority="9126">
      <formula>Q16="PENDIENTES POR SUBSANAR"</formula>
    </cfRule>
    <cfRule type="expression" dxfId="4670" priority="9131">
      <formula>Q16="SIN OBSERVACIÓN"</formula>
    </cfRule>
    <cfRule type="containsBlanks" dxfId="4669" priority="9132">
      <formula>LEN(TRIM(P16))=0</formula>
    </cfRule>
  </conditionalFormatting>
  <conditionalFormatting sqref="O16 O19">
    <cfRule type="cellIs" dxfId="4668" priority="9124" operator="equal">
      <formula>"PENDIENTE POR DESCRIPCIÓN"</formula>
    </cfRule>
    <cfRule type="cellIs" dxfId="4667" priority="9128" operator="equal">
      <formula>"DESCRIPCIÓN INSUFICIENTE"</formula>
    </cfRule>
    <cfRule type="cellIs" dxfId="4666" priority="9129" operator="equal">
      <formula>"NO ESTÁ ACORDE A ITEM 5.2.1 (T.R.)"</formula>
    </cfRule>
    <cfRule type="cellIs" dxfId="4665" priority="9130" operator="equal">
      <formula>"ACORDE A ITEM 5.2.1 (T.R.)"</formula>
    </cfRule>
  </conditionalFormatting>
  <conditionalFormatting sqref="Q16 Q19">
    <cfRule type="containsBlanks" dxfId="4664" priority="9114">
      <formula>LEN(TRIM(Q16))=0</formula>
    </cfRule>
    <cfRule type="cellIs" dxfId="4663" priority="9127" operator="equal">
      <formula>"REQUERIMIENTOS SUBSANADOS"</formula>
    </cfRule>
    <cfRule type="containsText" dxfId="4662" priority="9133" operator="containsText" text="NO SUBSANABLE">
      <formula>NOT(ISERROR(SEARCH("NO SUBSANABLE",Q16)))</formula>
    </cfRule>
    <cfRule type="containsText" dxfId="4661" priority="9134" operator="containsText" text="PENDIENTES POR SUBSANAR">
      <formula>NOT(ISERROR(SEARCH("PENDIENTES POR SUBSANAR",Q16)))</formula>
    </cfRule>
    <cfRule type="containsText" dxfId="4660" priority="9135" operator="containsText" text="SIN OBSERVACIÓN">
      <formula>NOT(ISERROR(SEARCH("SIN OBSERVACIÓN",Q16)))</formula>
    </cfRule>
  </conditionalFormatting>
  <conditionalFormatting sqref="R16 R19">
    <cfRule type="containsBlanks" dxfId="4659" priority="9113">
      <formula>LEN(TRIM(R16))=0</formula>
    </cfRule>
    <cfRule type="cellIs" dxfId="4658" priority="9115" operator="equal">
      <formula>"NO CUMPLEN CON LO SOLICITADO"</formula>
    </cfRule>
    <cfRule type="cellIs" dxfId="4657" priority="9116" operator="equal">
      <formula>"CUMPLEN CON LO SOLICITADO"</formula>
    </cfRule>
    <cfRule type="cellIs" dxfId="4656" priority="9117" operator="equal">
      <formula>"PENDIENTES"</formula>
    </cfRule>
    <cfRule type="cellIs" dxfId="4655" priority="9118" operator="equal">
      <formula>"NINGUNO"</formula>
    </cfRule>
  </conditionalFormatting>
  <conditionalFormatting sqref="H16 H19">
    <cfRule type="notContainsBlanks" dxfId="4654" priority="9112">
      <formula>LEN(TRIM(H16))&gt;0</formula>
    </cfRule>
  </conditionalFormatting>
  <conditionalFormatting sqref="G16 G19">
    <cfRule type="notContainsBlanks" dxfId="4653" priority="9111">
      <formula>LEN(TRIM(G16))&gt;0</formula>
    </cfRule>
  </conditionalFormatting>
  <conditionalFormatting sqref="F16 F19">
    <cfRule type="notContainsBlanks" dxfId="4652" priority="9110">
      <formula>LEN(TRIM(F16))&gt;0</formula>
    </cfRule>
  </conditionalFormatting>
  <conditionalFormatting sqref="E16 E19">
    <cfRule type="notContainsBlanks" dxfId="4651" priority="9109">
      <formula>LEN(TRIM(E16))&gt;0</formula>
    </cfRule>
  </conditionalFormatting>
  <conditionalFormatting sqref="D16 D19">
    <cfRule type="notContainsBlanks" dxfId="4650" priority="9108">
      <formula>LEN(TRIM(D16))&gt;0</formula>
    </cfRule>
  </conditionalFormatting>
  <conditionalFormatting sqref="C16 C19">
    <cfRule type="notContainsBlanks" dxfId="4649" priority="9107">
      <formula>LEN(TRIM(C16))&gt;0</formula>
    </cfRule>
  </conditionalFormatting>
  <conditionalFormatting sqref="I16 I19">
    <cfRule type="notContainsBlanks" dxfId="4648" priority="9106">
      <formula>LEN(TRIM(I16))&gt;0</formula>
    </cfRule>
  </conditionalFormatting>
  <conditionalFormatting sqref="N22">
    <cfRule type="expression" dxfId="4647" priority="7479">
      <formula>N22=" "</formula>
    </cfRule>
    <cfRule type="expression" dxfId="4646" priority="7480">
      <formula>N22="NO PRESENTÓ CERTIFICADO"</formula>
    </cfRule>
    <cfRule type="expression" dxfId="4645" priority="7481">
      <formula>N22="PRESENTÓ CERTIFICADO"</formula>
    </cfRule>
  </conditionalFormatting>
  <conditionalFormatting sqref="P22">
    <cfRule type="expression" dxfId="4644" priority="7456">
      <formula>Q22="NO SUBSANABLE"</formula>
    </cfRule>
    <cfRule type="expression" dxfId="4643" priority="7462">
      <formula>Q22="REQUERIMIENTOS SUBSANADOS"</formula>
    </cfRule>
    <cfRule type="expression" dxfId="4642" priority="7463">
      <formula>Q22="PENDIENTES POR SUBSANAR"</formula>
    </cfRule>
    <cfRule type="expression" dxfId="4641" priority="7468">
      <formula>Q22="SIN OBSERVACIÓN"</formula>
    </cfRule>
    <cfRule type="containsBlanks" dxfId="4640" priority="7469">
      <formula>LEN(TRIM(P22))=0</formula>
    </cfRule>
  </conditionalFormatting>
  <conditionalFormatting sqref="O22">
    <cfRule type="cellIs" dxfId="4639" priority="7461" operator="equal">
      <formula>"PENDIENTE POR DESCRIPCIÓN"</formula>
    </cfRule>
    <cfRule type="cellIs" dxfId="4638" priority="7465" operator="equal">
      <formula>"DESCRIPCIÓN INSUFICIENTE"</formula>
    </cfRule>
    <cfRule type="cellIs" dxfId="4637" priority="7466" operator="equal">
      <formula>"NO ESTÁ ACORDE A ITEM 5.2.1 (T.R.)"</formula>
    </cfRule>
    <cfRule type="cellIs" dxfId="4636" priority="7467" operator="equal">
      <formula>"ACORDE A ITEM 5.2.1 (T.R.)"</formula>
    </cfRule>
  </conditionalFormatting>
  <conditionalFormatting sqref="Q22">
    <cfRule type="containsBlanks" dxfId="4635" priority="7451">
      <formula>LEN(TRIM(Q22))=0</formula>
    </cfRule>
    <cfRule type="cellIs" dxfId="4634" priority="7464" operator="equal">
      <formula>"REQUERIMIENTOS SUBSANADOS"</formula>
    </cfRule>
    <cfRule type="containsText" dxfId="4633" priority="7470" operator="containsText" text="NO SUBSANABLE">
      <formula>NOT(ISERROR(SEARCH("NO SUBSANABLE",Q22)))</formula>
    </cfRule>
    <cfRule type="containsText" dxfId="4632" priority="7471" operator="containsText" text="PENDIENTES POR SUBSANAR">
      <formula>NOT(ISERROR(SEARCH("PENDIENTES POR SUBSANAR",Q22)))</formula>
    </cfRule>
    <cfRule type="containsText" dxfId="4631" priority="7472" operator="containsText" text="SIN OBSERVACIÓN">
      <formula>NOT(ISERROR(SEARCH("SIN OBSERVACIÓN",Q22)))</formula>
    </cfRule>
  </conditionalFormatting>
  <conditionalFormatting sqref="R22">
    <cfRule type="containsBlanks" dxfId="4630" priority="7450">
      <formula>LEN(TRIM(R22))=0</formula>
    </cfRule>
    <cfRule type="cellIs" dxfId="4629" priority="7452" operator="equal">
      <formula>"NO CUMPLEN CON LO SOLICITADO"</formula>
    </cfRule>
    <cfRule type="cellIs" dxfId="4628" priority="7453" operator="equal">
      <formula>"CUMPLEN CON LO SOLICITADO"</formula>
    </cfRule>
    <cfRule type="cellIs" dxfId="4627" priority="7454" operator="equal">
      <formula>"PENDIENTES"</formula>
    </cfRule>
    <cfRule type="cellIs" dxfId="4626" priority="7455" operator="equal">
      <formula>"NINGUNO"</formula>
    </cfRule>
  </conditionalFormatting>
  <conditionalFormatting sqref="H22">
    <cfRule type="notContainsBlanks" dxfId="4625" priority="7449">
      <formula>LEN(TRIM(H22))&gt;0</formula>
    </cfRule>
  </conditionalFormatting>
  <conditionalFormatting sqref="G22">
    <cfRule type="notContainsBlanks" dxfId="4624" priority="7448">
      <formula>LEN(TRIM(G22))&gt;0</formula>
    </cfRule>
  </conditionalFormatting>
  <conditionalFormatting sqref="F22">
    <cfRule type="notContainsBlanks" dxfId="4623" priority="7447">
      <formula>LEN(TRIM(F22))&gt;0</formula>
    </cfRule>
  </conditionalFormatting>
  <conditionalFormatting sqref="E22">
    <cfRule type="notContainsBlanks" dxfId="4622" priority="7446">
      <formula>LEN(TRIM(E22))&gt;0</formula>
    </cfRule>
  </conditionalFormatting>
  <conditionalFormatting sqref="D22">
    <cfRule type="notContainsBlanks" dxfId="4621" priority="7445">
      <formula>LEN(TRIM(D22))&gt;0</formula>
    </cfRule>
  </conditionalFormatting>
  <conditionalFormatting sqref="C22">
    <cfRule type="notContainsBlanks" dxfId="4620" priority="7444">
      <formula>LEN(TRIM(C22))&gt;0</formula>
    </cfRule>
  </conditionalFormatting>
  <conditionalFormatting sqref="I22">
    <cfRule type="notContainsBlanks" dxfId="4619" priority="7443">
      <formula>LEN(TRIM(I22))&gt;0</formula>
    </cfRule>
  </conditionalFormatting>
  <conditionalFormatting sqref="T13">
    <cfRule type="cellIs" dxfId="4618" priority="7441" operator="equal">
      <formula>"NO"</formula>
    </cfRule>
    <cfRule type="cellIs" dxfId="4617" priority="7442" operator="equal">
      <formula>"SI"</formula>
    </cfRule>
  </conditionalFormatting>
  <conditionalFormatting sqref="S16 S19 S22">
    <cfRule type="cellIs" dxfId="4616" priority="7439" operator="greaterThan">
      <formula>0</formula>
    </cfRule>
    <cfRule type="cellIs" dxfId="4615" priority="7440" operator="equal">
      <formula>0</formula>
    </cfRule>
  </conditionalFormatting>
  <conditionalFormatting sqref="N25">
    <cfRule type="expression" dxfId="4614" priority="4044">
      <formula>N25=" "</formula>
    </cfRule>
    <cfRule type="expression" dxfId="4613" priority="4045">
      <formula>N25="NO PRESENTÓ CERTIFICADO"</formula>
    </cfRule>
    <cfRule type="expression" dxfId="4612" priority="4046">
      <formula>N25="PRESENTÓ CERTIFICADO"</formula>
    </cfRule>
  </conditionalFormatting>
  <conditionalFormatting sqref="P25">
    <cfRule type="expression" dxfId="4611" priority="4027">
      <formula>Q25="NO SUBSANABLE"</formula>
    </cfRule>
    <cfRule type="expression" dxfId="4610" priority="4029">
      <formula>Q25="REQUERIMIENTOS SUBSANADOS"</formula>
    </cfRule>
    <cfRule type="expression" dxfId="4609" priority="4030">
      <formula>Q25="PENDIENTES POR SUBSANAR"</formula>
    </cfRule>
    <cfRule type="expression" dxfId="4608" priority="4035">
      <formula>Q25="SIN OBSERVACIÓN"</formula>
    </cfRule>
    <cfRule type="containsBlanks" dxfId="4607" priority="4036">
      <formula>LEN(TRIM(P25))=0</formula>
    </cfRule>
  </conditionalFormatting>
  <conditionalFormatting sqref="O25">
    <cfRule type="cellIs" dxfId="4606" priority="4028" operator="equal">
      <formula>"PENDIENTE POR DESCRIPCIÓN"</formula>
    </cfRule>
    <cfRule type="cellIs" dxfId="4605" priority="4032" operator="equal">
      <formula>"DESCRIPCIÓN INSUFICIENTE"</formula>
    </cfRule>
    <cfRule type="cellIs" dxfId="4604" priority="4033" operator="equal">
      <formula>"NO ESTÁ ACORDE A ITEM 5.2.1 (T.R.)"</formula>
    </cfRule>
    <cfRule type="cellIs" dxfId="4603" priority="4034" operator="equal">
      <formula>"ACORDE A ITEM 5.2.1 (T.R.)"</formula>
    </cfRule>
  </conditionalFormatting>
  <conditionalFormatting sqref="Q25">
    <cfRule type="containsBlanks" dxfId="4602" priority="4022">
      <formula>LEN(TRIM(Q25))=0</formula>
    </cfRule>
    <cfRule type="cellIs" dxfId="4601" priority="4031" operator="equal">
      <formula>"REQUERIMIENTOS SUBSANADOS"</formula>
    </cfRule>
    <cfRule type="containsText" dxfId="4600" priority="4037" operator="containsText" text="NO SUBSANABLE">
      <formula>NOT(ISERROR(SEARCH("NO SUBSANABLE",Q25)))</formula>
    </cfRule>
    <cfRule type="containsText" dxfId="4599" priority="4038" operator="containsText" text="PENDIENTES POR SUBSANAR">
      <formula>NOT(ISERROR(SEARCH("PENDIENTES POR SUBSANAR",Q25)))</formula>
    </cfRule>
    <cfRule type="containsText" dxfId="4598" priority="4039" operator="containsText" text="SIN OBSERVACIÓN">
      <formula>NOT(ISERROR(SEARCH("SIN OBSERVACIÓN",Q25)))</formula>
    </cfRule>
  </conditionalFormatting>
  <conditionalFormatting sqref="R25">
    <cfRule type="containsBlanks" dxfId="4597" priority="4021">
      <formula>LEN(TRIM(R25))=0</formula>
    </cfRule>
    <cfRule type="cellIs" dxfId="4596" priority="4023" operator="equal">
      <formula>"NO CUMPLEN CON LO SOLICITADO"</formula>
    </cfRule>
    <cfRule type="cellIs" dxfId="4595" priority="4024" operator="equal">
      <formula>"CUMPLEN CON LO SOLICITADO"</formula>
    </cfRule>
    <cfRule type="cellIs" dxfId="4594" priority="4025" operator="equal">
      <formula>"PENDIENTES"</formula>
    </cfRule>
    <cfRule type="cellIs" dxfId="4593" priority="4026" operator="equal">
      <formula>"NINGUNO"</formula>
    </cfRule>
  </conditionalFormatting>
  <conditionalFormatting sqref="H25">
    <cfRule type="notContainsBlanks" dxfId="4592" priority="4020">
      <formula>LEN(TRIM(H25))&gt;0</formula>
    </cfRule>
  </conditionalFormatting>
  <conditionalFormatting sqref="G25">
    <cfRule type="notContainsBlanks" dxfId="4591" priority="4019">
      <formula>LEN(TRIM(G25))&gt;0</formula>
    </cfRule>
  </conditionalFormatting>
  <conditionalFormatting sqref="F25">
    <cfRule type="notContainsBlanks" dxfId="4590" priority="4018">
      <formula>LEN(TRIM(F25))&gt;0</formula>
    </cfRule>
  </conditionalFormatting>
  <conditionalFormatting sqref="E25">
    <cfRule type="notContainsBlanks" dxfId="4589" priority="4017">
      <formula>LEN(TRIM(E25))&gt;0</formula>
    </cfRule>
  </conditionalFormatting>
  <conditionalFormatting sqref="D25">
    <cfRule type="notContainsBlanks" dxfId="4588" priority="4016">
      <formula>LEN(TRIM(D25))&gt;0</formula>
    </cfRule>
  </conditionalFormatting>
  <conditionalFormatting sqref="C25">
    <cfRule type="notContainsBlanks" dxfId="4587" priority="4015">
      <formula>LEN(TRIM(C25))&gt;0</formula>
    </cfRule>
  </conditionalFormatting>
  <conditionalFormatting sqref="I25">
    <cfRule type="notContainsBlanks" dxfId="4586" priority="4014">
      <formula>LEN(TRIM(I25))&gt;0</formula>
    </cfRule>
  </conditionalFormatting>
  <conditionalFormatting sqref="S25">
    <cfRule type="cellIs" dxfId="4585" priority="4010" operator="greaterThan">
      <formula>0</formula>
    </cfRule>
    <cfRule type="cellIs" dxfId="4584" priority="4011" operator="equal">
      <formula>0</formula>
    </cfRule>
  </conditionalFormatting>
  <conditionalFormatting sqref="K14:K15">
    <cfRule type="expression" dxfId="4583" priority="4008">
      <formula>J14="NO CUMPLE"</formula>
    </cfRule>
    <cfRule type="expression" dxfId="4582" priority="4009">
      <formula>J14="CUMPLE"</formula>
    </cfRule>
  </conditionalFormatting>
  <conditionalFormatting sqref="J14:J15">
    <cfRule type="cellIs" dxfId="4581" priority="4006" operator="equal">
      <formula>"NO CUMPLE"</formula>
    </cfRule>
    <cfRule type="cellIs" dxfId="4580" priority="4007" operator="equal">
      <formula>"CUMPLE"</formula>
    </cfRule>
  </conditionalFormatting>
  <conditionalFormatting sqref="M14">
    <cfRule type="expression" dxfId="4579" priority="4004">
      <formula>L14="NO CUMPLE"</formula>
    </cfRule>
    <cfRule type="expression" dxfId="4578" priority="4005">
      <formula>L14="CUMPLE"</formula>
    </cfRule>
  </conditionalFormatting>
  <conditionalFormatting sqref="L14">
    <cfRule type="cellIs" dxfId="4577" priority="4002" operator="equal">
      <formula>"NO CUMPLE"</formula>
    </cfRule>
    <cfRule type="cellIs" dxfId="4576" priority="4003" operator="equal">
      <formula>"CUMPLE"</formula>
    </cfRule>
  </conditionalFormatting>
  <conditionalFormatting sqref="K16">
    <cfRule type="expression" dxfId="4575" priority="4000">
      <formula>J16="NO CUMPLE"</formula>
    </cfRule>
    <cfRule type="expression" dxfId="4574" priority="4001">
      <formula>J16="CUMPLE"</formula>
    </cfRule>
  </conditionalFormatting>
  <conditionalFormatting sqref="M16">
    <cfRule type="expression" dxfId="4573" priority="3998">
      <formula>L16="NO CUMPLE"</formula>
    </cfRule>
    <cfRule type="expression" dxfId="4572" priority="3999">
      <formula>L16="CUMPLE"</formula>
    </cfRule>
  </conditionalFormatting>
  <conditionalFormatting sqref="J16">
    <cfRule type="cellIs" dxfId="4571" priority="3996" operator="equal">
      <formula>"NO CUMPLE"</formula>
    </cfRule>
    <cfRule type="cellIs" dxfId="4570" priority="3997" operator="equal">
      <formula>"CUMPLE"</formula>
    </cfRule>
  </conditionalFormatting>
  <conditionalFormatting sqref="L16">
    <cfRule type="cellIs" dxfId="4569" priority="3994" operator="equal">
      <formula>"NO CUMPLE"</formula>
    </cfRule>
    <cfRule type="cellIs" dxfId="4568" priority="3995" operator="equal">
      <formula>"CUMPLE"</formula>
    </cfRule>
  </conditionalFormatting>
  <conditionalFormatting sqref="K17:K18">
    <cfRule type="expression" dxfId="4567" priority="3992">
      <formula>J17="NO CUMPLE"</formula>
    </cfRule>
    <cfRule type="expression" dxfId="4566" priority="3993">
      <formula>J17="CUMPLE"</formula>
    </cfRule>
  </conditionalFormatting>
  <conditionalFormatting sqref="J17:J18">
    <cfRule type="cellIs" dxfId="4565" priority="3990" operator="equal">
      <formula>"NO CUMPLE"</formula>
    </cfRule>
    <cfRule type="cellIs" dxfId="4564" priority="3991" operator="equal">
      <formula>"CUMPLE"</formula>
    </cfRule>
  </conditionalFormatting>
  <conditionalFormatting sqref="M17">
    <cfRule type="expression" dxfId="4563" priority="3988">
      <formula>L17="NO CUMPLE"</formula>
    </cfRule>
    <cfRule type="expression" dxfId="4562" priority="3989">
      <formula>L17="CUMPLE"</formula>
    </cfRule>
  </conditionalFormatting>
  <conditionalFormatting sqref="L17">
    <cfRule type="cellIs" dxfId="4561" priority="3986" operator="equal">
      <formula>"NO CUMPLE"</formula>
    </cfRule>
    <cfRule type="cellIs" dxfId="4560" priority="3987" operator="equal">
      <formula>"CUMPLE"</formula>
    </cfRule>
  </conditionalFormatting>
  <conditionalFormatting sqref="K19">
    <cfRule type="expression" dxfId="4559" priority="3984">
      <formula>J19="NO CUMPLE"</formula>
    </cfRule>
    <cfRule type="expression" dxfId="4558" priority="3985">
      <formula>J19="CUMPLE"</formula>
    </cfRule>
  </conditionalFormatting>
  <conditionalFormatting sqref="M19">
    <cfRule type="expression" dxfId="4557" priority="3982">
      <formula>L19="NO CUMPLE"</formula>
    </cfRule>
    <cfRule type="expression" dxfId="4556" priority="3983">
      <formula>L19="CUMPLE"</formula>
    </cfRule>
  </conditionalFormatting>
  <conditionalFormatting sqref="J19">
    <cfRule type="cellIs" dxfId="4555" priority="3980" operator="equal">
      <formula>"NO CUMPLE"</formula>
    </cfRule>
    <cfRule type="cellIs" dxfId="4554" priority="3981" operator="equal">
      <formula>"CUMPLE"</formula>
    </cfRule>
  </conditionalFormatting>
  <conditionalFormatting sqref="L19">
    <cfRule type="cellIs" dxfId="4553" priority="3978" operator="equal">
      <formula>"NO CUMPLE"</formula>
    </cfRule>
    <cfRule type="cellIs" dxfId="4552" priority="3979" operator="equal">
      <formula>"CUMPLE"</formula>
    </cfRule>
  </conditionalFormatting>
  <conditionalFormatting sqref="K20:K21">
    <cfRule type="expression" dxfId="4551" priority="3976">
      <formula>J20="NO CUMPLE"</formula>
    </cfRule>
    <cfRule type="expression" dxfId="4550" priority="3977">
      <formula>J20="CUMPLE"</formula>
    </cfRule>
  </conditionalFormatting>
  <conditionalFormatting sqref="J20:J21">
    <cfRule type="cellIs" dxfId="4549" priority="3974" operator="equal">
      <formula>"NO CUMPLE"</formula>
    </cfRule>
    <cfRule type="cellIs" dxfId="4548" priority="3975" operator="equal">
      <formula>"CUMPLE"</formula>
    </cfRule>
  </conditionalFormatting>
  <conditionalFormatting sqref="M20">
    <cfRule type="expression" dxfId="4547" priority="3972">
      <formula>L20="NO CUMPLE"</formula>
    </cfRule>
    <cfRule type="expression" dxfId="4546" priority="3973">
      <formula>L20="CUMPLE"</formula>
    </cfRule>
  </conditionalFormatting>
  <conditionalFormatting sqref="L20">
    <cfRule type="cellIs" dxfId="4545" priority="3970" operator="equal">
      <formula>"NO CUMPLE"</formula>
    </cfRule>
    <cfRule type="cellIs" dxfId="4544" priority="3971" operator="equal">
      <formula>"CUMPLE"</formula>
    </cfRule>
  </conditionalFormatting>
  <conditionalFormatting sqref="K22">
    <cfRule type="expression" dxfId="4543" priority="3968">
      <formula>J22="NO CUMPLE"</formula>
    </cfRule>
    <cfRule type="expression" dxfId="4542" priority="3969">
      <formula>J22="CUMPLE"</formula>
    </cfRule>
  </conditionalFormatting>
  <conditionalFormatting sqref="M22">
    <cfRule type="expression" dxfId="4541" priority="3966">
      <formula>L22="NO CUMPLE"</formula>
    </cfRule>
    <cfRule type="expression" dxfId="4540" priority="3967">
      <formula>L22="CUMPLE"</formula>
    </cfRule>
  </conditionalFormatting>
  <conditionalFormatting sqref="J22">
    <cfRule type="cellIs" dxfId="4539" priority="3964" operator="equal">
      <formula>"NO CUMPLE"</formula>
    </cfRule>
    <cfRule type="cellIs" dxfId="4538" priority="3965" operator="equal">
      <formula>"CUMPLE"</formula>
    </cfRule>
  </conditionalFormatting>
  <conditionalFormatting sqref="L22">
    <cfRule type="cellIs" dxfId="4537" priority="3962" operator="equal">
      <formula>"NO CUMPLE"</formula>
    </cfRule>
    <cfRule type="cellIs" dxfId="4536" priority="3963" operator="equal">
      <formula>"CUMPLE"</formula>
    </cfRule>
  </conditionalFormatting>
  <conditionalFormatting sqref="K23:K24">
    <cfRule type="expression" dxfId="4535" priority="3960">
      <formula>J23="NO CUMPLE"</formula>
    </cfRule>
    <cfRule type="expression" dxfId="4534" priority="3961">
      <formula>J23="CUMPLE"</formula>
    </cfRule>
  </conditionalFormatting>
  <conditionalFormatting sqref="J23:J24">
    <cfRule type="cellIs" dxfId="4533" priority="3958" operator="equal">
      <formula>"NO CUMPLE"</formula>
    </cfRule>
    <cfRule type="cellIs" dxfId="4532" priority="3959" operator="equal">
      <formula>"CUMPLE"</formula>
    </cfRule>
  </conditionalFormatting>
  <conditionalFormatting sqref="M23">
    <cfRule type="expression" dxfId="4531" priority="3956">
      <formula>L23="NO CUMPLE"</formula>
    </cfRule>
    <cfRule type="expression" dxfId="4530" priority="3957">
      <formula>L23="CUMPLE"</formula>
    </cfRule>
  </conditionalFormatting>
  <conditionalFormatting sqref="L23">
    <cfRule type="cellIs" dxfId="4529" priority="3954" operator="equal">
      <formula>"NO CUMPLE"</formula>
    </cfRule>
    <cfRule type="cellIs" dxfId="4528" priority="3955" operator="equal">
      <formula>"CUMPLE"</formula>
    </cfRule>
  </conditionalFormatting>
  <conditionalFormatting sqref="K25">
    <cfRule type="expression" dxfId="4527" priority="3952">
      <formula>J25="NO CUMPLE"</formula>
    </cfRule>
    <cfRule type="expression" dxfId="4526" priority="3953">
      <formula>J25="CUMPLE"</formula>
    </cfRule>
  </conditionalFormatting>
  <conditionalFormatting sqref="M25">
    <cfRule type="expression" dxfId="4525" priority="3950">
      <formula>L25="NO CUMPLE"</formula>
    </cfRule>
    <cfRule type="expression" dxfId="4524" priority="3951">
      <formula>L25="CUMPLE"</formula>
    </cfRule>
  </conditionalFormatting>
  <conditionalFormatting sqref="J25">
    <cfRule type="cellIs" dxfId="4523" priority="3948" operator="equal">
      <formula>"NO CUMPLE"</formula>
    </cfRule>
    <cfRule type="cellIs" dxfId="4522" priority="3949" operator="equal">
      <formula>"CUMPLE"</formula>
    </cfRule>
  </conditionalFormatting>
  <conditionalFormatting sqref="L25">
    <cfRule type="cellIs" dxfId="4521" priority="3946" operator="equal">
      <formula>"NO CUMPLE"</formula>
    </cfRule>
    <cfRule type="cellIs" dxfId="4520" priority="3947" operator="equal">
      <formula>"CUMPLE"</formula>
    </cfRule>
  </conditionalFormatting>
  <conditionalFormatting sqref="K26:K27">
    <cfRule type="expression" dxfId="4519" priority="3944">
      <formula>J26="NO CUMPLE"</formula>
    </cfRule>
    <cfRule type="expression" dxfId="4518" priority="3945">
      <formula>J26="CUMPLE"</formula>
    </cfRule>
  </conditionalFormatting>
  <conditionalFormatting sqref="J26:J27">
    <cfRule type="cellIs" dxfId="4517" priority="3942" operator="equal">
      <formula>"NO CUMPLE"</formula>
    </cfRule>
    <cfRule type="cellIs" dxfId="4516" priority="3943" operator="equal">
      <formula>"CUMPLE"</formula>
    </cfRule>
  </conditionalFormatting>
  <conditionalFormatting sqref="M26">
    <cfRule type="expression" dxfId="4515" priority="3940">
      <formula>L26="NO CUMPLE"</formula>
    </cfRule>
    <cfRule type="expression" dxfId="4514" priority="3941">
      <formula>L26="CUMPLE"</formula>
    </cfRule>
  </conditionalFormatting>
  <conditionalFormatting sqref="L26">
    <cfRule type="cellIs" dxfId="4513" priority="3938" operator="equal">
      <formula>"NO CUMPLE"</formula>
    </cfRule>
    <cfRule type="cellIs" dxfId="4512" priority="3939" operator="equal">
      <formula>"CUMPLE"</formula>
    </cfRule>
  </conditionalFormatting>
  <conditionalFormatting sqref="T50">
    <cfRule type="cellIs" dxfId="4511" priority="3904" operator="equal">
      <formula>"NO CUMPLE"</formula>
    </cfRule>
    <cfRule type="cellIs" dxfId="4510" priority="3905" operator="equal">
      <formula>"CUMPLE"</formula>
    </cfRule>
  </conditionalFormatting>
  <conditionalFormatting sqref="B50">
    <cfRule type="cellIs" dxfId="4509" priority="3902" operator="equal">
      <formula>"NO CUMPLE CON LA EXPERIENCIA REQUERIDA"</formula>
    </cfRule>
    <cfRule type="cellIs" dxfId="4508" priority="3903" operator="equal">
      <formula>"CUMPLE CON LA EXPERIENCIA REQUERIDA"</formula>
    </cfRule>
  </conditionalFormatting>
  <conditionalFormatting sqref="T72">
    <cfRule type="cellIs" dxfId="4507" priority="3696" operator="equal">
      <formula>"NO CUMPLE"</formula>
    </cfRule>
    <cfRule type="cellIs" dxfId="4506" priority="3697" operator="equal">
      <formula>"CUMPLE"</formula>
    </cfRule>
  </conditionalFormatting>
  <conditionalFormatting sqref="B72">
    <cfRule type="cellIs" dxfId="4505" priority="3694" operator="equal">
      <formula>"NO CUMPLE CON LA EXPERIENCIA REQUERIDA"</formula>
    </cfRule>
    <cfRule type="cellIs" dxfId="4504" priority="3695" operator="equal">
      <formula>"CUMPLE CON LA EXPERIENCIA REQUERIDA"</formula>
    </cfRule>
  </conditionalFormatting>
  <conditionalFormatting sqref="T94">
    <cfRule type="cellIs" dxfId="4503" priority="3488" operator="equal">
      <formula>"NO CUMPLE"</formula>
    </cfRule>
    <cfRule type="cellIs" dxfId="4502" priority="3489" operator="equal">
      <formula>"CUMPLE"</formula>
    </cfRule>
  </conditionalFormatting>
  <conditionalFormatting sqref="B94">
    <cfRule type="cellIs" dxfId="4501" priority="3486" operator="equal">
      <formula>"NO CUMPLE CON LA EXPERIENCIA REQUERIDA"</formula>
    </cfRule>
    <cfRule type="cellIs" dxfId="4500" priority="3487" operator="equal">
      <formula>"CUMPLE CON LA EXPERIENCIA REQUERIDA"</formula>
    </cfRule>
  </conditionalFormatting>
  <conditionalFormatting sqref="T116">
    <cfRule type="cellIs" dxfId="4499" priority="3280" operator="equal">
      <formula>"NO CUMPLE"</formula>
    </cfRule>
    <cfRule type="cellIs" dxfId="4498" priority="3281" operator="equal">
      <formula>"CUMPLE"</formula>
    </cfRule>
  </conditionalFormatting>
  <conditionalFormatting sqref="B116">
    <cfRule type="cellIs" dxfId="4497" priority="3278" operator="equal">
      <formula>"NO CUMPLE CON LA EXPERIENCIA REQUERIDA"</formula>
    </cfRule>
    <cfRule type="cellIs" dxfId="4496" priority="3279" operator="equal">
      <formula>"CUMPLE CON LA EXPERIENCIA REQUERIDA"</formula>
    </cfRule>
  </conditionalFormatting>
  <conditionalFormatting sqref="T138">
    <cfRule type="cellIs" dxfId="4495" priority="3072" operator="equal">
      <formula>"NO CUMPLE"</formula>
    </cfRule>
    <cfRule type="cellIs" dxfId="4494" priority="3073" operator="equal">
      <formula>"CUMPLE"</formula>
    </cfRule>
  </conditionalFormatting>
  <conditionalFormatting sqref="B138">
    <cfRule type="cellIs" dxfId="4493" priority="3070" operator="equal">
      <formula>"NO CUMPLE CON LA EXPERIENCIA REQUERIDA"</formula>
    </cfRule>
    <cfRule type="cellIs" dxfId="4492" priority="3071" operator="equal">
      <formula>"CUMPLE CON LA EXPERIENCIA REQUERIDA"</formula>
    </cfRule>
  </conditionalFormatting>
  <conditionalFormatting sqref="K145">
    <cfRule type="expression" dxfId="4491" priority="2896">
      <formula>J145="NO CUMPLE"</formula>
    </cfRule>
    <cfRule type="expression" dxfId="4490" priority="2897">
      <formula>J145="CUMPLE"</formula>
    </cfRule>
  </conditionalFormatting>
  <conditionalFormatting sqref="M145">
    <cfRule type="expression" dxfId="4489" priority="2894">
      <formula>L145="NO CUMPLE"</formula>
    </cfRule>
    <cfRule type="expression" dxfId="4488" priority="2895">
      <formula>L145="CUMPLE"</formula>
    </cfRule>
  </conditionalFormatting>
  <conditionalFormatting sqref="N145">
    <cfRule type="expression" dxfId="4487" priority="2891">
      <formula>N145=" "</formula>
    </cfRule>
    <cfRule type="expression" dxfId="4486" priority="2892">
      <formula>N145="NO PRESENTÓ CERTIFICADO"</formula>
    </cfRule>
    <cfRule type="expression" dxfId="4485" priority="2893">
      <formula>N145="PRESENTÓ CERTIFICADO"</formula>
    </cfRule>
  </conditionalFormatting>
  <conditionalFormatting sqref="J145">
    <cfRule type="cellIs" dxfId="4484" priority="2889" operator="equal">
      <formula>"NO CUMPLE"</formula>
    </cfRule>
    <cfRule type="cellIs" dxfId="4483" priority="2890" operator="equal">
      <formula>"CUMPLE"</formula>
    </cfRule>
  </conditionalFormatting>
  <conditionalFormatting sqref="L145">
    <cfRule type="cellIs" dxfId="4482" priority="2887" operator="equal">
      <formula>"NO CUMPLE"</formula>
    </cfRule>
    <cfRule type="cellIs" dxfId="4481" priority="2888" operator="equal">
      <formula>"CUMPLE"</formula>
    </cfRule>
  </conditionalFormatting>
  <conditionalFormatting sqref="S145">
    <cfRule type="cellIs" dxfId="4480" priority="2885" operator="greaterThan">
      <formula>0</formula>
    </cfRule>
    <cfRule type="cellIs" dxfId="4479" priority="2886" operator="equal">
      <formula>0</formula>
    </cfRule>
  </conditionalFormatting>
  <conditionalFormatting sqref="P145">
    <cfRule type="expression" dxfId="4478" priority="2872">
      <formula>Q145="NO SUBSANABLE"</formula>
    </cfRule>
    <cfRule type="expression" dxfId="4477" priority="2874">
      <formula>Q145="REQUERIMIENTOS SUBSANADOS"</formula>
    </cfRule>
    <cfRule type="expression" dxfId="4476" priority="2875">
      <formula>Q145="PENDIENTES POR SUBSANAR"</formula>
    </cfRule>
    <cfRule type="expression" dxfId="4475" priority="2880">
      <formula>Q145="SIN OBSERVACIÓN"</formula>
    </cfRule>
    <cfRule type="containsBlanks" dxfId="4474" priority="2881">
      <formula>LEN(TRIM(P145))=0</formula>
    </cfRule>
  </conditionalFormatting>
  <conditionalFormatting sqref="O145">
    <cfRule type="cellIs" dxfId="4473" priority="2873" operator="equal">
      <formula>"PENDIENTE POR DESCRIPCIÓN"</formula>
    </cfRule>
    <cfRule type="cellIs" dxfId="4472" priority="2877" operator="equal">
      <formula>"DESCRIPCIÓN INSUFICIENTE"</formula>
    </cfRule>
    <cfRule type="cellIs" dxfId="4471" priority="2878" operator="equal">
      <formula>"NO ESTÁ ACORDE A ITEM 5.2.1 (T.R.)"</formula>
    </cfRule>
    <cfRule type="cellIs" dxfId="4470" priority="2879" operator="equal">
      <formula>"ACORDE A ITEM 5.2.1 (T.R.)"</formula>
    </cfRule>
  </conditionalFormatting>
  <conditionalFormatting sqref="Q145">
    <cfRule type="containsBlanks" dxfId="4469" priority="2867">
      <formula>LEN(TRIM(Q145))=0</formula>
    </cfRule>
    <cfRule type="cellIs" dxfId="4468" priority="2876" operator="equal">
      <formula>"REQUERIMIENTOS SUBSANADOS"</formula>
    </cfRule>
    <cfRule type="containsText" dxfId="4467" priority="2882" operator="containsText" text="NO SUBSANABLE">
      <formula>NOT(ISERROR(SEARCH("NO SUBSANABLE",Q145)))</formula>
    </cfRule>
    <cfRule type="containsText" dxfId="4466" priority="2883" operator="containsText" text="PENDIENTES POR SUBSANAR">
      <formula>NOT(ISERROR(SEARCH("PENDIENTES POR SUBSANAR",Q145)))</formula>
    </cfRule>
    <cfRule type="containsText" dxfId="4465" priority="2884" operator="containsText" text="SIN OBSERVACIÓN">
      <formula>NOT(ISERROR(SEARCH("SIN OBSERVACIÓN",Q145)))</formula>
    </cfRule>
  </conditionalFormatting>
  <conditionalFormatting sqref="R145">
    <cfRule type="containsBlanks" dxfId="4464" priority="2866">
      <formula>LEN(TRIM(R145))=0</formula>
    </cfRule>
    <cfRule type="cellIs" dxfId="4463" priority="2868" operator="equal">
      <formula>"NO CUMPLEN CON LO SOLICITADO"</formula>
    </cfRule>
    <cfRule type="cellIs" dxfId="4462" priority="2869" operator="equal">
      <formula>"CUMPLEN CON LO SOLICITADO"</formula>
    </cfRule>
    <cfRule type="cellIs" dxfId="4461" priority="2870" operator="equal">
      <formula>"PENDIENTES"</formula>
    </cfRule>
    <cfRule type="cellIs" dxfId="4460" priority="2871" operator="equal">
      <formula>"NINGUNO"</formula>
    </cfRule>
  </conditionalFormatting>
  <conditionalFormatting sqref="T160">
    <cfRule type="cellIs" dxfId="4459" priority="2864" operator="equal">
      <formula>"NO CUMPLE"</formula>
    </cfRule>
    <cfRule type="cellIs" dxfId="4458" priority="2865" operator="equal">
      <formula>"CUMPLE"</formula>
    </cfRule>
  </conditionalFormatting>
  <conditionalFormatting sqref="B160">
    <cfRule type="cellIs" dxfId="4457" priority="2862" operator="equal">
      <formula>"NO CUMPLE CON LA EXPERIENCIA REQUERIDA"</formula>
    </cfRule>
    <cfRule type="cellIs" dxfId="4456" priority="2863" operator="equal">
      <formula>"CUMPLE CON LA EXPERIENCIA REQUERIDA"</formula>
    </cfRule>
  </conditionalFormatting>
  <conditionalFormatting sqref="H145">
    <cfRule type="notContainsBlanks" dxfId="4455" priority="2861">
      <formula>LEN(TRIM(H145))&gt;0</formula>
    </cfRule>
  </conditionalFormatting>
  <conditionalFormatting sqref="G145">
    <cfRule type="notContainsBlanks" dxfId="4454" priority="2860">
      <formula>LEN(TRIM(G145))&gt;0</formula>
    </cfRule>
  </conditionalFormatting>
  <conditionalFormatting sqref="F145">
    <cfRule type="notContainsBlanks" dxfId="4453" priority="2859">
      <formula>LEN(TRIM(F145))&gt;0</formula>
    </cfRule>
  </conditionalFormatting>
  <conditionalFormatting sqref="E145">
    <cfRule type="notContainsBlanks" dxfId="4452" priority="2858">
      <formula>LEN(TRIM(E145))&gt;0</formula>
    </cfRule>
  </conditionalFormatting>
  <conditionalFormatting sqref="D145">
    <cfRule type="notContainsBlanks" dxfId="4451" priority="2857">
      <formula>LEN(TRIM(D145))&gt;0</formula>
    </cfRule>
  </conditionalFormatting>
  <conditionalFormatting sqref="C145">
    <cfRule type="notContainsBlanks" dxfId="4450" priority="2856">
      <formula>LEN(TRIM(C145))&gt;0</formula>
    </cfRule>
  </conditionalFormatting>
  <conditionalFormatting sqref="I145">
    <cfRule type="notContainsBlanks" dxfId="4449" priority="2855">
      <formula>LEN(TRIM(I145))&gt;0</formula>
    </cfRule>
  </conditionalFormatting>
  <conditionalFormatting sqref="N148 N151">
    <cfRule type="expression" dxfId="4448" priority="2852">
      <formula>N148=" "</formula>
    </cfRule>
    <cfRule type="expression" dxfId="4447" priority="2853">
      <formula>N148="NO PRESENTÓ CERTIFICADO"</formula>
    </cfRule>
    <cfRule type="expression" dxfId="4446" priority="2854">
      <formula>N148="PRESENTÓ CERTIFICADO"</formula>
    </cfRule>
  </conditionalFormatting>
  <conditionalFormatting sqref="P148 P151">
    <cfRule type="expression" dxfId="4445" priority="2839">
      <formula>Q148="NO SUBSANABLE"</formula>
    </cfRule>
    <cfRule type="expression" dxfId="4444" priority="2841">
      <formula>Q148="REQUERIMIENTOS SUBSANADOS"</formula>
    </cfRule>
    <cfRule type="expression" dxfId="4443" priority="2842">
      <formula>Q148="PENDIENTES POR SUBSANAR"</formula>
    </cfRule>
    <cfRule type="expression" dxfId="4442" priority="2847">
      <formula>Q148="SIN OBSERVACIÓN"</formula>
    </cfRule>
    <cfRule type="containsBlanks" dxfId="4441" priority="2848">
      <formula>LEN(TRIM(P148))=0</formula>
    </cfRule>
  </conditionalFormatting>
  <conditionalFormatting sqref="O148 O151">
    <cfRule type="cellIs" dxfId="4440" priority="2840" operator="equal">
      <formula>"PENDIENTE POR DESCRIPCIÓN"</formula>
    </cfRule>
    <cfRule type="cellIs" dxfId="4439" priority="2844" operator="equal">
      <formula>"DESCRIPCIÓN INSUFICIENTE"</formula>
    </cfRule>
    <cfRule type="cellIs" dxfId="4438" priority="2845" operator="equal">
      <formula>"NO ESTÁ ACORDE A ITEM 5.2.1 (T.R.)"</formula>
    </cfRule>
    <cfRule type="cellIs" dxfId="4437" priority="2846" operator="equal">
      <formula>"ACORDE A ITEM 5.2.1 (T.R.)"</formula>
    </cfRule>
  </conditionalFormatting>
  <conditionalFormatting sqref="Q148 Q151">
    <cfRule type="containsBlanks" dxfId="4436" priority="2834">
      <formula>LEN(TRIM(Q148))=0</formula>
    </cfRule>
    <cfRule type="cellIs" dxfId="4435" priority="2843" operator="equal">
      <formula>"REQUERIMIENTOS SUBSANADOS"</formula>
    </cfRule>
    <cfRule type="containsText" dxfId="4434" priority="2849" operator="containsText" text="NO SUBSANABLE">
      <formula>NOT(ISERROR(SEARCH("NO SUBSANABLE",Q148)))</formula>
    </cfRule>
    <cfRule type="containsText" dxfId="4433" priority="2850" operator="containsText" text="PENDIENTES POR SUBSANAR">
      <formula>NOT(ISERROR(SEARCH("PENDIENTES POR SUBSANAR",Q148)))</formula>
    </cfRule>
    <cfRule type="containsText" dxfId="4432" priority="2851" operator="containsText" text="SIN OBSERVACIÓN">
      <formula>NOT(ISERROR(SEARCH("SIN OBSERVACIÓN",Q148)))</formula>
    </cfRule>
  </conditionalFormatting>
  <conditionalFormatting sqref="R148 R151">
    <cfRule type="containsBlanks" dxfId="4431" priority="2833">
      <formula>LEN(TRIM(R148))=0</formula>
    </cfRule>
    <cfRule type="cellIs" dxfId="4430" priority="2835" operator="equal">
      <formula>"NO CUMPLEN CON LO SOLICITADO"</formula>
    </cfRule>
    <cfRule type="cellIs" dxfId="4429" priority="2836" operator="equal">
      <formula>"CUMPLEN CON LO SOLICITADO"</formula>
    </cfRule>
    <cfRule type="cellIs" dxfId="4428" priority="2837" operator="equal">
      <formula>"PENDIENTES"</formula>
    </cfRule>
    <cfRule type="cellIs" dxfId="4427" priority="2838" operator="equal">
      <formula>"NINGUNO"</formula>
    </cfRule>
  </conditionalFormatting>
  <conditionalFormatting sqref="H148 H151">
    <cfRule type="notContainsBlanks" dxfId="4426" priority="2832">
      <formula>LEN(TRIM(H148))&gt;0</formula>
    </cfRule>
  </conditionalFormatting>
  <conditionalFormatting sqref="G148 G151">
    <cfRule type="notContainsBlanks" dxfId="4425" priority="2831">
      <formula>LEN(TRIM(G148))&gt;0</formula>
    </cfRule>
  </conditionalFormatting>
  <conditionalFormatting sqref="F148 F151">
    <cfRule type="notContainsBlanks" dxfId="4424" priority="2830">
      <formula>LEN(TRIM(F148))&gt;0</formula>
    </cfRule>
  </conditionalFormatting>
  <conditionalFormatting sqref="E148 E151">
    <cfRule type="notContainsBlanks" dxfId="4423" priority="2829">
      <formula>LEN(TRIM(E148))&gt;0</formula>
    </cfRule>
  </conditionalFormatting>
  <conditionalFormatting sqref="D148 D151">
    <cfRule type="notContainsBlanks" dxfId="4422" priority="2828">
      <formula>LEN(TRIM(D148))&gt;0</formula>
    </cfRule>
  </conditionalFormatting>
  <conditionalFormatting sqref="C148 C151">
    <cfRule type="notContainsBlanks" dxfId="4421" priority="2827">
      <formula>LEN(TRIM(C148))&gt;0</formula>
    </cfRule>
  </conditionalFormatting>
  <conditionalFormatting sqref="I148 I151">
    <cfRule type="notContainsBlanks" dxfId="4420" priority="2826">
      <formula>LEN(TRIM(I148))&gt;0</formula>
    </cfRule>
  </conditionalFormatting>
  <conditionalFormatting sqref="N154">
    <cfRule type="expression" dxfId="4419" priority="2823">
      <formula>N154=" "</formula>
    </cfRule>
    <cfRule type="expression" dxfId="4418" priority="2824">
      <formula>N154="NO PRESENTÓ CERTIFICADO"</formula>
    </cfRule>
    <cfRule type="expression" dxfId="4417" priority="2825">
      <formula>N154="PRESENTÓ CERTIFICADO"</formula>
    </cfRule>
  </conditionalFormatting>
  <conditionalFormatting sqref="P154">
    <cfRule type="expression" dxfId="4416" priority="2810">
      <formula>Q154="NO SUBSANABLE"</formula>
    </cfRule>
    <cfRule type="expression" dxfId="4415" priority="2812">
      <formula>Q154="REQUERIMIENTOS SUBSANADOS"</formula>
    </cfRule>
    <cfRule type="expression" dxfId="4414" priority="2813">
      <formula>Q154="PENDIENTES POR SUBSANAR"</formula>
    </cfRule>
    <cfRule type="expression" dxfId="4413" priority="2818">
      <formula>Q154="SIN OBSERVACIÓN"</formula>
    </cfRule>
    <cfRule type="containsBlanks" dxfId="4412" priority="2819">
      <formula>LEN(TRIM(P154))=0</formula>
    </cfRule>
  </conditionalFormatting>
  <conditionalFormatting sqref="O154">
    <cfRule type="cellIs" dxfId="4411" priority="2811" operator="equal">
      <formula>"PENDIENTE POR DESCRIPCIÓN"</formula>
    </cfRule>
    <cfRule type="cellIs" dxfId="4410" priority="2815" operator="equal">
      <formula>"DESCRIPCIÓN INSUFICIENTE"</formula>
    </cfRule>
    <cfRule type="cellIs" dxfId="4409" priority="2816" operator="equal">
      <formula>"NO ESTÁ ACORDE A ITEM 5.2.1 (T.R.)"</formula>
    </cfRule>
    <cfRule type="cellIs" dxfId="4408" priority="2817" operator="equal">
      <formula>"ACORDE A ITEM 5.2.1 (T.R.)"</formula>
    </cfRule>
  </conditionalFormatting>
  <conditionalFormatting sqref="Q154">
    <cfRule type="containsBlanks" dxfId="4407" priority="2805">
      <formula>LEN(TRIM(Q154))=0</formula>
    </cfRule>
    <cfRule type="cellIs" dxfId="4406" priority="2814" operator="equal">
      <formula>"REQUERIMIENTOS SUBSANADOS"</formula>
    </cfRule>
    <cfRule type="containsText" dxfId="4405" priority="2820" operator="containsText" text="NO SUBSANABLE">
      <formula>NOT(ISERROR(SEARCH("NO SUBSANABLE",Q154)))</formula>
    </cfRule>
    <cfRule type="containsText" dxfId="4404" priority="2821" operator="containsText" text="PENDIENTES POR SUBSANAR">
      <formula>NOT(ISERROR(SEARCH("PENDIENTES POR SUBSANAR",Q154)))</formula>
    </cfRule>
    <cfRule type="containsText" dxfId="4403" priority="2822" operator="containsText" text="SIN OBSERVACIÓN">
      <formula>NOT(ISERROR(SEARCH("SIN OBSERVACIÓN",Q154)))</formula>
    </cfRule>
  </conditionalFormatting>
  <conditionalFormatting sqref="R154">
    <cfRule type="containsBlanks" dxfId="4402" priority="2804">
      <formula>LEN(TRIM(R154))=0</formula>
    </cfRule>
    <cfRule type="cellIs" dxfId="4401" priority="2806" operator="equal">
      <formula>"NO CUMPLEN CON LO SOLICITADO"</formula>
    </cfRule>
    <cfRule type="cellIs" dxfId="4400" priority="2807" operator="equal">
      <formula>"CUMPLEN CON LO SOLICITADO"</formula>
    </cfRule>
    <cfRule type="cellIs" dxfId="4399" priority="2808" operator="equal">
      <formula>"PENDIENTES"</formula>
    </cfRule>
    <cfRule type="cellIs" dxfId="4398" priority="2809" operator="equal">
      <formula>"NINGUNO"</formula>
    </cfRule>
  </conditionalFormatting>
  <conditionalFormatting sqref="H154">
    <cfRule type="notContainsBlanks" dxfId="4397" priority="2803">
      <formula>LEN(TRIM(H154))&gt;0</formula>
    </cfRule>
  </conditionalFormatting>
  <conditionalFormatting sqref="G154">
    <cfRule type="notContainsBlanks" dxfId="4396" priority="2802">
      <formula>LEN(TRIM(G154))&gt;0</formula>
    </cfRule>
  </conditionalFormatting>
  <conditionalFormatting sqref="F154">
    <cfRule type="notContainsBlanks" dxfId="4395" priority="2801">
      <formula>LEN(TRIM(F154))&gt;0</formula>
    </cfRule>
  </conditionalFormatting>
  <conditionalFormatting sqref="E154">
    <cfRule type="notContainsBlanks" dxfId="4394" priority="2800">
      <formula>LEN(TRIM(E154))&gt;0</formula>
    </cfRule>
  </conditionalFormatting>
  <conditionalFormatting sqref="D154">
    <cfRule type="notContainsBlanks" dxfId="4393" priority="2799">
      <formula>LEN(TRIM(D154))&gt;0</formula>
    </cfRule>
  </conditionalFormatting>
  <conditionalFormatting sqref="C154">
    <cfRule type="notContainsBlanks" dxfId="4392" priority="2798">
      <formula>LEN(TRIM(C154))&gt;0</formula>
    </cfRule>
  </conditionalFormatting>
  <conditionalFormatting sqref="I154">
    <cfRule type="notContainsBlanks" dxfId="4391" priority="2797">
      <formula>LEN(TRIM(I154))&gt;0</formula>
    </cfRule>
  </conditionalFormatting>
  <conditionalFormatting sqref="T145">
    <cfRule type="cellIs" dxfId="4390" priority="2795" operator="equal">
      <formula>"NO"</formula>
    </cfRule>
    <cfRule type="cellIs" dxfId="4389" priority="2796" operator="equal">
      <formula>"SI"</formula>
    </cfRule>
  </conditionalFormatting>
  <conditionalFormatting sqref="S148 S151 S154">
    <cfRule type="cellIs" dxfId="4388" priority="2793" operator="greaterThan">
      <formula>0</formula>
    </cfRule>
    <cfRule type="cellIs" dxfId="4387" priority="2794" operator="equal">
      <formula>0</formula>
    </cfRule>
  </conditionalFormatting>
  <conditionalFormatting sqref="N157">
    <cfRule type="expression" dxfId="4386" priority="2790">
      <formula>N157=" "</formula>
    </cfRule>
    <cfRule type="expression" dxfId="4385" priority="2791">
      <formula>N157="NO PRESENTÓ CERTIFICADO"</formula>
    </cfRule>
    <cfRule type="expression" dxfId="4384" priority="2792">
      <formula>N157="PRESENTÓ CERTIFICADO"</formula>
    </cfRule>
  </conditionalFormatting>
  <conditionalFormatting sqref="P157">
    <cfRule type="expression" dxfId="4383" priority="2777">
      <formula>Q157="NO SUBSANABLE"</formula>
    </cfRule>
    <cfRule type="expression" dxfId="4382" priority="2779">
      <formula>Q157="REQUERIMIENTOS SUBSANADOS"</formula>
    </cfRule>
    <cfRule type="expression" dxfId="4381" priority="2780">
      <formula>Q157="PENDIENTES POR SUBSANAR"</formula>
    </cfRule>
    <cfRule type="expression" dxfId="4380" priority="2785">
      <formula>Q157="SIN OBSERVACIÓN"</formula>
    </cfRule>
    <cfRule type="containsBlanks" dxfId="4379" priority="2786">
      <formula>LEN(TRIM(P157))=0</formula>
    </cfRule>
  </conditionalFormatting>
  <conditionalFormatting sqref="O157">
    <cfRule type="cellIs" dxfId="4378" priority="2778" operator="equal">
      <formula>"PENDIENTE POR DESCRIPCIÓN"</formula>
    </cfRule>
    <cfRule type="cellIs" dxfId="4377" priority="2782" operator="equal">
      <formula>"DESCRIPCIÓN INSUFICIENTE"</formula>
    </cfRule>
    <cfRule type="cellIs" dxfId="4376" priority="2783" operator="equal">
      <formula>"NO ESTÁ ACORDE A ITEM 5.2.1 (T.R.)"</formula>
    </cfRule>
    <cfRule type="cellIs" dxfId="4375" priority="2784" operator="equal">
      <formula>"ACORDE A ITEM 5.2.1 (T.R.)"</formula>
    </cfRule>
  </conditionalFormatting>
  <conditionalFormatting sqref="Q157">
    <cfRule type="containsBlanks" dxfId="4374" priority="2772">
      <formula>LEN(TRIM(Q157))=0</formula>
    </cfRule>
    <cfRule type="cellIs" dxfId="4373" priority="2781" operator="equal">
      <formula>"REQUERIMIENTOS SUBSANADOS"</formula>
    </cfRule>
    <cfRule type="containsText" dxfId="4372" priority="2787" operator="containsText" text="NO SUBSANABLE">
      <formula>NOT(ISERROR(SEARCH("NO SUBSANABLE",Q157)))</formula>
    </cfRule>
    <cfRule type="containsText" dxfId="4371" priority="2788" operator="containsText" text="PENDIENTES POR SUBSANAR">
      <formula>NOT(ISERROR(SEARCH("PENDIENTES POR SUBSANAR",Q157)))</formula>
    </cfRule>
    <cfRule type="containsText" dxfId="4370" priority="2789" operator="containsText" text="SIN OBSERVACIÓN">
      <formula>NOT(ISERROR(SEARCH("SIN OBSERVACIÓN",Q157)))</formula>
    </cfRule>
  </conditionalFormatting>
  <conditionalFormatting sqref="R157">
    <cfRule type="containsBlanks" dxfId="4369" priority="2771">
      <formula>LEN(TRIM(R157))=0</formula>
    </cfRule>
    <cfRule type="cellIs" dxfId="4368" priority="2773" operator="equal">
      <formula>"NO CUMPLEN CON LO SOLICITADO"</formula>
    </cfRule>
    <cfRule type="cellIs" dxfId="4367" priority="2774" operator="equal">
      <formula>"CUMPLEN CON LO SOLICITADO"</formula>
    </cfRule>
    <cfRule type="cellIs" dxfId="4366" priority="2775" operator="equal">
      <formula>"PENDIENTES"</formula>
    </cfRule>
    <cfRule type="cellIs" dxfId="4365" priority="2776" operator="equal">
      <formula>"NINGUNO"</formula>
    </cfRule>
  </conditionalFormatting>
  <conditionalFormatting sqref="H157">
    <cfRule type="notContainsBlanks" dxfId="4364" priority="2770">
      <formula>LEN(TRIM(H157))&gt;0</formula>
    </cfRule>
  </conditionalFormatting>
  <conditionalFormatting sqref="G157">
    <cfRule type="notContainsBlanks" dxfId="4363" priority="2769">
      <formula>LEN(TRIM(G157))&gt;0</formula>
    </cfRule>
  </conditionalFormatting>
  <conditionalFormatting sqref="F157">
    <cfRule type="notContainsBlanks" dxfId="4362" priority="2768">
      <formula>LEN(TRIM(F157))&gt;0</formula>
    </cfRule>
  </conditionalFormatting>
  <conditionalFormatting sqref="E157">
    <cfRule type="notContainsBlanks" dxfId="4361" priority="2767">
      <formula>LEN(TRIM(E157))&gt;0</formula>
    </cfRule>
  </conditionalFormatting>
  <conditionalFormatting sqref="D157">
    <cfRule type="notContainsBlanks" dxfId="4360" priority="2766">
      <formula>LEN(TRIM(D157))&gt;0</formula>
    </cfRule>
  </conditionalFormatting>
  <conditionalFormatting sqref="C157">
    <cfRule type="notContainsBlanks" dxfId="4359" priority="2765">
      <formula>LEN(TRIM(C157))&gt;0</formula>
    </cfRule>
  </conditionalFormatting>
  <conditionalFormatting sqref="I157">
    <cfRule type="notContainsBlanks" dxfId="4358" priority="2764">
      <formula>LEN(TRIM(I157))&gt;0</formula>
    </cfRule>
  </conditionalFormatting>
  <conditionalFormatting sqref="S157">
    <cfRule type="cellIs" dxfId="4357" priority="2762" operator="greaterThan">
      <formula>0</formula>
    </cfRule>
    <cfRule type="cellIs" dxfId="4356" priority="2763" operator="equal">
      <formula>0</formula>
    </cfRule>
  </conditionalFormatting>
  <conditionalFormatting sqref="K146:K147">
    <cfRule type="expression" dxfId="4355" priority="2760">
      <formula>J146="NO CUMPLE"</formula>
    </cfRule>
    <cfRule type="expression" dxfId="4354" priority="2761">
      <formula>J146="CUMPLE"</formula>
    </cfRule>
  </conditionalFormatting>
  <conditionalFormatting sqref="J146:J147">
    <cfRule type="cellIs" dxfId="4353" priority="2758" operator="equal">
      <formula>"NO CUMPLE"</formula>
    </cfRule>
    <cfRule type="cellIs" dxfId="4352" priority="2759" operator="equal">
      <formula>"CUMPLE"</formula>
    </cfRule>
  </conditionalFormatting>
  <conditionalFormatting sqref="M146">
    <cfRule type="expression" dxfId="4351" priority="2756">
      <formula>L146="NO CUMPLE"</formula>
    </cfRule>
    <cfRule type="expression" dxfId="4350" priority="2757">
      <formula>L146="CUMPLE"</formula>
    </cfRule>
  </conditionalFormatting>
  <conditionalFormatting sqref="L146">
    <cfRule type="cellIs" dxfId="4349" priority="2754" operator="equal">
      <formula>"NO CUMPLE"</formula>
    </cfRule>
    <cfRule type="cellIs" dxfId="4348" priority="2755" operator="equal">
      <formula>"CUMPLE"</formula>
    </cfRule>
  </conditionalFormatting>
  <conditionalFormatting sqref="K148">
    <cfRule type="expression" dxfId="4347" priority="2752">
      <formula>J148="NO CUMPLE"</formula>
    </cfRule>
    <cfRule type="expression" dxfId="4346" priority="2753">
      <formula>J148="CUMPLE"</formula>
    </cfRule>
  </conditionalFormatting>
  <conditionalFormatting sqref="M148">
    <cfRule type="expression" dxfId="4345" priority="2750">
      <formula>L148="NO CUMPLE"</formula>
    </cfRule>
    <cfRule type="expression" dxfId="4344" priority="2751">
      <formula>L148="CUMPLE"</formula>
    </cfRule>
  </conditionalFormatting>
  <conditionalFormatting sqref="J148">
    <cfRule type="cellIs" dxfId="4343" priority="2748" operator="equal">
      <formula>"NO CUMPLE"</formula>
    </cfRule>
    <cfRule type="cellIs" dxfId="4342" priority="2749" operator="equal">
      <formula>"CUMPLE"</formula>
    </cfRule>
  </conditionalFormatting>
  <conditionalFormatting sqref="L148">
    <cfRule type="cellIs" dxfId="4341" priority="2746" operator="equal">
      <formula>"NO CUMPLE"</formula>
    </cfRule>
    <cfRule type="cellIs" dxfId="4340" priority="2747" operator="equal">
      <formula>"CUMPLE"</formula>
    </cfRule>
  </conditionalFormatting>
  <conditionalFormatting sqref="K149:K150">
    <cfRule type="expression" dxfId="4339" priority="2744">
      <formula>J149="NO CUMPLE"</formula>
    </cfRule>
    <cfRule type="expression" dxfId="4338" priority="2745">
      <formula>J149="CUMPLE"</formula>
    </cfRule>
  </conditionalFormatting>
  <conditionalFormatting sqref="J149:J150">
    <cfRule type="cellIs" dxfId="4337" priority="2742" operator="equal">
      <formula>"NO CUMPLE"</formula>
    </cfRule>
    <cfRule type="cellIs" dxfId="4336" priority="2743" operator="equal">
      <formula>"CUMPLE"</formula>
    </cfRule>
  </conditionalFormatting>
  <conditionalFormatting sqref="M149">
    <cfRule type="expression" dxfId="4335" priority="2740">
      <formula>L149="NO CUMPLE"</formula>
    </cfRule>
    <cfRule type="expression" dxfId="4334" priority="2741">
      <formula>L149="CUMPLE"</formula>
    </cfRule>
  </conditionalFormatting>
  <conditionalFormatting sqref="L149">
    <cfRule type="cellIs" dxfId="4333" priority="2738" operator="equal">
      <formula>"NO CUMPLE"</formula>
    </cfRule>
    <cfRule type="cellIs" dxfId="4332" priority="2739" operator="equal">
      <formula>"CUMPLE"</formula>
    </cfRule>
  </conditionalFormatting>
  <conditionalFormatting sqref="K151">
    <cfRule type="expression" dxfId="4331" priority="2736">
      <formula>J151="NO CUMPLE"</formula>
    </cfRule>
    <cfRule type="expression" dxfId="4330" priority="2737">
      <formula>J151="CUMPLE"</formula>
    </cfRule>
  </conditionalFormatting>
  <conditionalFormatting sqref="M151">
    <cfRule type="expression" dxfId="4329" priority="2734">
      <formula>L151="NO CUMPLE"</formula>
    </cfRule>
    <cfRule type="expression" dxfId="4328" priority="2735">
      <formula>L151="CUMPLE"</formula>
    </cfRule>
  </conditionalFormatting>
  <conditionalFormatting sqref="J151">
    <cfRule type="cellIs" dxfId="4327" priority="2732" operator="equal">
      <formula>"NO CUMPLE"</formula>
    </cfRule>
    <cfRule type="cellIs" dxfId="4326" priority="2733" operator="equal">
      <formula>"CUMPLE"</formula>
    </cfRule>
  </conditionalFormatting>
  <conditionalFormatting sqref="L151">
    <cfRule type="cellIs" dxfId="4325" priority="2730" operator="equal">
      <formula>"NO CUMPLE"</formula>
    </cfRule>
    <cfRule type="cellIs" dxfId="4324" priority="2731" operator="equal">
      <formula>"CUMPLE"</formula>
    </cfRule>
  </conditionalFormatting>
  <conditionalFormatting sqref="K152:K153">
    <cfRule type="expression" dxfId="4323" priority="2728">
      <formula>J152="NO CUMPLE"</formula>
    </cfRule>
    <cfRule type="expression" dxfId="4322" priority="2729">
      <formula>J152="CUMPLE"</formula>
    </cfRule>
  </conditionalFormatting>
  <conditionalFormatting sqref="J152:J153">
    <cfRule type="cellIs" dxfId="4321" priority="2726" operator="equal">
      <formula>"NO CUMPLE"</formula>
    </cfRule>
    <cfRule type="cellIs" dxfId="4320" priority="2727" operator="equal">
      <formula>"CUMPLE"</formula>
    </cfRule>
  </conditionalFormatting>
  <conditionalFormatting sqref="M152">
    <cfRule type="expression" dxfId="4319" priority="2724">
      <formula>L152="NO CUMPLE"</formula>
    </cfRule>
    <cfRule type="expression" dxfId="4318" priority="2725">
      <formula>L152="CUMPLE"</formula>
    </cfRule>
  </conditionalFormatting>
  <conditionalFormatting sqref="L152">
    <cfRule type="cellIs" dxfId="4317" priority="2722" operator="equal">
      <formula>"NO CUMPLE"</formula>
    </cfRule>
    <cfRule type="cellIs" dxfId="4316" priority="2723" operator="equal">
      <formula>"CUMPLE"</formula>
    </cfRule>
  </conditionalFormatting>
  <conditionalFormatting sqref="K154">
    <cfRule type="expression" dxfId="4315" priority="2720">
      <formula>J154="NO CUMPLE"</formula>
    </cfRule>
    <cfRule type="expression" dxfId="4314" priority="2721">
      <formula>J154="CUMPLE"</formula>
    </cfRule>
  </conditionalFormatting>
  <conditionalFormatting sqref="M154">
    <cfRule type="expression" dxfId="4313" priority="2718">
      <formula>L154="NO CUMPLE"</formula>
    </cfRule>
    <cfRule type="expression" dxfId="4312" priority="2719">
      <formula>L154="CUMPLE"</formula>
    </cfRule>
  </conditionalFormatting>
  <conditionalFormatting sqref="J154">
    <cfRule type="cellIs" dxfId="4311" priority="2716" operator="equal">
      <formula>"NO CUMPLE"</formula>
    </cfRule>
    <cfRule type="cellIs" dxfId="4310" priority="2717" operator="equal">
      <formula>"CUMPLE"</formula>
    </cfRule>
  </conditionalFormatting>
  <conditionalFormatting sqref="L154">
    <cfRule type="cellIs" dxfId="4309" priority="2714" operator="equal">
      <formula>"NO CUMPLE"</formula>
    </cfRule>
    <cfRule type="cellIs" dxfId="4308" priority="2715" operator="equal">
      <formula>"CUMPLE"</formula>
    </cfRule>
  </conditionalFormatting>
  <conditionalFormatting sqref="K155:K156">
    <cfRule type="expression" dxfId="4307" priority="2712">
      <formula>J155="NO CUMPLE"</formula>
    </cfRule>
    <cfRule type="expression" dxfId="4306" priority="2713">
      <formula>J155="CUMPLE"</formula>
    </cfRule>
  </conditionalFormatting>
  <conditionalFormatting sqref="J155:J156">
    <cfRule type="cellIs" dxfId="4305" priority="2710" operator="equal">
      <formula>"NO CUMPLE"</formula>
    </cfRule>
    <cfRule type="cellIs" dxfId="4304" priority="2711" operator="equal">
      <formula>"CUMPLE"</formula>
    </cfRule>
  </conditionalFormatting>
  <conditionalFormatting sqref="M155">
    <cfRule type="expression" dxfId="4303" priority="2708">
      <formula>L155="NO CUMPLE"</formula>
    </cfRule>
    <cfRule type="expression" dxfId="4302" priority="2709">
      <formula>L155="CUMPLE"</formula>
    </cfRule>
  </conditionalFormatting>
  <conditionalFormatting sqref="L155">
    <cfRule type="cellIs" dxfId="4301" priority="2706" operator="equal">
      <formula>"NO CUMPLE"</formula>
    </cfRule>
    <cfRule type="cellIs" dxfId="4300" priority="2707" operator="equal">
      <formula>"CUMPLE"</formula>
    </cfRule>
  </conditionalFormatting>
  <conditionalFormatting sqref="K157">
    <cfRule type="expression" dxfId="4299" priority="2704">
      <formula>J157="NO CUMPLE"</formula>
    </cfRule>
    <cfRule type="expression" dxfId="4298" priority="2705">
      <formula>J157="CUMPLE"</formula>
    </cfRule>
  </conditionalFormatting>
  <conditionalFormatting sqref="M157">
    <cfRule type="expression" dxfId="4297" priority="2702">
      <formula>L157="NO CUMPLE"</formula>
    </cfRule>
    <cfRule type="expression" dxfId="4296" priority="2703">
      <formula>L157="CUMPLE"</formula>
    </cfRule>
  </conditionalFormatting>
  <conditionalFormatting sqref="J157">
    <cfRule type="cellIs" dxfId="4295" priority="2700" operator="equal">
      <formula>"NO CUMPLE"</formula>
    </cfRule>
    <cfRule type="cellIs" dxfId="4294" priority="2701" operator="equal">
      <formula>"CUMPLE"</formula>
    </cfRule>
  </conditionalFormatting>
  <conditionalFormatting sqref="L157">
    <cfRule type="cellIs" dxfId="4293" priority="2698" operator="equal">
      <formula>"NO CUMPLE"</formula>
    </cfRule>
    <cfRule type="cellIs" dxfId="4292" priority="2699" operator="equal">
      <formula>"CUMPLE"</formula>
    </cfRule>
  </conditionalFormatting>
  <conditionalFormatting sqref="K158:K159">
    <cfRule type="expression" dxfId="4291" priority="2696">
      <formula>J158="NO CUMPLE"</formula>
    </cfRule>
    <cfRule type="expression" dxfId="4290" priority="2697">
      <formula>J158="CUMPLE"</formula>
    </cfRule>
  </conditionalFormatting>
  <conditionalFormatting sqref="J158:J159">
    <cfRule type="cellIs" dxfId="4289" priority="2694" operator="equal">
      <formula>"NO CUMPLE"</formula>
    </cfRule>
    <cfRule type="cellIs" dxfId="4288" priority="2695" operator="equal">
      <formula>"CUMPLE"</formula>
    </cfRule>
  </conditionalFormatting>
  <conditionalFormatting sqref="M158">
    <cfRule type="expression" dxfId="4287" priority="2692">
      <formula>L158="NO CUMPLE"</formula>
    </cfRule>
    <cfRule type="expression" dxfId="4286" priority="2693">
      <formula>L158="CUMPLE"</formula>
    </cfRule>
  </conditionalFormatting>
  <conditionalFormatting sqref="L158">
    <cfRule type="cellIs" dxfId="4285" priority="2690" operator="equal">
      <formula>"NO CUMPLE"</formula>
    </cfRule>
    <cfRule type="cellIs" dxfId="4284" priority="2691" operator="equal">
      <formula>"CUMPLE"</formula>
    </cfRule>
  </conditionalFormatting>
  <conditionalFormatting sqref="K167">
    <cfRule type="expression" dxfId="4283" priority="2688">
      <formula>J167="NO CUMPLE"</formula>
    </cfRule>
    <cfRule type="expression" dxfId="4282" priority="2689">
      <formula>J167="CUMPLE"</formula>
    </cfRule>
  </conditionalFormatting>
  <conditionalFormatting sqref="M167">
    <cfRule type="expression" dxfId="4281" priority="2686">
      <formula>L167="NO CUMPLE"</formula>
    </cfRule>
    <cfRule type="expression" dxfId="4280" priority="2687">
      <formula>L167="CUMPLE"</formula>
    </cfRule>
  </conditionalFormatting>
  <conditionalFormatting sqref="N167">
    <cfRule type="expression" dxfId="4279" priority="2683">
      <formula>N167=" "</formula>
    </cfRule>
    <cfRule type="expression" dxfId="4278" priority="2684">
      <formula>N167="NO PRESENTÓ CERTIFICADO"</formula>
    </cfRule>
    <cfRule type="expression" dxfId="4277" priority="2685">
      <formula>N167="PRESENTÓ CERTIFICADO"</formula>
    </cfRule>
  </conditionalFormatting>
  <conditionalFormatting sqref="J167">
    <cfRule type="cellIs" dxfId="4276" priority="2681" operator="equal">
      <formula>"NO CUMPLE"</formula>
    </cfRule>
    <cfRule type="cellIs" dxfId="4275" priority="2682" operator="equal">
      <formula>"CUMPLE"</formula>
    </cfRule>
  </conditionalFormatting>
  <conditionalFormatting sqref="L167">
    <cfRule type="cellIs" dxfId="4274" priority="2679" operator="equal">
      <formula>"NO CUMPLE"</formula>
    </cfRule>
    <cfRule type="cellIs" dxfId="4273" priority="2680" operator="equal">
      <formula>"CUMPLE"</formula>
    </cfRule>
  </conditionalFormatting>
  <conditionalFormatting sqref="S167">
    <cfRule type="cellIs" dxfId="4272" priority="2677" operator="greaterThan">
      <formula>0</formula>
    </cfRule>
    <cfRule type="cellIs" dxfId="4271" priority="2678" operator="equal">
      <formula>0</formula>
    </cfRule>
  </conditionalFormatting>
  <conditionalFormatting sqref="P167">
    <cfRule type="expression" dxfId="4270" priority="2664">
      <formula>Q167="NO SUBSANABLE"</formula>
    </cfRule>
    <cfRule type="expression" dxfId="4269" priority="2666">
      <formula>Q167="REQUERIMIENTOS SUBSANADOS"</formula>
    </cfRule>
    <cfRule type="expression" dxfId="4268" priority="2667">
      <formula>Q167="PENDIENTES POR SUBSANAR"</formula>
    </cfRule>
    <cfRule type="expression" dxfId="4267" priority="2672">
      <formula>Q167="SIN OBSERVACIÓN"</formula>
    </cfRule>
    <cfRule type="containsBlanks" dxfId="4266" priority="2673">
      <formula>LEN(TRIM(P167))=0</formula>
    </cfRule>
  </conditionalFormatting>
  <conditionalFormatting sqref="O167">
    <cfRule type="cellIs" dxfId="4265" priority="2665" operator="equal">
      <formula>"PENDIENTE POR DESCRIPCIÓN"</formula>
    </cfRule>
    <cfRule type="cellIs" dxfId="4264" priority="2669" operator="equal">
      <formula>"DESCRIPCIÓN INSUFICIENTE"</formula>
    </cfRule>
    <cfRule type="cellIs" dxfId="4263" priority="2670" operator="equal">
      <formula>"NO ESTÁ ACORDE A ITEM 5.2.1 (T.R.)"</formula>
    </cfRule>
    <cfRule type="cellIs" dxfId="4262" priority="2671" operator="equal">
      <formula>"ACORDE A ITEM 5.2.1 (T.R.)"</formula>
    </cfRule>
  </conditionalFormatting>
  <conditionalFormatting sqref="Q167">
    <cfRule type="containsBlanks" dxfId="4261" priority="2659">
      <formula>LEN(TRIM(Q167))=0</formula>
    </cfRule>
    <cfRule type="cellIs" dxfId="4260" priority="2668" operator="equal">
      <formula>"REQUERIMIENTOS SUBSANADOS"</formula>
    </cfRule>
    <cfRule type="containsText" dxfId="4259" priority="2674" operator="containsText" text="NO SUBSANABLE">
      <formula>NOT(ISERROR(SEARCH("NO SUBSANABLE",Q167)))</formula>
    </cfRule>
    <cfRule type="containsText" dxfId="4258" priority="2675" operator="containsText" text="PENDIENTES POR SUBSANAR">
      <formula>NOT(ISERROR(SEARCH("PENDIENTES POR SUBSANAR",Q167)))</formula>
    </cfRule>
    <cfRule type="containsText" dxfId="4257" priority="2676" operator="containsText" text="SIN OBSERVACIÓN">
      <formula>NOT(ISERROR(SEARCH("SIN OBSERVACIÓN",Q167)))</formula>
    </cfRule>
  </conditionalFormatting>
  <conditionalFormatting sqref="R167">
    <cfRule type="containsBlanks" dxfId="4256" priority="2658">
      <formula>LEN(TRIM(R167))=0</formula>
    </cfRule>
    <cfRule type="cellIs" dxfId="4255" priority="2660" operator="equal">
      <formula>"NO CUMPLEN CON LO SOLICITADO"</formula>
    </cfRule>
    <cfRule type="cellIs" dxfId="4254" priority="2661" operator="equal">
      <formula>"CUMPLEN CON LO SOLICITADO"</formula>
    </cfRule>
    <cfRule type="cellIs" dxfId="4253" priority="2662" operator="equal">
      <formula>"PENDIENTES"</formula>
    </cfRule>
    <cfRule type="cellIs" dxfId="4252" priority="2663" operator="equal">
      <formula>"NINGUNO"</formula>
    </cfRule>
  </conditionalFormatting>
  <conditionalFormatting sqref="T182">
    <cfRule type="cellIs" dxfId="4251" priority="2656" operator="equal">
      <formula>"NO CUMPLE"</formula>
    </cfRule>
    <cfRule type="cellIs" dxfId="4250" priority="2657" operator="equal">
      <formula>"CUMPLE"</formula>
    </cfRule>
  </conditionalFormatting>
  <conditionalFormatting sqref="B182">
    <cfRule type="cellIs" dxfId="4249" priority="2654" operator="equal">
      <formula>"NO CUMPLE CON LA EXPERIENCIA REQUERIDA"</formula>
    </cfRule>
    <cfRule type="cellIs" dxfId="4248" priority="2655" operator="equal">
      <formula>"CUMPLE CON LA EXPERIENCIA REQUERIDA"</formula>
    </cfRule>
  </conditionalFormatting>
  <conditionalFormatting sqref="H167">
    <cfRule type="notContainsBlanks" dxfId="4247" priority="2653">
      <formula>LEN(TRIM(H167))&gt;0</formula>
    </cfRule>
  </conditionalFormatting>
  <conditionalFormatting sqref="G167">
    <cfRule type="notContainsBlanks" dxfId="4246" priority="2652">
      <formula>LEN(TRIM(G167))&gt;0</formula>
    </cfRule>
  </conditionalFormatting>
  <conditionalFormatting sqref="F167">
    <cfRule type="notContainsBlanks" dxfId="4245" priority="2651">
      <formula>LEN(TRIM(F167))&gt;0</formula>
    </cfRule>
  </conditionalFormatting>
  <conditionalFormatting sqref="E167">
    <cfRule type="notContainsBlanks" dxfId="4244" priority="2650">
      <formula>LEN(TRIM(E167))&gt;0</formula>
    </cfRule>
  </conditionalFormatting>
  <conditionalFormatting sqref="D167">
    <cfRule type="notContainsBlanks" dxfId="4243" priority="2649">
      <formula>LEN(TRIM(D167))&gt;0</formula>
    </cfRule>
  </conditionalFormatting>
  <conditionalFormatting sqref="C167">
    <cfRule type="notContainsBlanks" dxfId="4242" priority="2648">
      <formula>LEN(TRIM(C167))&gt;0</formula>
    </cfRule>
  </conditionalFormatting>
  <conditionalFormatting sqref="I167">
    <cfRule type="notContainsBlanks" dxfId="4241" priority="2647">
      <formula>LEN(TRIM(I167))&gt;0</formula>
    </cfRule>
  </conditionalFormatting>
  <conditionalFormatting sqref="N170 N173">
    <cfRule type="expression" dxfId="4240" priority="2644">
      <formula>N170=" "</formula>
    </cfRule>
    <cfRule type="expression" dxfId="4239" priority="2645">
      <formula>N170="NO PRESENTÓ CERTIFICADO"</formula>
    </cfRule>
    <cfRule type="expression" dxfId="4238" priority="2646">
      <formula>N170="PRESENTÓ CERTIFICADO"</formula>
    </cfRule>
  </conditionalFormatting>
  <conditionalFormatting sqref="P170 P173">
    <cfRule type="expression" dxfId="4237" priority="2631">
      <formula>Q170="NO SUBSANABLE"</formula>
    </cfRule>
    <cfRule type="expression" dxfId="4236" priority="2633">
      <formula>Q170="REQUERIMIENTOS SUBSANADOS"</formula>
    </cfRule>
    <cfRule type="expression" dxfId="4235" priority="2634">
      <formula>Q170="PENDIENTES POR SUBSANAR"</formula>
    </cfRule>
    <cfRule type="expression" dxfId="4234" priority="2639">
      <formula>Q170="SIN OBSERVACIÓN"</formula>
    </cfRule>
    <cfRule type="containsBlanks" dxfId="4233" priority="2640">
      <formula>LEN(TRIM(P170))=0</formula>
    </cfRule>
  </conditionalFormatting>
  <conditionalFormatting sqref="O170 O173">
    <cfRule type="cellIs" dxfId="4232" priority="2632" operator="equal">
      <formula>"PENDIENTE POR DESCRIPCIÓN"</formula>
    </cfRule>
    <cfRule type="cellIs" dxfId="4231" priority="2636" operator="equal">
      <formula>"DESCRIPCIÓN INSUFICIENTE"</formula>
    </cfRule>
    <cfRule type="cellIs" dxfId="4230" priority="2637" operator="equal">
      <formula>"NO ESTÁ ACORDE A ITEM 5.2.1 (T.R.)"</formula>
    </cfRule>
    <cfRule type="cellIs" dxfId="4229" priority="2638" operator="equal">
      <formula>"ACORDE A ITEM 5.2.1 (T.R.)"</formula>
    </cfRule>
  </conditionalFormatting>
  <conditionalFormatting sqref="Q170 Q173">
    <cfRule type="containsBlanks" dxfId="4228" priority="2626">
      <formula>LEN(TRIM(Q170))=0</formula>
    </cfRule>
    <cfRule type="cellIs" dxfId="4227" priority="2635" operator="equal">
      <formula>"REQUERIMIENTOS SUBSANADOS"</formula>
    </cfRule>
    <cfRule type="containsText" dxfId="4226" priority="2641" operator="containsText" text="NO SUBSANABLE">
      <formula>NOT(ISERROR(SEARCH("NO SUBSANABLE",Q170)))</formula>
    </cfRule>
    <cfRule type="containsText" dxfId="4225" priority="2642" operator="containsText" text="PENDIENTES POR SUBSANAR">
      <formula>NOT(ISERROR(SEARCH("PENDIENTES POR SUBSANAR",Q170)))</formula>
    </cfRule>
    <cfRule type="containsText" dxfId="4224" priority="2643" operator="containsText" text="SIN OBSERVACIÓN">
      <formula>NOT(ISERROR(SEARCH("SIN OBSERVACIÓN",Q170)))</formula>
    </cfRule>
  </conditionalFormatting>
  <conditionalFormatting sqref="R170 R173">
    <cfRule type="containsBlanks" dxfId="4223" priority="2625">
      <formula>LEN(TRIM(R170))=0</formula>
    </cfRule>
    <cfRule type="cellIs" dxfId="4222" priority="2627" operator="equal">
      <formula>"NO CUMPLEN CON LO SOLICITADO"</formula>
    </cfRule>
    <cfRule type="cellIs" dxfId="4221" priority="2628" operator="equal">
      <formula>"CUMPLEN CON LO SOLICITADO"</formula>
    </cfRule>
    <cfRule type="cellIs" dxfId="4220" priority="2629" operator="equal">
      <formula>"PENDIENTES"</formula>
    </cfRule>
    <cfRule type="cellIs" dxfId="4219" priority="2630" operator="equal">
      <formula>"NINGUNO"</formula>
    </cfRule>
  </conditionalFormatting>
  <conditionalFormatting sqref="H170 H173">
    <cfRule type="notContainsBlanks" dxfId="4218" priority="2624">
      <formula>LEN(TRIM(H170))&gt;0</formula>
    </cfRule>
  </conditionalFormatting>
  <conditionalFormatting sqref="G170 G173">
    <cfRule type="notContainsBlanks" dxfId="4217" priority="2623">
      <formula>LEN(TRIM(G170))&gt;0</formula>
    </cfRule>
  </conditionalFormatting>
  <conditionalFormatting sqref="F170 F173">
    <cfRule type="notContainsBlanks" dxfId="4216" priority="2622">
      <formula>LEN(TRIM(F170))&gt;0</formula>
    </cfRule>
  </conditionalFormatting>
  <conditionalFormatting sqref="E170 E173">
    <cfRule type="notContainsBlanks" dxfId="4215" priority="2621">
      <formula>LEN(TRIM(E170))&gt;0</formula>
    </cfRule>
  </conditionalFormatting>
  <conditionalFormatting sqref="D170 D173">
    <cfRule type="notContainsBlanks" dxfId="4214" priority="2620">
      <formula>LEN(TRIM(D170))&gt;0</formula>
    </cfRule>
  </conditionalFormatting>
  <conditionalFormatting sqref="C170 C173">
    <cfRule type="notContainsBlanks" dxfId="4213" priority="2619">
      <formula>LEN(TRIM(C170))&gt;0</formula>
    </cfRule>
  </conditionalFormatting>
  <conditionalFormatting sqref="I170 I173">
    <cfRule type="notContainsBlanks" dxfId="4212" priority="2618">
      <formula>LEN(TRIM(I170))&gt;0</formula>
    </cfRule>
  </conditionalFormatting>
  <conditionalFormatting sqref="N176">
    <cfRule type="expression" dxfId="4211" priority="2615">
      <formula>N176=" "</formula>
    </cfRule>
    <cfRule type="expression" dxfId="4210" priority="2616">
      <formula>N176="NO PRESENTÓ CERTIFICADO"</formula>
    </cfRule>
    <cfRule type="expression" dxfId="4209" priority="2617">
      <formula>N176="PRESENTÓ CERTIFICADO"</formula>
    </cfRule>
  </conditionalFormatting>
  <conditionalFormatting sqref="P176">
    <cfRule type="expression" dxfId="4208" priority="2602">
      <formula>Q176="NO SUBSANABLE"</formula>
    </cfRule>
    <cfRule type="expression" dxfId="4207" priority="2604">
      <formula>Q176="REQUERIMIENTOS SUBSANADOS"</formula>
    </cfRule>
    <cfRule type="expression" dxfId="4206" priority="2605">
      <formula>Q176="PENDIENTES POR SUBSANAR"</formula>
    </cfRule>
    <cfRule type="expression" dxfId="4205" priority="2610">
      <formula>Q176="SIN OBSERVACIÓN"</formula>
    </cfRule>
    <cfRule type="containsBlanks" dxfId="4204" priority="2611">
      <formula>LEN(TRIM(P176))=0</formula>
    </cfRule>
  </conditionalFormatting>
  <conditionalFormatting sqref="O176">
    <cfRule type="cellIs" dxfId="4203" priority="2603" operator="equal">
      <formula>"PENDIENTE POR DESCRIPCIÓN"</formula>
    </cfRule>
    <cfRule type="cellIs" dxfId="4202" priority="2607" operator="equal">
      <formula>"DESCRIPCIÓN INSUFICIENTE"</formula>
    </cfRule>
    <cfRule type="cellIs" dxfId="4201" priority="2608" operator="equal">
      <formula>"NO ESTÁ ACORDE A ITEM 5.2.1 (T.R.)"</formula>
    </cfRule>
    <cfRule type="cellIs" dxfId="4200" priority="2609" operator="equal">
      <formula>"ACORDE A ITEM 5.2.1 (T.R.)"</formula>
    </cfRule>
  </conditionalFormatting>
  <conditionalFormatting sqref="Q176">
    <cfRule type="containsBlanks" dxfId="4199" priority="2597">
      <formula>LEN(TRIM(Q176))=0</formula>
    </cfRule>
    <cfRule type="cellIs" dxfId="4198" priority="2606" operator="equal">
      <formula>"REQUERIMIENTOS SUBSANADOS"</formula>
    </cfRule>
    <cfRule type="containsText" dxfId="4197" priority="2612" operator="containsText" text="NO SUBSANABLE">
      <formula>NOT(ISERROR(SEARCH("NO SUBSANABLE",Q176)))</formula>
    </cfRule>
    <cfRule type="containsText" dxfId="4196" priority="2613" operator="containsText" text="PENDIENTES POR SUBSANAR">
      <formula>NOT(ISERROR(SEARCH("PENDIENTES POR SUBSANAR",Q176)))</formula>
    </cfRule>
    <cfRule type="containsText" dxfId="4195" priority="2614" operator="containsText" text="SIN OBSERVACIÓN">
      <formula>NOT(ISERROR(SEARCH("SIN OBSERVACIÓN",Q176)))</formula>
    </cfRule>
  </conditionalFormatting>
  <conditionalFormatting sqref="R176">
    <cfRule type="containsBlanks" dxfId="4194" priority="2596">
      <formula>LEN(TRIM(R176))=0</formula>
    </cfRule>
    <cfRule type="cellIs" dxfId="4193" priority="2598" operator="equal">
      <formula>"NO CUMPLEN CON LO SOLICITADO"</formula>
    </cfRule>
    <cfRule type="cellIs" dxfId="4192" priority="2599" operator="equal">
      <formula>"CUMPLEN CON LO SOLICITADO"</formula>
    </cfRule>
    <cfRule type="cellIs" dxfId="4191" priority="2600" operator="equal">
      <formula>"PENDIENTES"</formula>
    </cfRule>
    <cfRule type="cellIs" dxfId="4190" priority="2601" operator="equal">
      <formula>"NINGUNO"</formula>
    </cfRule>
  </conditionalFormatting>
  <conditionalFormatting sqref="H176">
    <cfRule type="notContainsBlanks" dxfId="4189" priority="2595">
      <formula>LEN(TRIM(H176))&gt;0</formula>
    </cfRule>
  </conditionalFormatting>
  <conditionalFormatting sqref="G176">
    <cfRule type="notContainsBlanks" dxfId="4188" priority="2594">
      <formula>LEN(TRIM(G176))&gt;0</formula>
    </cfRule>
  </conditionalFormatting>
  <conditionalFormatting sqref="F176">
    <cfRule type="notContainsBlanks" dxfId="4187" priority="2593">
      <formula>LEN(TRIM(F176))&gt;0</formula>
    </cfRule>
  </conditionalFormatting>
  <conditionalFormatting sqref="E176">
    <cfRule type="notContainsBlanks" dxfId="4186" priority="2592">
      <formula>LEN(TRIM(E176))&gt;0</formula>
    </cfRule>
  </conditionalFormatting>
  <conditionalFormatting sqref="D176">
    <cfRule type="notContainsBlanks" dxfId="4185" priority="2591">
      <formula>LEN(TRIM(D176))&gt;0</formula>
    </cfRule>
  </conditionalFormatting>
  <conditionalFormatting sqref="C176">
    <cfRule type="notContainsBlanks" dxfId="4184" priority="2590">
      <formula>LEN(TRIM(C176))&gt;0</formula>
    </cfRule>
  </conditionalFormatting>
  <conditionalFormatting sqref="I176">
    <cfRule type="notContainsBlanks" dxfId="4183" priority="2589">
      <formula>LEN(TRIM(I176))&gt;0</formula>
    </cfRule>
  </conditionalFormatting>
  <conditionalFormatting sqref="T167">
    <cfRule type="cellIs" dxfId="4182" priority="2587" operator="equal">
      <formula>"NO"</formula>
    </cfRule>
    <cfRule type="cellIs" dxfId="4181" priority="2588" operator="equal">
      <formula>"SI"</formula>
    </cfRule>
  </conditionalFormatting>
  <conditionalFormatting sqref="S170 S173 S176">
    <cfRule type="cellIs" dxfId="4180" priority="2585" operator="greaterThan">
      <formula>0</formula>
    </cfRule>
    <cfRule type="cellIs" dxfId="4179" priority="2586" operator="equal">
      <formula>0</formula>
    </cfRule>
  </conditionalFormatting>
  <conditionalFormatting sqref="N179">
    <cfRule type="expression" dxfId="4178" priority="2582">
      <formula>N179=" "</formula>
    </cfRule>
    <cfRule type="expression" dxfId="4177" priority="2583">
      <formula>N179="NO PRESENTÓ CERTIFICADO"</formula>
    </cfRule>
    <cfRule type="expression" dxfId="4176" priority="2584">
      <formula>N179="PRESENTÓ CERTIFICADO"</formula>
    </cfRule>
  </conditionalFormatting>
  <conditionalFormatting sqref="P179">
    <cfRule type="expression" dxfId="4175" priority="2569">
      <formula>Q179="NO SUBSANABLE"</formula>
    </cfRule>
    <cfRule type="expression" dxfId="4174" priority="2571">
      <formula>Q179="REQUERIMIENTOS SUBSANADOS"</formula>
    </cfRule>
    <cfRule type="expression" dxfId="4173" priority="2572">
      <formula>Q179="PENDIENTES POR SUBSANAR"</formula>
    </cfRule>
    <cfRule type="expression" dxfId="4172" priority="2577">
      <formula>Q179="SIN OBSERVACIÓN"</formula>
    </cfRule>
    <cfRule type="containsBlanks" dxfId="4171" priority="2578">
      <formula>LEN(TRIM(P179))=0</formula>
    </cfRule>
  </conditionalFormatting>
  <conditionalFormatting sqref="O179">
    <cfRule type="cellIs" dxfId="4170" priority="2570" operator="equal">
      <formula>"PENDIENTE POR DESCRIPCIÓN"</formula>
    </cfRule>
    <cfRule type="cellIs" dxfId="4169" priority="2574" operator="equal">
      <formula>"DESCRIPCIÓN INSUFICIENTE"</formula>
    </cfRule>
    <cfRule type="cellIs" dxfId="4168" priority="2575" operator="equal">
      <formula>"NO ESTÁ ACORDE A ITEM 5.2.1 (T.R.)"</formula>
    </cfRule>
    <cfRule type="cellIs" dxfId="4167" priority="2576" operator="equal">
      <formula>"ACORDE A ITEM 5.2.1 (T.R.)"</formula>
    </cfRule>
  </conditionalFormatting>
  <conditionalFormatting sqref="Q179">
    <cfRule type="containsBlanks" dxfId="4166" priority="2564">
      <formula>LEN(TRIM(Q179))=0</formula>
    </cfRule>
    <cfRule type="cellIs" dxfId="4165" priority="2573" operator="equal">
      <formula>"REQUERIMIENTOS SUBSANADOS"</formula>
    </cfRule>
    <cfRule type="containsText" dxfId="4164" priority="2579" operator="containsText" text="NO SUBSANABLE">
      <formula>NOT(ISERROR(SEARCH("NO SUBSANABLE",Q179)))</formula>
    </cfRule>
    <cfRule type="containsText" dxfId="4163" priority="2580" operator="containsText" text="PENDIENTES POR SUBSANAR">
      <formula>NOT(ISERROR(SEARCH("PENDIENTES POR SUBSANAR",Q179)))</formula>
    </cfRule>
    <cfRule type="containsText" dxfId="4162" priority="2581" operator="containsText" text="SIN OBSERVACIÓN">
      <formula>NOT(ISERROR(SEARCH("SIN OBSERVACIÓN",Q179)))</formula>
    </cfRule>
  </conditionalFormatting>
  <conditionalFormatting sqref="R179">
    <cfRule type="containsBlanks" dxfId="4161" priority="2563">
      <formula>LEN(TRIM(R179))=0</formula>
    </cfRule>
    <cfRule type="cellIs" dxfId="4160" priority="2565" operator="equal">
      <formula>"NO CUMPLEN CON LO SOLICITADO"</formula>
    </cfRule>
    <cfRule type="cellIs" dxfId="4159" priority="2566" operator="equal">
      <formula>"CUMPLEN CON LO SOLICITADO"</formula>
    </cfRule>
    <cfRule type="cellIs" dxfId="4158" priority="2567" operator="equal">
      <formula>"PENDIENTES"</formula>
    </cfRule>
    <cfRule type="cellIs" dxfId="4157" priority="2568" operator="equal">
      <formula>"NINGUNO"</formula>
    </cfRule>
  </conditionalFormatting>
  <conditionalFormatting sqref="H179">
    <cfRule type="notContainsBlanks" dxfId="4156" priority="2562">
      <formula>LEN(TRIM(H179))&gt;0</formula>
    </cfRule>
  </conditionalFormatting>
  <conditionalFormatting sqref="G179">
    <cfRule type="notContainsBlanks" dxfId="4155" priority="2561">
      <formula>LEN(TRIM(G179))&gt;0</formula>
    </cfRule>
  </conditionalFormatting>
  <conditionalFormatting sqref="F179">
    <cfRule type="notContainsBlanks" dxfId="4154" priority="2560">
      <formula>LEN(TRIM(F179))&gt;0</formula>
    </cfRule>
  </conditionalFormatting>
  <conditionalFormatting sqref="E179">
    <cfRule type="notContainsBlanks" dxfId="4153" priority="2559">
      <formula>LEN(TRIM(E179))&gt;0</formula>
    </cfRule>
  </conditionalFormatting>
  <conditionalFormatting sqref="D179">
    <cfRule type="notContainsBlanks" dxfId="4152" priority="2558">
      <formula>LEN(TRIM(D179))&gt;0</formula>
    </cfRule>
  </conditionalFormatting>
  <conditionalFormatting sqref="C179">
    <cfRule type="notContainsBlanks" dxfId="4151" priority="2557">
      <formula>LEN(TRIM(C179))&gt;0</formula>
    </cfRule>
  </conditionalFormatting>
  <conditionalFormatting sqref="I179">
    <cfRule type="notContainsBlanks" dxfId="4150" priority="2556">
      <formula>LEN(TRIM(I179))&gt;0</formula>
    </cfRule>
  </conditionalFormatting>
  <conditionalFormatting sqref="S179">
    <cfRule type="cellIs" dxfId="4149" priority="2554" operator="greaterThan">
      <formula>0</formula>
    </cfRule>
    <cfRule type="cellIs" dxfId="4148" priority="2555" operator="equal">
      <formula>0</formula>
    </cfRule>
  </conditionalFormatting>
  <conditionalFormatting sqref="K168:K169">
    <cfRule type="expression" dxfId="4147" priority="2552">
      <formula>J168="NO CUMPLE"</formula>
    </cfRule>
    <cfRule type="expression" dxfId="4146" priority="2553">
      <formula>J168="CUMPLE"</formula>
    </cfRule>
  </conditionalFormatting>
  <conditionalFormatting sqref="J168:J169">
    <cfRule type="cellIs" dxfId="4145" priority="2550" operator="equal">
      <formula>"NO CUMPLE"</formula>
    </cfRule>
    <cfRule type="cellIs" dxfId="4144" priority="2551" operator="equal">
      <formula>"CUMPLE"</formula>
    </cfRule>
  </conditionalFormatting>
  <conditionalFormatting sqref="M168">
    <cfRule type="expression" dxfId="4143" priority="2548">
      <formula>L168="NO CUMPLE"</formula>
    </cfRule>
    <cfRule type="expression" dxfId="4142" priority="2549">
      <formula>L168="CUMPLE"</formula>
    </cfRule>
  </conditionalFormatting>
  <conditionalFormatting sqref="L168">
    <cfRule type="cellIs" dxfId="4141" priority="2546" operator="equal">
      <formula>"NO CUMPLE"</formula>
    </cfRule>
    <cfRule type="cellIs" dxfId="4140" priority="2547" operator="equal">
      <formula>"CUMPLE"</formula>
    </cfRule>
  </conditionalFormatting>
  <conditionalFormatting sqref="K170">
    <cfRule type="expression" dxfId="4139" priority="2544">
      <formula>J170="NO CUMPLE"</formula>
    </cfRule>
    <cfRule type="expression" dxfId="4138" priority="2545">
      <formula>J170="CUMPLE"</formula>
    </cfRule>
  </conditionalFormatting>
  <conditionalFormatting sqref="M170">
    <cfRule type="expression" dxfId="4137" priority="2542">
      <formula>L170="NO CUMPLE"</formula>
    </cfRule>
    <cfRule type="expression" dxfId="4136" priority="2543">
      <formula>L170="CUMPLE"</formula>
    </cfRule>
  </conditionalFormatting>
  <conditionalFormatting sqref="J170">
    <cfRule type="cellIs" dxfId="4135" priority="2540" operator="equal">
      <formula>"NO CUMPLE"</formula>
    </cfRule>
    <cfRule type="cellIs" dxfId="4134" priority="2541" operator="equal">
      <formula>"CUMPLE"</formula>
    </cfRule>
  </conditionalFormatting>
  <conditionalFormatting sqref="L170">
    <cfRule type="cellIs" dxfId="4133" priority="2538" operator="equal">
      <formula>"NO CUMPLE"</formula>
    </cfRule>
    <cfRule type="cellIs" dxfId="4132" priority="2539" operator="equal">
      <formula>"CUMPLE"</formula>
    </cfRule>
  </conditionalFormatting>
  <conditionalFormatting sqref="K171:K172">
    <cfRule type="expression" dxfId="4131" priority="2536">
      <formula>J171="NO CUMPLE"</formula>
    </cfRule>
    <cfRule type="expression" dxfId="4130" priority="2537">
      <formula>J171="CUMPLE"</formula>
    </cfRule>
  </conditionalFormatting>
  <conditionalFormatting sqref="J171:J172">
    <cfRule type="cellIs" dxfId="4129" priority="2534" operator="equal">
      <formula>"NO CUMPLE"</formula>
    </cfRule>
    <cfRule type="cellIs" dxfId="4128" priority="2535" operator="equal">
      <formula>"CUMPLE"</formula>
    </cfRule>
  </conditionalFormatting>
  <conditionalFormatting sqref="M171">
    <cfRule type="expression" dxfId="4127" priority="2532">
      <formula>L171="NO CUMPLE"</formula>
    </cfRule>
    <cfRule type="expression" dxfId="4126" priority="2533">
      <formula>L171="CUMPLE"</formula>
    </cfRule>
  </conditionalFormatting>
  <conditionalFormatting sqref="L171">
    <cfRule type="cellIs" dxfId="4125" priority="2530" operator="equal">
      <formula>"NO CUMPLE"</formula>
    </cfRule>
    <cfRule type="cellIs" dxfId="4124" priority="2531" operator="equal">
      <formula>"CUMPLE"</formula>
    </cfRule>
  </conditionalFormatting>
  <conditionalFormatting sqref="K173">
    <cfRule type="expression" dxfId="4123" priority="2528">
      <formula>J173="NO CUMPLE"</formula>
    </cfRule>
    <cfRule type="expression" dxfId="4122" priority="2529">
      <formula>J173="CUMPLE"</formula>
    </cfRule>
  </conditionalFormatting>
  <conditionalFormatting sqref="M173">
    <cfRule type="expression" dxfId="4121" priority="2526">
      <formula>L173="NO CUMPLE"</formula>
    </cfRule>
    <cfRule type="expression" dxfId="4120" priority="2527">
      <formula>L173="CUMPLE"</formula>
    </cfRule>
  </conditionalFormatting>
  <conditionalFormatting sqref="J173">
    <cfRule type="cellIs" dxfId="4119" priority="2524" operator="equal">
      <formula>"NO CUMPLE"</formula>
    </cfRule>
    <cfRule type="cellIs" dxfId="4118" priority="2525" operator="equal">
      <formula>"CUMPLE"</formula>
    </cfRule>
  </conditionalFormatting>
  <conditionalFormatting sqref="L173">
    <cfRule type="cellIs" dxfId="4117" priority="2522" operator="equal">
      <formula>"NO CUMPLE"</formula>
    </cfRule>
    <cfRule type="cellIs" dxfId="4116" priority="2523" operator="equal">
      <formula>"CUMPLE"</formula>
    </cfRule>
  </conditionalFormatting>
  <conditionalFormatting sqref="K174:K175">
    <cfRule type="expression" dxfId="4115" priority="2520">
      <formula>J174="NO CUMPLE"</formula>
    </cfRule>
    <cfRule type="expression" dxfId="4114" priority="2521">
      <formula>J174="CUMPLE"</formula>
    </cfRule>
  </conditionalFormatting>
  <conditionalFormatting sqref="J174:J175">
    <cfRule type="cellIs" dxfId="4113" priority="2518" operator="equal">
      <formula>"NO CUMPLE"</formula>
    </cfRule>
    <cfRule type="cellIs" dxfId="4112" priority="2519" operator="equal">
      <formula>"CUMPLE"</formula>
    </cfRule>
  </conditionalFormatting>
  <conditionalFormatting sqref="M174">
    <cfRule type="expression" dxfId="4111" priority="2516">
      <formula>L174="NO CUMPLE"</formula>
    </cfRule>
    <cfRule type="expression" dxfId="4110" priority="2517">
      <formula>L174="CUMPLE"</formula>
    </cfRule>
  </conditionalFormatting>
  <conditionalFormatting sqref="L174">
    <cfRule type="cellIs" dxfId="4109" priority="2514" operator="equal">
      <formula>"NO CUMPLE"</formula>
    </cfRule>
    <cfRule type="cellIs" dxfId="4108" priority="2515" operator="equal">
      <formula>"CUMPLE"</formula>
    </cfRule>
  </conditionalFormatting>
  <conditionalFormatting sqref="K176">
    <cfRule type="expression" dxfId="4107" priority="2512">
      <formula>J176="NO CUMPLE"</formula>
    </cfRule>
    <cfRule type="expression" dxfId="4106" priority="2513">
      <formula>J176="CUMPLE"</formula>
    </cfRule>
  </conditionalFormatting>
  <conditionalFormatting sqref="M176">
    <cfRule type="expression" dxfId="4105" priority="2510">
      <formula>L176="NO CUMPLE"</formula>
    </cfRule>
    <cfRule type="expression" dxfId="4104" priority="2511">
      <formula>L176="CUMPLE"</formula>
    </cfRule>
  </conditionalFormatting>
  <conditionalFormatting sqref="J176">
    <cfRule type="cellIs" dxfId="4103" priority="2508" operator="equal">
      <formula>"NO CUMPLE"</formula>
    </cfRule>
    <cfRule type="cellIs" dxfId="4102" priority="2509" operator="equal">
      <formula>"CUMPLE"</formula>
    </cfRule>
  </conditionalFormatting>
  <conditionalFormatting sqref="L176">
    <cfRule type="cellIs" dxfId="4101" priority="2506" operator="equal">
      <formula>"NO CUMPLE"</formula>
    </cfRule>
    <cfRule type="cellIs" dxfId="4100" priority="2507" operator="equal">
      <formula>"CUMPLE"</formula>
    </cfRule>
  </conditionalFormatting>
  <conditionalFormatting sqref="K177:K178">
    <cfRule type="expression" dxfId="4099" priority="2504">
      <formula>J177="NO CUMPLE"</formula>
    </cfRule>
    <cfRule type="expression" dxfId="4098" priority="2505">
      <formula>J177="CUMPLE"</formula>
    </cfRule>
  </conditionalFormatting>
  <conditionalFormatting sqref="J177:J178">
    <cfRule type="cellIs" dxfId="4097" priority="2502" operator="equal">
      <formula>"NO CUMPLE"</formula>
    </cfRule>
    <cfRule type="cellIs" dxfId="4096" priority="2503" operator="equal">
      <formula>"CUMPLE"</formula>
    </cfRule>
  </conditionalFormatting>
  <conditionalFormatting sqref="M177">
    <cfRule type="expression" dxfId="4095" priority="2500">
      <formula>L177="NO CUMPLE"</formula>
    </cfRule>
    <cfRule type="expression" dxfId="4094" priority="2501">
      <formula>L177="CUMPLE"</formula>
    </cfRule>
  </conditionalFormatting>
  <conditionalFormatting sqref="L177">
    <cfRule type="cellIs" dxfId="4093" priority="2498" operator="equal">
      <formula>"NO CUMPLE"</formula>
    </cfRule>
    <cfRule type="cellIs" dxfId="4092" priority="2499" operator="equal">
      <formula>"CUMPLE"</formula>
    </cfRule>
  </conditionalFormatting>
  <conditionalFormatting sqref="K179">
    <cfRule type="expression" dxfId="4091" priority="2496">
      <formula>J179="NO CUMPLE"</formula>
    </cfRule>
    <cfRule type="expression" dxfId="4090" priority="2497">
      <formula>J179="CUMPLE"</formula>
    </cfRule>
  </conditionalFormatting>
  <conditionalFormatting sqref="M179">
    <cfRule type="expression" dxfId="4089" priority="2494">
      <formula>L179="NO CUMPLE"</formula>
    </cfRule>
    <cfRule type="expression" dxfId="4088" priority="2495">
      <formula>L179="CUMPLE"</formula>
    </cfRule>
  </conditionalFormatting>
  <conditionalFormatting sqref="J179">
    <cfRule type="cellIs" dxfId="4087" priority="2492" operator="equal">
      <formula>"NO CUMPLE"</formula>
    </cfRule>
    <cfRule type="cellIs" dxfId="4086" priority="2493" operator="equal">
      <formula>"CUMPLE"</formula>
    </cfRule>
  </conditionalFormatting>
  <conditionalFormatting sqref="L179">
    <cfRule type="cellIs" dxfId="4085" priority="2490" operator="equal">
      <formula>"NO CUMPLE"</formula>
    </cfRule>
    <cfRule type="cellIs" dxfId="4084" priority="2491" operator="equal">
      <formula>"CUMPLE"</formula>
    </cfRule>
  </conditionalFormatting>
  <conditionalFormatting sqref="K180:K181">
    <cfRule type="expression" dxfId="4083" priority="2488">
      <formula>J180="NO CUMPLE"</formula>
    </cfRule>
    <cfRule type="expression" dxfId="4082" priority="2489">
      <formula>J180="CUMPLE"</formula>
    </cfRule>
  </conditionalFormatting>
  <conditionalFormatting sqref="J180:J181">
    <cfRule type="cellIs" dxfId="4081" priority="2486" operator="equal">
      <formula>"NO CUMPLE"</formula>
    </cfRule>
    <cfRule type="cellIs" dxfId="4080" priority="2487" operator="equal">
      <formula>"CUMPLE"</formula>
    </cfRule>
  </conditionalFormatting>
  <conditionalFormatting sqref="M180">
    <cfRule type="expression" dxfId="4079" priority="2484">
      <formula>L180="NO CUMPLE"</formula>
    </cfRule>
    <cfRule type="expression" dxfId="4078" priority="2485">
      <formula>L180="CUMPLE"</formula>
    </cfRule>
  </conditionalFormatting>
  <conditionalFormatting sqref="L180">
    <cfRule type="cellIs" dxfId="4077" priority="2482" operator="equal">
      <formula>"NO CUMPLE"</formula>
    </cfRule>
    <cfRule type="cellIs" dxfId="4076" priority="2483" operator="equal">
      <formula>"CUMPLE"</formula>
    </cfRule>
  </conditionalFormatting>
  <conditionalFormatting sqref="K189">
    <cfRule type="expression" dxfId="4075" priority="2480">
      <formula>J189="NO CUMPLE"</formula>
    </cfRule>
    <cfRule type="expression" dxfId="4074" priority="2481">
      <formula>J189="CUMPLE"</formula>
    </cfRule>
  </conditionalFormatting>
  <conditionalFormatting sqref="M189">
    <cfRule type="expression" dxfId="4073" priority="2478">
      <formula>L189="NO CUMPLE"</formula>
    </cfRule>
    <cfRule type="expression" dxfId="4072" priority="2479">
      <formula>L189="CUMPLE"</formula>
    </cfRule>
  </conditionalFormatting>
  <conditionalFormatting sqref="N189">
    <cfRule type="expression" dxfId="4071" priority="2475">
      <formula>N189=" "</formula>
    </cfRule>
    <cfRule type="expression" dxfId="4070" priority="2476">
      <formula>N189="NO PRESENTÓ CERTIFICADO"</formula>
    </cfRule>
    <cfRule type="expression" dxfId="4069" priority="2477">
      <formula>N189="PRESENTÓ CERTIFICADO"</formula>
    </cfRule>
  </conditionalFormatting>
  <conditionalFormatting sqref="J189">
    <cfRule type="cellIs" dxfId="4068" priority="2473" operator="equal">
      <formula>"NO CUMPLE"</formula>
    </cfRule>
    <cfRule type="cellIs" dxfId="4067" priority="2474" operator="equal">
      <formula>"CUMPLE"</formula>
    </cfRule>
  </conditionalFormatting>
  <conditionalFormatting sqref="L189">
    <cfRule type="cellIs" dxfId="4066" priority="2471" operator="equal">
      <formula>"NO CUMPLE"</formula>
    </cfRule>
    <cfRule type="cellIs" dxfId="4065" priority="2472" operator="equal">
      <formula>"CUMPLE"</formula>
    </cfRule>
  </conditionalFormatting>
  <conditionalFormatting sqref="S189">
    <cfRule type="cellIs" dxfId="4064" priority="2469" operator="greaterThan">
      <formula>0</formula>
    </cfRule>
    <cfRule type="cellIs" dxfId="4063" priority="2470" operator="equal">
      <formula>0</formula>
    </cfRule>
  </conditionalFormatting>
  <conditionalFormatting sqref="P189">
    <cfRule type="expression" dxfId="4062" priority="2456">
      <formula>Q189="NO SUBSANABLE"</formula>
    </cfRule>
    <cfRule type="expression" dxfId="4061" priority="2458">
      <formula>Q189="REQUERIMIENTOS SUBSANADOS"</formula>
    </cfRule>
    <cfRule type="expression" dxfId="4060" priority="2459">
      <formula>Q189="PENDIENTES POR SUBSANAR"</formula>
    </cfRule>
    <cfRule type="expression" dxfId="4059" priority="2464">
      <formula>Q189="SIN OBSERVACIÓN"</formula>
    </cfRule>
    <cfRule type="containsBlanks" dxfId="4058" priority="2465">
      <formula>LEN(TRIM(P189))=0</formula>
    </cfRule>
  </conditionalFormatting>
  <conditionalFormatting sqref="O189">
    <cfRule type="cellIs" dxfId="4057" priority="2457" operator="equal">
      <formula>"PENDIENTE POR DESCRIPCIÓN"</formula>
    </cfRule>
    <cfRule type="cellIs" dxfId="4056" priority="2461" operator="equal">
      <formula>"DESCRIPCIÓN INSUFICIENTE"</formula>
    </cfRule>
    <cfRule type="cellIs" dxfId="4055" priority="2462" operator="equal">
      <formula>"NO ESTÁ ACORDE A ITEM 5.2.1 (T.R.)"</formula>
    </cfRule>
    <cfRule type="cellIs" dxfId="4054" priority="2463" operator="equal">
      <formula>"ACORDE A ITEM 5.2.1 (T.R.)"</formula>
    </cfRule>
  </conditionalFormatting>
  <conditionalFormatting sqref="Q189">
    <cfRule type="containsBlanks" dxfId="4053" priority="2451">
      <formula>LEN(TRIM(Q189))=0</formula>
    </cfRule>
    <cfRule type="cellIs" dxfId="4052" priority="2460" operator="equal">
      <formula>"REQUERIMIENTOS SUBSANADOS"</formula>
    </cfRule>
    <cfRule type="containsText" dxfId="4051" priority="2466" operator="containsText" text="NO SUBSANABLE">
      <formula>NOT(ISERROR(SEARCH("NO SUBSANABLE",Q189)))</formula>
    </cfRule>
    <cfRule type="containsText" dxfId="4050" priority="2467" operator="containsText" text="PENDIENTES POR SUBSANAR">
      <formula>NOT(ISERROR(SEARCH("PENDIENTES POR SUBSANAR",Q189)))</formula>
    </cfRule>
    <cfRule type="containsText" dxfId="4049" priority="2468" operator="containsText" text="SIN OBSERVACIÓN">
      <formula>NOT(ISERROR(SEARCH("SIN OBSERVACIÓN",Q189)))</formula>
    </cfRule>
  </conditionalFormatting>
  <conditionalFormatting sqref="R189">
    <cfRule type="containsBlanks" dxfId="4048" priority="2450">
      <formula>LEN(TRIM(R189))=0</formula>
    </cfRule>
    <cfRule type="cellIs" dxfId="4047" priority="2452" operator="equal">
      <formula>"NO CUMPLEN CON LO SOLICITADO"</formula>
    </cfRule>
    <cfRule type="cellIs" dxfId="4046" priority="2453" operator="equal">
      <formula>"CUMPLEN CON LO SOLICITADO"</formula>
    </cfRule>
    <cfRule type="cellIs" dxfId="4045" priority="2454" operator="equal">
      <formula>"PENDIENTES"</formula>
    </cfRule>
    <cfRule type="cellIs" dxfId="4044" priority="2455" operator="equal">
      <formula>"NINGUNO"</formula>
    </cfRule>
  </conditionalFormatting>
  <conditionalFormatting sqref="T204">
    <cfRule type="cellIs" dxfId="4043" priority="2448" operator="equal">
      <formula>"NO CUMPLE"</formula>
    </cfRule>
    <cfRule type="cellIs" dxfId="4042" priority="2449" operator="equal">
      <formula>"CUMPLE"</formula>
    </cfRule>
  </conditionalFormatting>
  <conditionalFormatting sqref="B204">
    <cfRule type="cellIs" dxfId="4041" priority="2446" operator="equal">
      <formula>"NO CUMPLE CON LA EXPERIENCIA REQUERIDA"</formula>
    </cfRule>
    <cfRule type="cellIs" dxfId="4040" priority="2447" operator="equal">
      <formula>"CUMPLE CON LA EXPERIENCIA REQUERIDA"</formula>
    </cfRule>
  </conditionalFormatting>
  <conditionalFormatting sqref="H189">
    <cfRule type="notContainsBlanks" dxfId="4039" priority="2445">
      <formula>LEN(TRIM(H189))&gt;0</formula>
    </cfRule>
  </conditionalFormatting>
  <conditionalFormatting sqref="G189">
    <cfRule type="notContainsBlanks" dxfId="4038" priority="2444">
      <formula>LEN(TRIM(G189))&gt;0</formula>
    </cfRule>
  </conditionalFormatting>
  <conditionalFormatting sqref="F189">
    <cfRule type="notContainsBlanks" dxfId="4037" priority="2443">
      <formula>LEN(TRIM(F189))&gt;0</formula>
    </cfRule>
  </conditionalFormatting>
  <conditionalFormatting sqref="E189">
    <cfRule type="notContainsBlanks" dxfId="4036" priority="2442">
      <formula>LEN(TRIM(E189))&gt;0</formula>
    </cfRule>
  </conditionalFormatting>
  <conditionalFormatting sqref="D189">
    <cfRule type="notContainsBlanks" dxfId="4035" priority="2441">
      <formula>LEN(TRIM(D189))&gt;0</formula>
    </cfRule>
  </conditionalFormatting>
  <conditionalFormatting sqref="C189">
    <cfRule type="notContainsBlanks" dxfId="4034" priority="2440">
      <formula>LEN(TRIM(C189))&gt;0</formula>
    </cfRule>
  </conditionalFormatting>
  <conditionalFormatting sqref="I189">
    <cfRule type="notContainsBlanks" dxfId="4033" priority="2439">
      <formula>LEN(TRIM(I189))&gt;0</formula>
    </cfRule>
  </conditionalFormatting>
  <conditionalFormatting sqref="N192 N195">
    <cfRule type="expression" dxfId="4032" priority="2436">
      <formula>N192=" "</formula>
    </cfRule>
    <cfRule type="expression" dxfId="4031" priority="2437">
      <formula>N192="NO PRESENTÓ CERTIFICADO"</formula>
    </cfRule>
    <cfRule type="expression" dxfId="4030" priority="2438">
      <formula>N192="PRESENTÓ CERTIFICADO"</formula>
    </cfRule>
  </conditionalFormatting>
  <conditionalFormatting sqref="P192 P195">
    <cfRule type="expression" dxfId="4029" priority="2423">
      <formula>Q192="NO SUBSANABLE"</formula>
    </cfRule>
    <cfRule type="expression" dxfId="4028" priority="2425">
      <formula>Q192="REQUERIMIENTOS SUBSANADOS"</formula>
    </cfRule>
    <cfRule type="expression" dxfId="4027" priority="2426">
      <formula>Q192="PENDIENTES POR SUBSANAR"</formula>
    </cfRule>
    <cfRule type="expression" dxfId="4026" priority="2431">
      <formula>Q192="SIN OBSERVACIÓN"</formula>
    </cfRule>
    <cfRule type="containsBlanks" dxfId="4025" priority="2432">
      <formula>LEN(TRIM(P192))=0</formula>
    </cfRule>
  </conditionalFormatting>
  <conditionalFormatting sqref="O192 O195">
    <cfRule type="cellIs" dxfId="4024" priority="2424" operator="equal">
      <formula>"PENDIENTE POR DESCRIPCIÓN"</formula>
    </cfRule>
    <cfRule type="cellIs" dxfId="4023" priority="2428" operator="equal">
      <formula>"DESCRIPCIÓN INSUFICIENTE"</formula>
    </cfRule>
    <cfRule type="cellIs" dxfId="4022" priority="2429" operator="equal">
      <formula>"NO ESTÁ ACORDE A ITEM 5.2.1 (T.R.)"</formula>
    </cfRule>
    <cfRule type="cellIs" dxfId="4021" priority="2430" operator="equal">
      <formula>"ACORDE A ITEM 5.2.1 (T.R.)"</formula>
    </cfRule>
  </conditionalFormatting>
  <conditionalFormatting sqref="Q192 Q195">
    <cfRule type="containsBlanks" dxfId="4020" priority="2418">
      <formula>LEN(TRIM(Q192))=0</formula>
    </cfRule>
    <cfRule type="cellIs" dxfId="4019" priority="2427" operator="equal">
      <formula>"REQUERIMIENTOS SUBSANADOS"</formula>
    </cfRule>
    <cfRule type="containsText" dxfId="4018" priority="2433" operator="containsText" text="NO SUBSANABLE">
      <formula>NOT(ISERROR(SEARCH("NO SUBSANABLE",Q192)))</formula>
    </cfRule>
    <cfRule type="containsText" dxfId="4017" priority="2434" operator="containsText" text="PENDIENTES POR SUBSANAR">
      <formula>NOT(ISERROR(SEARCH("PENDIENTES POR SUBSANAR",Q192)))</formula>
    </cfRule>
    <cfRule type="containsText" dxfId="4016" priority="2435" operator="containsText" text="SIN OBSERVACIÓN">
      <formula>NOT(ISERROR(SEARCH("SIN OBSERVACIÓN",Q192)))</formula>
    </cfRule>
  </conditionalFormatting>
  <conditionalFormatting sqref="R192 R195">
    <cfRule type="containsBlanks" dxfId="4015" priority="2417">
      <formula>LEN(TRIM(R192))=0</formula>
    </cfRule>
    <cfRule type="cellIs" dxfId="4014" priority="2419" operator="equal">
      <formula>"NO CUMPLEN CON LO SOLICITADO"</formula>
    </cfRule>
    <cfRule type="cellIs" dxfId="4013" priority="2420" operator="equal">
      <formula>"CUMPLEN CON LO SOLICITADO"</formula>
    </cfRule>
    <cfRule type="cellIs" dxfId="4012" priority="2421" operator="equal">
      <formula>"PENDIENTES"</formula>
    </cfRule>
    <cfRule type="cellIs" dxfId="4011" priority="2422" operator="equal">
      <formula>"NINGUNO"</formula>
    </cfRule>
  </conditionalFormatting>
  <conditionalFormatting sqref="H192 H195">
    <cfRule type="notContainsBlanks" dxfId="4010" priority="2416">
      <formula>LEN(TRIM(H192))&gt;0</formula>
    </cfRule>
  </conditionalFormatting>
  <conditionalFormatting sqref="G192 G195">
    <cfRule type="notContainsBlanks" dxfId="4009" priority="2415">
      <formula>LEN(TRIM(G192))&gt;0</formula>
    </cfRule>
  </conditionalFormatting>
  <conditionalFormatting sqref="F192 F195">
    <cfRule type="notContainsBlanks" dxfId="4008" priority="2414">
      <formula>LEN(TRIM(F192))&gt;0</formula>
    </cfRule>
  </conditionalFormatting>
  <conditionalFormatting sqref="E192 E195">
    <cfRule type="notContainsBlanks" dxfId="4007" priority="2413">
      <formula>LEN(TRIM(E192))&gt;0</formula>
    </cfRule>
  </conditionalFormatting>
  <conditionalFormatting sqref="D192 D195">
    <cfRule type="notContainsBlanks" dxfId="4006" priority="2412">
      <formula>LEN(TRIM(D192))&gt;0</formula>
    </cfRule>
  </conditionalFormatting>
  <conditionalFormatting sqref="C192 C195">
    <cfRule type="notContainsBlanks" dxfId="4005" priority="2411">
      <formula>LEN(TRIM(C192))&gt;0</formula>
    </cfRule>
  </conditionalFormatting>
  <conditionalFormatting sqref="I192 I195">
    <cfRule type="notContainsBlanks" dxfId="4004" priority="2410">
      <formula>LEN(TRIM(I192))&gt;0</formula>
    </cfRule>
  </conditionalFormatting>
  <conditionalFormatting sqref="N198">
    <cfRule type="expression" dxfId="4003" priority="2407">
      <formula>N198=" "</formula>
    </cfRule>
    <cfRule type="expression" dxfId="4002" priority="2408">
      <formula>N198="NO PRESENTÓ CERTIFICADO"</formula>
    </cfRule>
    <cfRule type="expression" dxfId="4001" priority="2409">
      <formula>N198="PRESENTÓ CERTIFICADO"</formula>
    </cfRule>
  </conditionalFormatting>
  <conditionalFormatting sqref="P198">
    <cfRule type="expression" dxfId="4000" priority="2394">
      <formula>Q198="NO SUBSANABLE"</formula>
    </cfRule>
    <cfRule type="expression" dxfId="3999" priority="2396">
      <formula>Q198="REQUERIMIENTOS SUBSANADOS"</formula>
    </cfRule>
    <cfRule type="expression" dxfId="3998" priority="2397">
      <formula>Q198="PENDIENTES POR SUBSANAR"</formula>
    </cfRule>
    <cfRule type="expression" dxfId="3997" priority="2402">
      <formula>Q198="SIN OBSERVACIÓN"</formula>
    </cfRule>
    <cfRule type="containsBlanks" dxfId="3996" priority="2403">
      <formula>LEN(TRIM(P198))=0</formula>
    </cfRule>
  </conditionalFormatting>
  <conditionalFormatting sqref="O198">
    <cfRule type="cellIs" dxfId="3995" priority="2395" operator="equal">
      <formula>"PENDIENTE POR DESCRIPCIÓN"</formula>
    </cfRule>
    <cfRule type="cellIs" dxfId="3994" priority="2399" operator="equal">
      <formula>"DESCRIPCIÓN INSUFICIENTE"</formula>
    </cfRule>
    <cfRule type="cellIs" dxfId="3993" priority="2400" operator="equal">
      <formula>"NO ESTÁ ACORDE A ITEM 5.2.1 (T.R.)"</formula>
    </cfRule>
    <cfRule type="cellIs" dxfId="3992" priority="2401" operator="equal">
      <formula>"ACORDE A ITEM 5.2.1 (T.R.)"</formula>
    </cfRule>
  </conditionalFormatting>
  <conditionalFormatting sqref="Q198">
    <cfRule type="containsBlanks" dxfId="3991" priority="2389">
      <formula>LEN(TRIM(Q198))=0</formula>
    </cfRule>
    <cfRule type="cellIs" dxfId="3990" priority="2398" operator="equal">
      <formula>"REQUERIMIENTOS SUBSANADOS"</formula>
    </cfRule>
    <cfRule type="containsText" dxfId="3989" priority="2404" operator="containsText" text="NO SUBSANABLE">
      <formula>NOT(ISERROR(SEARCH("NO SUBSANABLE",Q198)))</formula>
    </cfRule>
    <cfRule type="containsText" dxfId="3988" priority="2405" operator="containsText" text="PENDIENTES POR SUBSANAR">
      <formula>NOT(ISERROR(SEARCH("PENDIENTES POR SUBSANAR",Q198)))</formula>
    </cfRule>
    <cfRule type="containsText" dxfId="3987" priority="2406" operator="containsText" text="SIN OBSERVACIÓN">
      <formula>NOT(ISERROR(SEARCH("SIN OBSERVACIÓN",Q198)))</formula>
    </cfRule>
  </conditionalFormatting>
  <conditionalFormatting sqref="R198">
    <cfRule type="containsBlanks" dxfId="3986" priority="2388">
      <formula>LEN(TRIM(R198))=0</formula>
    </cfRule>
    <cfRule type="cellIs" dxfId="3985" priority="2390" operator="equal">
      <formula>"NO CUMPLEN CON LO SOLICITADO"</formula>
    </cfRule>
    <cfRule type="cellIs" dxfId="3984" priority="2391" operator="equal">
      <formula>"CUMPLEN CON LO SOLICITADO"</formula>
    </cfRule>
    <cfRule type="cellIs" dxfId="3983" priority="2392" operator="equal">
      <formula>"PENDIENTES"</formula>
    </cfRule>
    <cfRule type="cellIs" dxfId="3982" priority="2393" operator="equal">
      <formula>"NINGUNO"</formula>
    </cfRule>
  </conditionalFormatting>
  <conditionalFormatting sqref="H198">
    <cfRule type="notContainsBlanks" dxfId="3981" priority="2387">
      <formula>LEN(TRIM(H198))&gt;0</formula>
    </cfRule>
  </conditionalFormatting>
  <conditionalFormatting sqref="G198">
    <cfRule type="notContainsBlanks" dxfId="3980" priority="2386">
      <formula>LEN(TRIM(G198))&gt;0</formula>
    </cfRule>
  </conditionalFormatting>
  <conditionalFormatting sqref="F198">
    <cfRule type="notContainsBlanks" dxfId="3979" priority="2385">
      <formula>LEN(TRIM(F198))&gt;0</formula>
    </cfRule>
  </conditionalFormatting>
  <conditionalFormatting sqref="E198">
    <cfRule type="notContainsBlanks" dxfId="3978" priority="2384">
      <formula>LEN(TRIM(E198))&gt;0</formula>
    </cfRule>
  </conditionalFormatting>
  <conditionalFormatting sqref="D198">
    <cfRule type="notContainsBlanks" dxfId="3977" priority="2383">
      <formula>LEN(TRIM(D198))&gt;0</formula>
    </cfRule>
  </conditionalFormatting>
  <conditionalFormatting sqref="C198">
    <cfRule type="notContainsBlanks" dxfId="3976" priority="2382">
      <formula>LEN(TRIM(C198))&gt;0</formula>
    </cfRule>
  </conditionalFormatting>
  <conditionalFormatting sqref="I198">
    <cfRule type="notContainsBlanks" dxfId="3975" priority="2381">
      <formula>LEN(TRIM(I198))&gt;0</formula>
    </cfRule>
  </conditionalFormatting>
  <conditionalFormatting sqref="T189">
    <cfRule type="cellIs" dxfId="3974" priority="2379" operator="equal">
      <formula>"NO"</formula>
    </cfRule>
    <cfRule type="cellIs" dxfId="3973" priority="2380" operator="equal">
      <formula>"SI"</formula>
    </cfRule>
  </conditionalFormatting>
  <conditionalFormatting sqref="S192 S195 S198">
    <cfRule type="cellIs" dxfId="3972" priority="2377" operator="greaterThan">
      <formula>0</formula>
    </cfRule>
    <cfRule type="cellIs" dxfId="3971" priority="2378" operator="equal">
      <formula>0</formula>
    </cfRule>
  </conditionalFormatting>
  <conditionalFormatting sqref="N201">
    <cfRule type="expression" dxfId="3970" priority="2374">
      <formula>N201=" "</formula>
    </cfRule>
    <cfRule type="expression" dxfId="3969" priority="2375">
      <formula>N201="NO PRESENTÓ CERTIFICADO"</formula>
    </cfRule>
    <cfRule type="expression" dxfId="3968" priority="2376">
      <formula>N201="PRESENTÓ CERTIFICADO"</formula>
    </cfRule>
  </conditionalFormatting>
  <conditionalFormatting sqref="P201">
    <cfRule type="expression" dxfId="3967" priority="2361">
      <formula>Q201="NO SUBSANABLE"</formula>
    </cfRule>
    <cfRule type="expression" dxfId="3966" priority="2363">
      <formula>Q201="REQUERIMIENTOS SUBSANADOS"</formula>
    </cfRule>
    <cfRule type="expression" dxfId="3965" priority="2364">
      <formula>Q201="PENDIENTES POR SUBSANAR"</formula>
    </cfRule>
    <cfRule type="expression" dxfId="3964" priority="2369">
      <formula>Q201="SIN OBSERVACIÓN"</formula>
    </cfRule>
    <cfRule type="containsBlanks" dxfId="3963" priority="2370">
      <formula>LEN(TRIM(P201))=0</formula>
    </cfRule>
  </conditionalFormatting>
  <conditionalFormatting sqref="O201">
    <cfRule type="cellIs" dxfId="3962" priority="2362" operator="equal">
      <formula>"PENDIENTE POR DESCRIPCIÓN"</formula>
    </cfRule>
    <cfRule type="cellIs" dxfId="3961" priority="2366" operator="equal">
      <formula>"DESCRIPCIÓN INSUFICIENTE"</formula>
    </cfRule>
    <cfRule type="cellIs" dxfId="3960" priority="2367" operator="equal">
      <formula>"NO ESTÁ ACORDE A ITEM 5.2.1 (T.R.)"</formula>
    </cfRule>
    <cfRule type="cellIs" dxfId="3959" priority="2368" operator="equal">
      <formula>"ACORDE A ITEM 5.2.1 (T.R.)"</formula>
    </cfRule>
  </conditionalFormatting>
  <conditionalFormatting sqref="Q201">
    <cfRule type="containsBlanks" dxfId="3958" priority="2356">
      <formula>LEN(TRIM(Q201))=0</formula>
    </cfRule>
    <cfRule type="cellIs" dxfId="3957" priority="2365" operator="equal">
      <formula>"REQUERIMIENTOS SUBSANADOS"</formula>
    </cfRule>
    <cfRule type="containsText" dxfId="3956" priority="2371" operator="containsText" text="NO SUBSANABLE">
      <formula>NOT(ISERROR(SEARCH("NO SUBSANABLE",Q201)))</formula>
    </cfRule>
    <cfRule type="containsText" dxfId="3955" priority="2372" operator="containsText" text="PENDIENTES POR SUBSANAR">
      <formula>NOT(ISERROR(SEARCH("PENDIENTES POR SUBSANAR",Q201)))</formula>
    </cfRule>
    <cfRule type="containsText" dxfId="3954" priority="2373" operator="containsText" text="SIN OBSERVACIÓN">
      <formula>NOT(ISERROR(SEARCH("SIN OBSERVACIÓN",Q201)))</formula>
    </cfRule>
  </conditionalFormatting>
  <conditionalFormatting sqref="R201">
    <cfRule type="containsBlanks" dxfId="3953" priority="2355">
      <formula>LEN(TRIM(R201))=0</formula>
    </cfRule>
    <cfRule type="cellIs" dxfId="3952" priority="2357" operator="equal">
      <formula>"NO CUMPLEN CON LO SOLICITADO"</formula>
    </cfRule>
    <cfRule type="cellIs" dxfId="3951" priority="2358" operator="equal">
      <formula>"CUMPLEN CON LO SOLICITADO"</formula>
    </cfRule>
    <cfRule type="cellIs" dxfId="3950" priority="2359" operator="equal">
      <formula>"PENDIENTES"</formula>
    </cfRule>
    <cfRule type="cellIs" dxfId="3949" priority="2360" operator="equal">
      <formula>"NINGUNO"</formula>
    </cfRule>
  </conditionalFormatting>
  <conditionalFormatting sqref="H201">
    <cfRule type="notContainsBlanks" dxfId="3948" priority="2354">
      <formula>LEN(TRIM(H201))&gt;0</formula>
    </cfRule>
  </conditionalFormatting>
  <conditionalFormatting sqref="G201">
    <cfRule type="notContainsBlanks" dxfId="3947" priority="2353">
      <formula>LEN(TRIM(G201))&gt;0</formula>
    </cfRule>
  </conditionalFormatting>
  <conditionalFormatting sqref="F201">
    <cfRule type="notContainsBlanks" dxfId="3946" priority="2352">
      <formula>LEN(TRIM(F201))&gt;0</formula>
    </cfRule>
  </conditionalFormatting>
  <conditionalFormatting sqref="E201">
    <cfRule type="notContainsBlanks" dxfId="3945" priority="2351">
      <formula>LEN(TRIM(E201))&gt;0</formula>
    </cfRule>
  </conditionalFormatting>
  <conditionalFormatting sqref="D201">
    <cfRule type="notContainsBlanks" dxfId="3944" priority="2350">
      <formula>LEN(TRIM(D201))&gt;0</formula>
    </cfRule>
  </conditionalFormatting>
  <conditionalFormatting sqref="C201">
    <cfRule type="notContainsBlanks" dxfId="3943" priority="2349">
      <formula>LEN(TRIM(C201))&gt;0</formula>
    </cfRule>
  </conditionalFormatting>
  <conditionalFormatting sqref="I201">
    <cfRule type="notContainsBlanks" dxfId="3942" priority="2348">
      <formula>LEN(TRIM(I201))&gt;0</formula>
    </cfRule>
  </conditionalFormatting>
  <conditionalFormatting sqref="S201">
    <cfRule type="cellIs" dxfId="3941" priority="2346" operator="greaterThan">
      <formula>0</formula>
    </cfRule>
    <cfRule type="cellIs" dxfId="3940" priority="2347" operator="equal">
      <formula>0</formula>
    </cfRule>
  </conditionalFormatting>
  <conditionalFormatting sqref="K190:K191">
    <cfRule type="expression" dxfId="3939" priority="2344">
      <formula>J190="NO CUMPLE"</formula>
    </cfRule>
    <cfRule type="expression" dxfId="3938" priority="2345">
      <formula>J190="CUMPLE"</formula>
    </cfRule>
  </conditionalFormatting>
  <conditionalFormatting sqref="J190:J191">
    <cfRule type="cellIs" dxfId="3937" priority="2342" operator="equal">
      <formula>"NO CUMPLE"</formula>
    </cfRule>
    <cfRule type="cellIs" dxfId="3936" priority="2343" operator="equal">
      <formula>"CUMPLE"</formula>
    </cfRule>
  </conditionalFormatting>
  <conditionalFormatting sqref="M190">
    <cfRule type="expression" dxfId="3935" priority="2340">
      <formula>L190="NO CUMPLE"</formula>
    </cfRule>
    <cfRule type="expression" dxfId="3934" priority="2341">
      <formula>L190="CUMPLE"</formula>
    </cfRule>
  </conditionalFormatting>
  <conditionalFormatting sqref="L190">
    <cfRule type="cellIs" dxfId="3933" priority="2338" operator="equal">
      <formula>"NO CUMPLE"</formula>
    </cfRule>
    <cfRule type="cellIs" dxfId="3932" priority="2339" operator="equal">
      <formula>"CUMPLE"</formula>
    </cfRule>
  </conditionalFormatting>
  <conditionalFormatting sqref="K192">
    <cfRule type="expression" dxfId="3931" priority="2336">
      <formula>J192="NO CUMPLE"</formula>
    </cfRule>
    <cfRule type="expression" dxfId="3930" priority="2337">
      <formula>J192="CUMPLE"</formula>
    </cfRule>
  </conditionalFormatting>
  <conditionalFormatting sqref="M192">
    <cfRule type="expression" dxfId="3929" priority="2334">
      <formula>L192="NO CUMPLE"</formula>
    </cfRule>
    <cfRule type="expression" dxfId="3928" priority="2335">
      <formula>L192="CUMPLE"</formula>
    </cfRule>
  </conditionalFormatting>
  <conditionalFormatting sqref="J192">
    <cfRule type="cellIs" dxfId="3927" priority="2332" operator="equal">
      <formula>"NO CUMPLE"</formula>
    </cfRule>
    <cfRule type="cellIs" dxfId="3926" priority="2333" operator="equal">
      <formula>"CUMPLE"</formula>
    </cfRule>
  </conditionalFormatting>
  <conditionalFormatting sqref="L192">
    <cfRule type="cellIs" dxfId="3925" priority="2330" operator="equal">
      <formula>"NO CUMPLE"</formula>
    </cfRule>
    <cfRule type="cellIs" dxfId="3924" priority="2331" operator="equal">
      <formula>"CUMPLE"</formula>
    </cfRule>
  </conditionalFormatting>
  <conditionalFormatting sqref="K193:K194">
    <cfRule type="expression" dxfId="3923" priority="2328">
      <formula>J193="NO CUMPLE"</formula>
    </cfRule>
    <cfRule type="expression" dxfId="3922" priority="2329">
      <formula>J193="CUMPLE"</formula>
    </cfRule>
  </conditionalFormatting>
  <conditionalFormatting sqref="J193:J194">
    <cfRule type="cellIs" dxfId="3921" priority="2326" operator="equal">
      <formula>"NO CUMPLE"</formula>
    </cfRule>
    <cfRule type="cellIs" dxfId="3920" priority="2327" operator="equal">
      <formula>"CUMPLE"</formula>
    </cfRule>
  </conditionalFormatting>
  <conditionalFormatting sqref="M193">
    <cfRule type="expression" dxfId="3919" priority="2324">
      <formula>L193="NO CUMPLE"</formula>
    </cfRule>
    <cfRule type="expression" dxfId="3918" priority="2325">
      <formula>L193="CUMPLE"</formula>
    </cfRule>
  </conditionalFormatting>
  <conditionalFormatting sqref="L193">
    <cfRule type="cellIs" dxfId="3917" priority="2322" operator="equal">
      <formula>"NO CUMPLE"</formula>
    </cfRule>
    <cfRule type="cellIs" dxfId="3916" priority="2323" operator="equal">
      <formula>"CUMPLE"</formula>
    </cfRule>
  </conditionalFormatting>
  <conditionalFormatting sqref="K195">
    <cfRule type="expression" dxfId="3915" priority="2320">
      <formula>J195="NO CUMPLE"</formula>
    </cfRule>
    <cfRule type="expression" dxfId="3914" priority="2321">
      <formula>J195="CUMPLE"</formula>
    </cfRule>
  </conditionalFormatting>
  <conditionalFormatting sqref="M195">
    <cfRule type="expression" dxfId="3913" priority="2318">
      <formula>L195="NO CUMPLE"</formula>
    </cfRule>
    <cfRule type="expression" dxfId="3912" priority="2319">
      <formula>L195="CUMPLE"</formula>
    </cfRule>
  </conditionalFormatting>
  <conditionalFormatting sqref="J195">
    <cfRule type="cellIs" dxfId="3911" priority="2316" operator="equal">
      <formula>"NO CUMPLE"</formula>
    </cfRule>
    <cfRule type="cellIs" dxfId="3910" priority="2317" operator="equal">
      <formula>"CUMPLE"</formula>
    </cfRule>
  </conditionalFormatting>
  <conditionalFormatting sqref="L195">
    <cfRule type="cellIs" dxfId="3909" priority="2314" operator="equal">
      <formula>"NO CUMPLE"</formula>
    </cfRule>
    <cfRule type="cellIs" dxfId="3908" priority="2315" operator="equal">
      <formula>"CUMPLE"</formula>
    </cfRule>
  </conditionalFormatting>
  <conditionalFormatting sqref="K196:K197">
    <cfRule type="expression" dxfId="3907" priority="2312">
      <formula>J196="NO CUMPLE"</formula>
    </cfRule>
    <cfRule type="expression" dxfId="3906" priority="2313">
      <formula>J196="CUMPLE"</formula>
    </cfRule>
  </conditionalFormatting>
  <conditionalFormatting sqref="J196:J197">
    <cfRule type="cellIs" dxfId="3905" priority="2310" operator="equal">
      <formula>"NO CUMPLE"</formula>
    </cfRule>
    <cfRule type="cellIs" dxfId="3904" priority="2311" operator="equal">
      <formula>"CUMPLE"</formula>
    </cfRule>
  </conditionalFormatting>
  <conditionalFormatting sqref="M196">
    <cfRule type="expression" dxfId="3903" priority="2308">
      <formula>L196="NO CUMPLE"</formula>
    </cfRule>
    <cfRule type="expression" dxfId="3902" priority="2309">
      <formula>L196="CUMPLE"</formula>
    </cfRule>
  </conditionalFormatting>
  <conditionalFormatting sqref="L196">
    <cfRule type="cellIs" dxfId="3901" priority="2306" operator="equal">
      <formula>"NO CUMPLE"</formula>
    </cfRule>
    <cfRule type="cellIs" dxfId="3900" priority="2307" operator="equal">
      <formula>"CUMPLE"</formula>
    </cfRule>
  </conditionalFormatting>
  <conditionalFormatting sqref="K198">
    <cfRule type="expression" dxfId="3899" priority="2304">
      <formula>J198="NO CUMPLE"</formula>
    </cfRule>
    <cfRule type="expression" dxfId="3898" priority="2305">
      <formula>J198="CUMPLE"</formula>
    </cfRule>
  </conditionalFormatting>
  <conditionalFormatting sqref="M198">
    <cfRule type="expression" dxfId="3897" priority="2302">
      <formula>L198="NO CUMPLE"</formula>
    </cfRule>
    <cfRule type="expression" dxfId="3896" priority="2303">
      <formula>L198="CUMPLE"</formula>
    </cfRule>
  </conditionalFormatting>
  <conditionalFormatting sqref="J198">
    <cfRule type="cellIs" dxfId="3895" priority="2300" operator="equal">
      <formula>"NO CUMPLE"</formula>
    </cfRule>
    <cfRule type="cellIs" dxfId="3894" priority="2301" operator="equal">
      <formula>"CUMPLE"</formula>
    </cfRule>
  </conditionalFormatting>
  <conditionalFormatting sqref="L198">
    <cfRule type="cellIs" dxfId="3893" priority="2298" operator="equal">
      <formula>"NO CUMPLE"</formula>
    </cfRule>
    <cfRule type="cellIs" dxfId="3892" priority="2299" operator="equal">
      <formula>"CUMPLE"</formula>
    </cfRule>
  </conditionalFormatting>
  <conditionalFormatting sqref="K199:K200">
    <cfRule type="expression" dxfId="3891" priority="2296">
      <formula>J199="NO CUMPLE"</formula>
    </cfRule>
    <cfRule type="expression" dxfId="3890" priority="2297">
      <formula>J199="CUMPLE"</formula>
    </cfRule>
  </conditionalFormatting>
  <conditionalFormatting sqref="J199:J200">
    <cfRule type="cellIs" dxfId="3889" priority="2294" operator="equal">
      <formula>"NO CUMPLE"</formula>
    </cfRule>
    <cfRule type="cellIs" dxfId="3888" priority="2295" operator="equal">
      <formula>"CUMPLE"</formula>
    </cfRule>
  </conditionalFormatting>
  <conditionalFormatting sqref="M199">
    <cfRule type="expression" dxfId="3887" priority="2292">
      <formula>L199="NO CUMPLE"</formula>
    </cfRule>
    <cfRule type="expression" dxfId="3886" priority="2293">
      <formula>L199="CUMPLE"</formula>
    </cfRule>
  </conditionalFormatting>
  <conditionalFormatting sqref="L199">
    <cfRule type="cellIs" dxfId="3885" priority="2290" operator="equal">
      <formula>"NO CUMPLE"</formula>
    </cfRule>
    <cfRule type="cellIs" dxfId="3884" priority="2291" operator="equal">
      <formula>"CUMPLE"</formula>
    </cfRule>
  </conditionalFormatting>
  <conditionalFormatting sqref="K201">
    <cfRule type="expression" dxfId="3883" priority="2288">
      <formula>J201="NO CUMPLE"</formula>
    </cfRule>
    <cfRule type="expression" dxfId="3882" priority="2289">
      <formula>J201="CUMPLE"</formula>
    </cfRule>
  </conditionalFormatting>
  <conditionalFormatting sqref="M201">
    <cfRule type="expression" dxfId="3881" priority="2286">
      <formula>L201="NO CUMPLE"</formula>
    </cfRule>
    <cfRule type="expression" dxfId="3880" priority="2287">
      <formula>L201="CUMPLE"</formula>
    </cfRule>
  </conditionalFormatting>
  <conditionalFormatting sqref="J201">
    <cfRule type="cellIs" dxfId="3879" priority="2284" operator="equal">
      <formula>"NO CUMPLE"</formula>
    </cfRule>
    <cfRule type="cellIs" dxfId="3878" priority="2285" operator="equal">
      <formula>"CUMPLE"</formula>
    </cfRule>
  </conditionalFormatting>
  <conditionalFormatting sqref="L201">
    <cfRule type="cellIs" dxfId="3877" priority="2282" operator="equal">
      <formula>"NO CUMPLE"</formula>
    </cfRule>
    <cfRule type="cellIs" dxfId="3876" priority="2283" operator="equal">
      <formula>"CUMPLE"</formula>
    </cfRule>
  </conditionalFormatting>
  <conditionalFormatting sqref="K202:K203">
    <cfRule type="expression" dxfId="3875" priority="2280">
      <formula>J202="NO CUMPLE"</formula>
    </cfRule>
    <cfRule type="expression" dxfId="3874" priority="2281">
      <formula>J202="CUMPLE"</formula>
    </cfRule>
  </conditionalFormatting>
  <conditionalFormatting sqref="J202:J203">
    <cfRule type="cellIs" dxfId="3873" priority="2278" operator="equal">
      <formula>"NO CUMPLE"</formula>
    </cfRule>
    <cfRule type="cellIs" dxfId="3872" priority="2279" operator="equal">
      <formula>"CUMPLE"</formula>
    </cfRule>
  </conditionalFormatting>
  <conditionalFormatting sqref="M202">
    <cfRule type="expression" dxfId="3871" priority="2276">
      <formula>L202="NO CUMPLE"</formula>
    </cfRule>
    <cfRule type="expression" dxfId="3870" priority="2277">
      <formula>L202="CUMPLE"</formula>
    </cfRule>
  </conditionalFormatting>
  <conditionalFormatting sqref="L202">
    <cfRule type="cellIs" dxfId="3869" priority="2274" operator="equal">
      <formula>"NO CUMPLE"</formula>
    </cfRule>
    <cfRule type="cellIs" dxfId="3868" priority="2275" operator="equal">
      <formula>"CUMPLE"</formula>
    </cfRule>
  </conditionalFormatting>
  <conditionalFormatting sqref="K211">
    <cfRule type="expression" dxfId="3867" priority="2272">
      <formula>J211="NO CUMPLE"</formula>
    </cfRule>
    <cfRule type="expression" dxfId="3866" priority="2273">
      <formula>J211="CUMPLE"</formula>
    </cfRule>
  </conditionalFormatting>
  <conditionalFormatting sqref="M211">
    <cfRule type="expression" dxfId="3865" priority="2270">
      <formula>L211="NO CUMPLE"</formula>
    </cfRule>
    <cfRule type="expression" dxfId="3864" priority="2271">
      <formula>L211="CUMPLE"</formula>
    </cfRule>
  </conditionalFormatting>
  <conditionalFormatting sqref="N211">
    <cfRule type="expression" dxfId="3863" priority="2267">
      <formula>N211=" "</formula>
    </cfRule>
    <cfRule type="expression" dxfId="3862" priority="2268">
      <formula>N211="NO PRESENTÓ CERTIFICADO"</formula>
    </cfRule>
    <cfRule type="expression" dxfId="3861" priority="2269">
      <formula>N211="PRESENTÓ CERTIFICADO"</formula>
    </cfRule>
  </conditionalFormatting>
  <conditionalFormatting sqref="J211">
    <cfRule type="cellIs" dxfId="3860" priority="2265" operator="equal">
      <formula>"NO CUMPLE"</formula>
    </cfRule>
    <cfRule type="cellIs" dxfId="3859" priority="2266" operator="equal">
      <formula>"CUMPLE"</formula>
    </cfRule>
  </conditionalFormatting>
  <conditionalFormatting sqref="L211">
    <cfRule type="cellIs" dxfId="3858" priority="2263" operator="equal">
      <formula>"NO CUMPLE"</formula>
    </cfRule>
    <cfRule type="cellIs" dxfId="3857" priority="2264" operator="equal">
      <formula>"CUMPLE"</formula>
    </cfRule>
  </conditionalFormatting>
  <conditionalFormatting sqref="S211">
    <cfRule type="cellIs" dxfId="3856" priority="2261" operator="greaterThan">
      <formula>0</formula>
    </cfRule>
    <cfRule type="cellIs" dxfId="3855" priority="2262" operator="equal">
      <formula>0</formula>
    </cfRule>
  </conditionalFormatting>
  <conditionalFormatting sqref="P211">
    <cfRule type="expression" dxfId="3854" priority="2248">
      <formula>Q211="NO SUBSANABLE"</formula>
    </cfRule>
    <cfRule type="expression" dxfId="3853" priority="2250">
      <formula>Q211="REQUERIMIENTOS SUBSANADOS"</formula>
    </cfRule>
    <cfRule type="expression" dxfId="3852" priority="2251">
      <formula>Q211="PENDIENTES POR SUBSANAR"</formula>
    </cfRule>
    <cfRule type="expression" dxfId="3851" priority="2256">
      <formula>Q211="SIN OBSERVACIÓN"</formula>
    </cfRule>
    <cfRule type="containsBlanks" dxfId="3850" priority="2257">
      <formula>LEN(TRIM(P211))=0</formula>
    </cfRule>
  </conditionalFormatting>
  <conditionalFormatting sqref="O211">
    <cfRule type="cellIs" dxfId="3849" priority="2249" operator="equal">
      <formula>"PENDIENTE POR DESCRIPCIÓN"</formula>
    </cfRule>
    <cfRule type="cellIs" dxfId="3848" priority="2253" operator="equal">
      <formula>"DESCRIPCIÓN INSUFICIENTE"</formula>
    </cfRule>
    <cfRule type="cellIs" dxfId="3847" priority="2254" operator="equal">
      <formula>"NO ESTÁ ACORDE A ITEM 5.2.1 (T.R.)"</formula>
    </cfRule>
    <cfRule type="cellIs" dxfId="3846" priority="2255" operator="equal">
      <formula>"ACORDE A ITEM 5.2.1 (T.R.)"</formula>
    </cfRule>
  </conditionalFormatting>
  <conditionalFormatting sqref="Q211">
    <cfRule type="containsBlanks" dxfId="3845" priority="2243">
      <formula>LEN(TRIM(Q211))=0</formula>
    </cfRule>
    <cfRule type="cellIs" dxfId="3844" priority="2252" operator="equal">
      <formula>"REQUERIMIENTOS SUBSANADOS"</formula>
    </cfRule>
    <cfRule type="containsText" dxfId="3843" priority="2258" operator="containsText" text="NO SUBSANABLE">
      <formula>NOT(ISERROR(SEARCH("NO SUBSANABLE",Q211)))</formula>
    </cfRule>
    <cfRule type="containsText" dxfId="3842" priority="2259" operator="containsText" text="PENDIENTES POR SUBSANAR">
      <formula>NOT(ISERROR(SEARCH("PENDIENTES POR SUBSANAR",Q211)))</formula>
    </cfRule>
    <cfRule type="containsText" dxfId="3841" priority="2260" operator="containsText" text="SIN OBSERVACIÓN">
      <formula>NOT(ISERROR(SEARCH("SIN OBSERVACIÓN",Q211)))</formula>
    </cfRule>
  </conditionalFormatting>
  <conditionalFormatting sqref="R211">
    <cfRule type="containsBlanks" dxfId="3840" priority="2242">
      <formula>LEN(TRIM(R211))=0</formula>
    </cfRule>
    <cfRule type="cellIs" dxfId="3839" priority="2244" operator="equal">
      <formula>"NO CUMPLEN CON LO SOLICITADO"</formula>
    </cfRule>
    <cfRule type="cellIs" dxfId="3838" priority="2245" operator="equal">
      <formula>"CUMPLEN CON LO SOLICITADO"</formula>
    </cfRule>
    <cfRule type="cellIs" dxfId="3837" priority="2246" operator="equal">
      <formula>"PENDIENTES"</formula>
    </cfRule>
    <cfRule type="cellIs" dxfId="3836" priority="2247" operator="equal">
      <formula>"NINGUNO"</formula>
    </cfRule>
  </conditionalFormatting>
  <conditionalFormatting sqref="T226">
    <cfRule type="cellIs" dxfId="3835" priority="2240" operator="equal">
      <formula>"NO CUMPLE"</formula>
    </cfRule>
    <cfRule type="cellIs" dxfId="3834" priority="2241" operator="equal">
      <formula>"CUMPLE"</formula>
    </cfRule>
  </conditionalFormatting>
  <conditionalFormatting sqref="B226">
    <cfRule type="cellIs" dxfId="3833" priority="2238" operator="equal">
      <formula>"NO CUMPLE CON LA EXPERIENCIA REQUERIDA"</formula>
    </cfRule>
    <cfRule type="cellIs" dxfId="3832" priority="2239" operator="equal">
      <formula>"CUMPLE CON LA EXPERIENCIA REQUERIDA"</formula>
    </cfRule>
  </conditionalFormatting>
  <conditionalFormatting sqref="H211">
    <cfRule type="notContainsBlanks" dxfId="3831" priority="2237">
      <formula>LEN(TRIM(H211))&gt;0</formula>
    </cfRule>
  </conditionalFormatting>
  <conditionalFormatting sqref="G211">
    <cfRule type="notContainsBlanks" dxfId="3830" priority="2236">
      <formula>LEN(TRIM(G211))&gt;0</formula>
    </cfRule>
  </conditionalFormatting>
  <conditionalFormatting sqref="F211">
    <cfRule type="notContainsBlanks" dxfId="3829" priority="2235">
      <formula>LEN(TRIM(F211))&gt;0</formula>
    </cfRule>
  </conditionalFormatting>
  <conditionalFormatting sqref="E211">
    <cfRule type="notContainsBlanks" dxfId="3828" priority="2234">
      <formula>LEN(TRIM(E211))&gt;0</formula>
    </cfRule>
  </conditionalFormatting>
  <conditionalFormatting sqref="D211">
    <cfRule type="notContainsBlanks" dxfId="3827" priority="2233">
      <formula>LEN(TRIM(D211))&gt;0</formula>
    </cfRule>
  </conditionalFormatting>
  <conditionalFormatting sqref="C211">
    <cfRule type="notContainsBlanks" dxfId="3826" priority="2232">
      <formula>LEN(TRIM(C211))&gt;0</formula>
    </cfRule>
  </conditionalFormatting>
  <conditionalFormatting sqref="I211">
    <cfRule type="notContainsBlanks" dxfId="3825" priority="2231">
      <formula>LEN(TRIM(I211))&gt;0</formula>
    </cfRule>
  </conditionalFormatting>
  <conditionalFormatting sqref="N214 N217">
    <cfRule type="expression" dxfId="3824" priority="2228">
      <formula>N214=" "</formula>
    </cfRule>
    <cfRule type="expression" dxfId="3823" priority="2229">
      <formula>N214="NO PRESENTÓ CERTIFICADO"</formula>
    </cfRule>
    <cfRule type="expression" dxfId="3822" priority="2230">
      <formula>N214="PRESENTÓ CERTIFICADO"</formula>
    </cfRule>
  </conditionalFormatting>
  <conditionalFormatting sqref="P214 P217">
    <cfRule type="expression" dxfId="3821" priority="2215">
      <formula>Q214="NO SUBSANABLE"</formula>
    </cfRule>
    <cfRule type="expression" dxfId="3820" priority="2217">
      <formula>Q214="REQUERIMIENTOS SUBSANADOS"</formula>
    </cfRule>
    <cfRule type="expression" dxfId="3819" priority="2218">
      <formula>Q214="PENDIENTES POR SUBSANAR"</formula>
    </cfRule>
    <cfRule type="expression" dxfId="3818" priority="2223">
      <formula>Q214="SIN OBSERVACIÓN"</formula>
    </cfRule>
    <cfRule type="containsBlanks" dxfId="3817" priority="2224">
      <formula>LEN(TRIM(P214))=0</formula>
    </cfRule>
  </conditionalFormatting>
  <conditionalFormatting sqref="O214 O217">
    <cfRule type="cellIs" dxfId="3816" priority="2216" operator="equal">
      <formula>"PENDIENTE POR DESCRIPCIÓN"</formula>
    </cfRule>
    <cfRule type="cellIs" dxfId="3815" priority="2220" operator="equal">
      <formula>"DESCRIPCIÓN INSUFICIENTE"</formula>
    </cfRule>
    <cfRule type="cellIs" dxfId="3814" priority="2221" operator="equal">
      <formula>"NO ESTÁ ACORDE A ITEM 5.2.1 (T.R.)"</formula>
    </cfRule>
    <cfRule type="cellIs" dxfId="3813" priority="2222" operator="equal">
      <formula>"ACORDE A ITEM 5.2.1 (T.R.)"</formula>
    </cfRule>
  </conditionalFormatting>
  <conditionalFormatting sqref="Q214 Q217">
    <cfRule type="containsBlanks" dxfId="3812" priority="2210">
      <formula>LEN(TRIM(Q214))=0</formula>
    </cfRule>
    <cfRule type="cellIs" dxfId="3811" priority="2219" operator="equal">
      <formula>"REQUERIMIENTOS SUBSANADOS"</formula>
    </cfRule>
    <cfRule type="containsText" dxfId="3810" priority="2225" operator="containsText" text="NO SUBSANABLE">
      <formula>NOT(ISERROR(SEARCH("NO SUBSANABLE",Q214)))</formula>
    </cfRule>
    <cfRule type="containsText" dxfId="3809" priority="2226" operator="containsText" text="PENDIENTES POR SUBSANAR">
      <formula>NOT(ISERROR(SEARCH("PENDIENTES POR SUBSANAR",Q214)))</formula>
    </cfRule>
    <cfRule type="containsText" dxfId="3808" priority="2227" operator="containsText" text="SIN OBSERVACIÓN">
      <formula>NOT(ISERROR(SEARCH("SIN OBSERVACIÓN",Q214)))</formula>
    </cfRule>
  </conditionalFormatting>
  <conditionalFormatting sqref="R214 R217">
    <cfRule type="containsBlanks" dxfId="3807" priority="2209">
      <formula>LEN(TRIM(R214))=0</formula>
    </cfRule>
    <cfRule type="cellIs" dxfId="3806" priority="2211" operator="equal">
      <formula>"NO CUMPLEN CON LO SOLICITADO"</formula>
    </cfRule>
    <cfRule type="cellIs" dxfId="3805" priority="2212" operator="equal">
      <formula>"CUMPLEN CON LO SOLICITADO"</formula>
    </cfRule>
    <cfRule type="cellIs" dxfId="3804" priority="2213" operator="equal">
      <formula>"PENDIENTES"</formula>
    </cfRule>
    <cfRule type="cellIs" dxfId="3803" priority="2214" operator="equal">
      <formula>"NINGUNO"</formula>
    </cfRule>
  </conditionalFormatting>
  <conditionalFormatting sqref="H214 H217">
    <cfRule type="notContainsBlanks" dxfId="3802" priority="2208">
      <formula>LEN(TRIM(H214))&gt;0</formula>
    </cfRule>
  </conditionalFormatting>
  <conditionalFormatting sqref="G214 G217">
    <cfRule type="notContainsBlanks" dxfId="3801" priority="2207">
      <formula>LEN(TRIM(G214))&gt;0</formula>
    </cfRule>
  </conditionalFormatting>
  <conditionalFormatting sqref="F214 F217">
    <cfRule type="notContainsBlanks" dxfId="3800" priority="2206">
      <formula>LEN(TRIM(F214))&gt;0</formula>
    </cfRule>
  </conditionalFormatting>
  <conditionalFormatting sqref="E214 E217">
    <cfRule type="notContainsBlanks" dxfId="3799" priority="2205">
      <formula>LEN(TRIM(E214))&gt;0</formula>
    </cfRule>
  </conditionalFormatting>
  <conditionalFormatting sqref="D214 D217">
    <cfRule type="notContainsBlanks" dxfId="3798" priority="2204">
      <formula>LEN(TRIM(D214))&gt;0</formula>
    </cfRule>
  </conditionalFormatting>
  <conditionalFormatting sqref="C214 C217">
    <cfRule type="notContainsBlanks" dxfId="3797" priority="2203">
      <formula>LEN(TRIM(C214))&gt;0</formula>
    </cfRule>
  </conditionalFormatting>
  <conditionalFormatting sqref="I214 I217">
    <cfRule type="notContainsBlanks" dxfId="3796" priority="2202">
      <formula>LEN(TRIM(I214))&gt;0</formula>
    </cfRule>
  </conditionalFormatting>
  <conditionalFormatting sqref="N220">
    <cfRule type="expression" dxfId="3795" priority="2199">
      <formula>N220=" "</formula>
    </cfRule>
    <cfRule type="expression" dxfId="3794" priority="2200">
      <formula>N220="NO PRESENTÓ CERTIFICADO"</formula>
    </cfRule>
    <cfRule type="expression" dxfId="3793" priority="2201">
      <formula>N220="PRESENTÓ CERTIFICADO"</formula>
    </cfRule>
  </conditionalFormatting>
  <conditionalFormatting sqref="P220">
    <cfRule type="expression" dxfId="3792" priority="2186">
      <formula>Q220="NO SUBSANABLE"</formula>
    </cfRule>
    <cfRule type="expression" dxfId="3791" priority="2188">
      <formula>Q220="REQUERIMIENTOS SUBSANADOS"</formula>
    </cfRule>
    <cfRule type="expression" dxfId="3790" priority="2189">
      <formula>Q220="PENDIENTES POR SUBSANAR"</formula>
    </cfRule>
    <cfRule type="expression" dxfId="3789" priority="2194">
      <formula>Q220="SIN OBSERVACIÓN"</formula>
    </cfRule>
    <cfRule type="containsBlanks" dxfId="3788" priority="2195">
      <formula>LEN(TRIM(P220))=0</formula>
    </cfRule>
  </conditionalFormatting>
  <conditionalFormatting sqref="O220">
    <cfRule type="cellIs" dxfId="3787" priority="2187" operator="equal">
      <formula>"PENDIENTE POR DESCRIPCIÓN"</formula>
    </cfRule>
    <cfRule type="cellIs" dxfId="3786" priority="2191" operator="equal">
      <formula>"DESCRIPCIÓN INSUFICIENTE"</formula>
    </cfRule>
    <cfRule type="cellIs" dxfId="3785" priority="2192" operator="equal">
      <formula>"NO ESTÁ ACORDE A ITEM 5.2.1 (T.R.)"</formula>
    </cfRule>
    <cfRule type="cellIs" dxfId="3784" priority="2193" operator="equal">
      <formula>"ACORDE A ITEM 5.2.1 (T.R.)"</formula>
    </cfRule>
  </conditionalFormatting>
  <conditionalFormatting sqref="Q220">
    <cfRule type="containsBlanks" dxfId="3783" priority="2181">
      <formula>LEN(TRIM(Q220))=0</formula>
    </cfRule>
    <cfRule type="cellIs" dxfId="3782" priority="2190" operator="equal">
      <formula>"REQUERIMIENTOS SUBSANADOS"</formula>
    </cfRule>
    <cfRule type="containsText" dxfId="3781" priority="2196" operator="containsText" text="NO SUBSANABLE">
      <formula>NOT(ISERROR(SEARCH("NO SUBSANABLE",Q220)))</formula>
    </cfRule>
    <cfRule type="containsText" dxfId="3780" priority="2197" operator="containsText" text="PENDIENTES POR SUBSANAR">
      <formula>NOT(ISERROR(SEARCH("PENDIENTES POR SUBSANAR",Q220)))</formula>
    </cfRule>
    <cfRule type="containsText" dxfId="3779" priority="2198" operator="containsText" text="SIN OBSERVACIÓN">
      <formula>NOT(ISERROR(SEARCH("SIN OBSERVACIÓN",Q220)))</formula>
    </cfRule>
  </conditionalFormatting>
  <conditionalFormatting sqref="R220">
    <cfRule type="containsBlanks" dxfId="3778" priority="2180">
      <formula>LEN(TRIM(R220))=0</formula>
    </cfRule>
    <cfRule type="cellIs" dxfId="3777" priority="2182" operator="equal">
      <formula>"NO CUMPLEN CON LO SOLICITADO"</formula>
    </cfRule>
    <cfRule type="cellIs" dxfId="3776" priority="2183" operator="equal">
      <formula>"CUMPLEN CON LO SOLICITADO"</formula>
    </cfRule>
    <cfRule type="cellIs" dxfId="3775" priority="2184" operator="equal">
      <formula>"PENDIENTES"</formula>
    </cfRule>
    <cfRule type="cellIs" dxfId="3774" priority="2185" operator="equal">
      <formula>"NINGUNO"</formula>
    </cfRule>
  </conditionalFormatting>
  <conditionalFormatting sqref="H220">
    <cfRule type="notContainsBlanks" dxfId="3773" priority="2179">
      <formula>LEN(TRIM(H220))&gt;0</formula>
    </cfRule>
  </conditionalFormatting>
  <conditionalFormatting sqref="G220">
    <cfRule type="notContainsBlanks" dxfId="3772" priority="2178">
      <formula>LEN(TRIM(G220))&gt;0</formula>
    </cfRule>
  </conditionalFormatting>
  <conditionalFormatting sqref="F220">
    <cfRule type="notContainsBlanks" dxfId="3771" priority="2177">
      <formula>LEN(TRIM(F220))&gt;0</formula>
    </cfRule>
  </conditionalFormatting>
  <conditionalFormatting sqref="E220">
    <cfRule type="notContainsBlanks" dxfId="3770" priority="2176">
      <formula>LEN(TRIM(E220))&gt;0</formula>
    </cfRule>
  </conditionalFormatting>
  <conditionalFormatting sqref="D220">
    <cfRule type="notContainsBlanks" dxfId="3769" priority="2175">
      <formula>LEN(TRIM(D220))&gt;0</formula>
    </cfRule>
  </conditionalFormatting>
  <conditionalFormatting sqref="C220">
    <cfRule type="notContainsBlanks" dxfId="3768" priority="2174">
      <formula>LEN(TRIM(C220))&gt;0</formula>
    </cfRule>
  </conditionalFormatting>
  <conditionalFormatting sqref="I220">
    <cfRule type="notContainsBlanks" dxfId="3767" priority="2173">
      <formula>LEN(TRIM(I220))&gt;0</formula>
    </cfRule>
  </conditionalFormatting>
  <conditionalFormatting sqref="T211">
    <cfRule type="cellIs" dxfId="3766" priority="2171" operator="equal">
      <formula>"NO"</formula>
    </cfRule>
    <cfRule type="cellIs" dxfId="3765" priority="2172" operator="equal">
      <formula>"SI"</formula>
    </cfRule>
  </conditionalFormatting>
  <conditionalFormatting sqref="S214 S217 S220">
    <cfRule type="cellIs" dxfId="3764" priority="2169" operator="greaterThan">
      <formula>0</formula>
    </cfRule>
    <cfRule type="cellIs" dxfId="3763" priority="2170" operator="equal">
      <formula>0</formula>
    </cfRule>
  </conditionalFormatting>
  <conditionalFormatting sqref="N223">
    <cfRule type="expression" dxfId="3762" priority="2166">
      <formula>N223=" "</formula>
    </cfRule>
    <cfRule type="expression" dxfId="3761" priority="2167">
      <formula>N223="NO PRESENTÓ CERTIFICADO"</formula>
    </cfRule>
    <cfRule type="expression" dxfId="3760" priority="2168">
      <formula>N223="PRESENTÓ CERTIFICADO"</formula>
    </cfRule>
  </conditionalFormatting>
  <conditionalFormatting sqref="P223">
    <cfRule type="expression" dxfId="3759" priority="2153">
      <formula>Q223="NO SUBSANABLE"</formula>
    </cfRule>
    <cfRule type="expression" dxfId="3758" priority="2155">
      <formula>Q223="REQUERIMIENTOS SUBSANADOS"</formula>
    </cfRule>
    <cfRule type="expression" dxfId="3757" priority="2156">
      <formula>Q223="PENDIENTES POR SUBSANAR"</formula>
    </cfRule>
    <cfRule type="expression" dxfId="3756" priority="2161">
      <formula>Q223="SIN OBSERVACIÓN"</formula>
    </cfRule>
    <cfRule type="containsBlanks" dxfId="3755" priority="2162">
      <formula>LEN(TRIM(P223))=0</formula>
    </cfRule>
  </conditionalFormatting>
  <conditionalFormatting sqref="O223">
    <cfRule type="cellIs" dxfId="3754" priority="2154" operator="equal">
      <formula>"PENDIENTE POR DESCRIPCIÓN"</formula>
    </cfRule>
    <cfRule type="cellIs" dxfId="3753" priority="2158" operator="equal">
      <formula>"DESCRIPCIÓN INSUFICIENTE"</formula>
    </cfRule>
    <cfRule type="cellIs" dxfId="3752" priority="2159" operator="equal">
      <formula>"NO ESTÁ ACORDE A ITEM 5.2.1 (T.R.)"</formula>
    </cfRule>
    <cfRule type="cellIs" dxfId="3751" priority="2160" operator="equal">
      <formula>"ACORDE A ITEM 5.2.1 (T.R.)"</formula>
    </cfRule>
  </conditionalFormatting>
  <conditionalFormatting sqref="Q223">
    <cfRule type="containsBlanks" dxfId="3750" priority="2148">
      <formula>LEN(TRIM(Q223))=0</formula>
    </cfRule>
    <cfRule type="cellIs" dxfId="3749" priority="2157" operator="equal">
      <formula>"REQUERIMIENTOS SUBSANADOS"</formula>
    </cfRule>
    <cfRule type="containsText" dxfId="3748" priority="2163" operator="containsText" text="NO SUBSANABLE">
      <formula>NOT(ISERROR(SEARCH("NO SUBSANABLE",Q223)))</formula>
    </cfRule>
    <cfRule type="containsText" dxfId="3747" priority="2164" operator="containsText" text="PENDIENTES POR SUBSANAR">
      <formula>NOT(ISERROR(SEARCH("PENDIENTES POR SUBSANAR",Q223)))</formula>
    </cfRule>
    <cfRule type="containsText" dxfId="3746" priority="2165" operator="containsText" text="SIN OBSERVACIÓN">
      <formula>NOT(ISERROR(SEARCH("SIN OBSERVACIÓN",Q223)))</formula>
    </cfRule>
  </conditionalFormatting>
  <conditionalFormatting sqref="R223">
    <cfRule type="containsBlanks" dxfId="3745" priority="2147">
      <formula>LEN(TRIM(R223))=0</formula>
    </cfRule>
    <cfRule type="cellIs" dxfId="3744" priority="2149" operator="equal">
      <formula>"NO CUMPLEN CON LO SOLICITADO"</formula>
    </cfRule>
    <cfRule type="cellIs" dxfId="3743" priority="2150" operator="equal">
      <formula>"CUMPLEN CON LO SOLICITADO"</formula>
    </cfRule>
    <cfRule type="cellIs" dxfId="3742" priority="2151" operator="equal">
      <formula>"PENDIENTES"</formula>
    </cfRule>
    <cfRule type="cellIs" dxfId="3741" priority="2152" operator="equal">
      <formula>"NINGUNO"</formula>
    </cfRule>
  </conditionalFormatting>
  <conditionalFormatting sqref="H223">
    <cfRule type="notContainsBlanks" dxfId="3740" priority="2146">
      <formula>LEN(TRIM(H223))&gt;0</formula>
    </cfRule>
  </conditionalFormatting>
  <conditionalFormatting sqref="G223">
    <cfRule type="notContainsBlanks" dxfId="3739" priority="2145">
      <formula>LEN(TRIM(G223))&gt;0</formula>
    </cfRule>
  </conditionalFormatting>
  <conditionalFormatting sqref="F223">
    <cfRule type="notContainsBlanks" dxfId="3738" priority="2144">
      <formula>LEN(TRIM(F223))&gt;0</formula>
    </cfRule>
  </conditionalFormatting>
  <conditionalFormatting sqref="E223">
    <cfRule type="notContainsBlanks" dxfId="3737" priority="2143">
      <formula>LEN(TRIM(E223))&gt;0</formula>
    </cfRule>
  </conditionalFormatting>
  <conditionalFormatting sqref="D223">
    <cfRule type="notContainsBlanks" dxfId="3736" priority="2142">
      <formula>LEN(TRIM(D223))&gt;0</formula>
    </cfRule>
  </conditionalFormatting>
  <conditionalFormatting sqref="C223">
    <cfRule type="notContainsBlanks" dxfId="3735" priority="2141">
      <formula>LEN(TRIM(C223))&gt;0</formula>
    </cfRule>
  </conditionalFormatting>
  <conditionalFormatting sqref="I223">
    <cfRule type="notContainsBlanks" dxfId="3734" priority="2140">
      <formula>LEN(TRIM(I223))&gt;0</formula>
    </cfRule>
  </conditionalFormatting>
  <conditionalFormatting sqref="S223">
    <cfRule type="cellIs" dxfId="3733" priority="2138" operator="greaterThan">
      <formula>0</formula>
    </cfRule>
    <cfRule type="cellIs" dxfId="3732" priority="2139" operator="equal">
      <formula>0</formula>
    </cfRule>
  </conditionalFormatting>
  <conditionalFormatting sqref="K212:K213">
    <cfRule type="expression" dxfId="3731" priority="2136">
      <formula>J212="NO CUMPLE"</formula>
    </cfRule>
    <cfRule type="expression" dxfId="3730" priority="2137">
      <formula>J212="CUMPLE"</formula>
    </cfRule>
  </conditionalFormatting>
  <conditionalFormatting sqref="J212:J213">
    <cfRule type="cellIs" dxfId="3729" priority="2134" operator="equal">
      <formula>"NO CUMPLE"</formula>
    </cfRule>
    <cfRule type="cellIs" dxfId="3728" priority="2135" operator="equal">
      <formula>"CUMPLE"</formula>
    </cfRule>
  </conditionalFormatting>
  <conditionalFormatting sqref="M212">
    <cfRule type="expression" dxfId="3727" priority="2132">
      <formula>L212="NO CUMPLE"</formula>
    </cfRule>
    <cfRule type="expression" dxfId="3726" priority="2133">
      <formula>L212="CUMPLE"</formula>
    </cfRule>
  </conditionalFormatting>
  <conditionalFormatting sqref="L212">
    <cfRule type="cellIs" dxfId="3725" priority="2130" operator="equal">
      <formula>"NO CUMPLE"</formula>
    </cfRule>
    <cfRule type="cellIs" dxfId="3724" priority="2131" operator="equal">
      <formula>"CUMPLE"</formula>
    </cfRule>
  </conditionalFormatting>
  <conditionalFormatting sqref="K214">
    <cfRule type="expression" dxfId="3723" priority="2128">
      <formula>J214="NO CUMPLE"</formula>
    </cfRule>
    <cfRule type="expression" dxfId="3722" priority="2129">
      <formula>J214="CUMPLE"</formula>
    </cfRule>
  </conditionalFormatting>
  <conditionalFormatting sqref="M214">
    <cfRule type="expression" dxfId="3721" priority="2126">
      <formula>L214="NO CUMPLE"</formula>
    </cfRule>
    <cfRule type="expression" dxfId="3720" priority="2127">
      <formula>L214="CUMPLE"</formula>
    </cfRule>
  </conditionalFormatting>
  <conditionalFormatting sqref="J214">
    <cfRule type="cellIs" dxfId="3719" priority="2124" operator="equal">
      <formula>"NO CUMPLE"</formula>
    </cfRule>
    <cfRule type="cellIs" dxfId="3718" priority="2125" operator="equal">
      <formula>"CUMPLE"</formula>
    </cfRule>
  </conditionalFormatting>
  <conditionalFormatting sqref="L214">
    <cfRule type="cellIs" dxfId="3717" priority="2122" operator="equal">
      <formula>"NO CUMPLE"</formula>
    </cfRule>
    <cfRule type="cellIs" dxfId="3716" priority="2123" operator="equal">
      <formula>"CUMPLE"</formula>
    </cfRule>
  </conditionalFormatting>
  <conditionalFormatting sqref="K215:K216">
    <cfRule type="expression" dxfId="3715" priority="2120">
      <formula>J215="NO CUMPLE"</formula>
    </cfRule>
    <cfRule type="expression" dxfId="3714" priority="2121">
      <formula>J215="CUMPLE"</formula>
    </cfRule>
  </conditionalFormatting>
  <conditionalFormatting sqref="J215:J216">
    <cfRule type="cellIs" dxfId="3713" priority="2118" operator="equal">
      <formula>"NO CUMPLE"</formula>
    </cfRule>
    <cfRule type="cellIs" dxfId="3712" priority="2119" operator="equal">
      <formula>"CUMPLE"</formula>
    </cfRule>
  </conditionalFormatting>
  <conditionalFormatting sqref="M215">
    <cfRule type="expression" dxfId="3711" priority="2116">
      <formula>L215="NO CUMPLE"</formula>
    </cfRule>
    <cfRule type="expression" dxfId="3710" priority="2117">
      <formula>L215="CUMPLE"</formula>
    </cfRule>
  </conditionalFormatting>
  <conditionalFormatting sqref="L215">
    <cfRule type="cellIs" dxfId="3709" priority="2114" operator="equal">
      <formula>"NO CUMPLE"</formula>
    </cfRule>
    <cfRule type="cellIs" dxfId="3708" priority="2115" operator="equal">
      <formula>"CUMPLE"</formula>
    </cfRule>
  </conditionalFormatting>
  <conditionalFormatting sqref="K217">
    <cfRule type="expression" dxfId="3707" priority="2112">
      <formula>J217="NO CUMPLE"</formula>
    </cfRule>
    <cfRule type="expression" dxfId="3706" priority="2113">
      <formula>J217="CUMPLE"</formula>
    </cfRule>
  </conditionalFormatting>
  <conditionalFormatting sqref="M217">
    <cfRule type="expression" dxfId="3705" priority="2110">
      <formula>L217="NO CUMPLE"</formula>
    </cfRule>
    <cfRule type="expression" dxfId="3704" priority="2111">
      <formula>L217="CUMPLE"</formula>
    </cfRule>
  </conditionalFormatting>
  <conditionalFormatting sqref="J217">
    <cfRule type="cellIs" dxfId="3703" priority="2108" operator="equal">
      <formula>"NO CUMPLE"</formula>
    </cfRule>
    <cfRule type="cellIs" dxfId="3702" priority="2109" operator="equal">
      <formula>"CUMPLE"</formula>
    </cfRule>
  </conditionalFormatting>
  <conditionalFormatting sqref="L217">
    <cfRule type="cellIs" dxfId="3701" priority="2106" operator="equal">
      <formula>"NO CUMPLE"</formula>
    </cfRule>
    <cfRule type="cellIs" dxfId="3700" priority="2107" operator="equal">
      <formula>"CUMPLE"</formula>
    </cfRule>
  </conditionalFormatting>
  <conditionalFormatting sqref="K218:K219">
    <cfRule type="expression" dxfId="3699" priority="2104">
      <formula>J218="NO CUMPLE"</formula>
    </cfRule>
    <cfRule type="expression" dxfId="3698" priority="2105">
      <formula>J218="CUMPLE"</formula>
    </cfRule>
  </conditionalFormatting>
  <conditionalFormatting sqref="J218:J219">
    <cfRule type="cellIs" dxfId="3697" priority="2102" operator="equal">
      <formula>"NO CUMPLE"</formula>
    </cfRule>
    <cfRule type="cellIs" dxfId="3696" priority="2103" operator="equal">
      <formula>"CUMPLE"</formula>
    </cfRule>
  </conditionalFormatting>
  <conditionalFormatting sqref="M218">
    <cfRule type="expression" dxfId="3695" priority="2100">
      <formula>L218="NO CUMPLE"</formula>
    </cfRule>
    <cfRule type="expression" dxfId="3694" priority="2101">
      <formula>L218="CUMPLE"</formula>
    </cfRule>
  </conditionalFormatting>
  <conditionalFormatting sqref="L218">
    <cfRule type="cellIs" dxfId="3693" priority="2098" operator="equal">
      <formula>"NO CUMPLE"</formula>
    </cfRule>
    <cfRule type="cellIs" dxfId="3692" priority="2099" operator="equal">
      <formula>"CUMPLE"</formula>
    </cfRule>
  </conditionalFormatting>
  <conditionalFormatting sqref="K220">
    <cfRule type="expression" dxfId="3691" priority="2096">
      <formula>J220="NO CUMPLE"</formula>
    </cfRule>
    <cfRule type="expression" dxfId="3690" priority="2097">
      <formula>J220="CUMPLE"</formula>
    </cfRule>
  </conditionalFormatting>
  <conditionalFormatting sqref="M220">
    <cfRule type="expression" dxfId="3689" priority="2094">
      <formula>L220="NO CUMPLE"</formula>
    </cfRule>
    <cfRule type="expression" dxfId="3688" priority="2095">
      <formula>L220="CUMPLE"</formula>
    </cfRule>
  </conditionalFormatting>
  <conditionalFormatting sqref="J220">
    <cfRule type="cellIs" dxfId="3687" priority="2092" operator="equal">
      <formula>"NO CUMPLE"</formula>
    </cfRule>
    <cfRule type="cellIs" dxfId="3686" priority="2093" operator="equal">
      <formula>"CUMPLE"</formula>
    </cfRule>
  </conditionalFormatting>
  <conditionalFormatting sqref="L220">
    <cfRule type="cellIs" dxfId="3685" priority="2090" operator="equal">
      <formula>"NO CUMPLE"</formula>
    </cfRule>
    <cfRule type="cellIs" dxfId="3684" priority="2091" operator="equal">
      <formula>"CUMPLE"</formula>
    </cfRule>
  </conditionalFormatting>
  <conditionalFormatting sqref="K221:K222">
    <cfRule type="expression" dxfId="3683" priority="2088">
      <formula>J221="NO CUMPLE"</formula>
    </cfRule>
    <cfRule type="expression" dxfId="3682" priority="2089">
      <formula>J221="CUMPLE"</formula>
    </cfRule>
  </conditionalFormatting>
  <conditionalFormatting sqref="J221:J222">
    <cfRule type="cellIs" dxfId="3681" priority="2086" operator="equal">
      <formula>"NO CUMPLE"</formula>
    </cfRule>
    <cfRule type="cellIs" dxfId="3680" priority="2087" operator="equal">
      <formula>"CUMPLE"</formula>
    </cfRule>
  </conditionalFormatting>
  <conditionalFormatting sqref="M221">
    <cfRule type="expression" dxfId="3679" priority="2084">
      <formula>L221="NO CUMPLE"</formula>
    </cfRule>
    <cfRule type="expression" dxfId="3678" priority="2085">
      <formula>L221="CUMPLE"</formula>
    </cfRule>
  </conditionalFormatting>
  <conditionalFormatting sqref="L221">
    <cfRule type="cellIs" dxfId="3677" priority="2082" operator="equal">
      <formula>"NO CUMPLE"</formula>
    </cfRule>
    <cfRule type="cellIs" dxfId="3676" priority="2083" operator="equal">
      <formula>"CUMPLE"</formula>
    </cfRule>
  </conditionalFormatting>
  <conditionalFormatting sqref="K223">
    <cfRule type="expression" dxfId="3675" priority="2080">
      <formula>J223="NO CUMPLE"</formula>
    </cfRule>
    <cfRule type="expression" dxfId="3674" priority="2081">
      <formula>J223="CUMPLE"</formula>
    </cfRule>
  </conditionalFormatting>
  <conditionalFormatting sqref="M223">
    <cfRule type="expression" dxfId="3673" priority="2078">
      <formula>L223="NO CUMPLE"</formula>
    </cfRule>
    <cfRule type="expression" dxfId="3672" priority="2079">
      <formula>L223="CUMPLE"</formula>
    </cfRule>
  </conditionalFormatting>
  <conditionalFormatting sqref="J223">
    <cfRule type="cellIs" dxfId="3671" priority="2076" operator="equal">
      <formula>"NO CUMPLE"</formula>
    </cfRule>
    <cfRule type="cellIs" dxfId="3670" priority="2077" operator="equal">
      <formula>"CUMPLE"</formula>
    </cfRule>
  </conditionalFormatting>
  <conditionalFormatting sqref="L223">
    <cfRule type="cellIs" dxfId="3669" priority="2074" operator="equal">
      <formula>"NO CUMPLE"</formula>
    </cfRule>
    <cfRule type="cellIs" dxfId="3668" priority="2075" operator="equal">
      <formula>"CUMPLE"</formula>
    </cfRule>
  </conditionalFormatting>
  <conditionalFormatting sqref="K224:K225">
    <cfRule type="expression" dxfId="3667" priority="2072">
      <formula>J224="NO CUMPLE"</formula>
    </cfRule>
    <cfRule type="expression" dxfId="3666" priority="2073">
      <formula>J224="CUMPLE"</formula>
    </cfRule>
  </conditionalFormatting>
  <conditionalFormatting sqref="J224:J225">
    <cfRule type="cellIs" dxfId="3665" priority="2070" operator="equal">
      <formula>"NO CUMPLE"</formula>
    </cfRule>
    <cfRule type="cellIs" dxfId="3664" priority="2071" operator="equal">
      <formula>"CUMPLE"</formula>
    </cfRule>
  </conditionalFormatting>
  <conditionalFormatting sqref="M224">
    <cfRule type="expression" dxfId="3663" priority="2068">
      <formula>L224="NO CUMPLE"</formula>
    </cfRule>
    <cfRule type="expression" dxfId="3662" priority="2069">
      <formula>L224="CUMPLE"</formula>
    </cfRule>
  </conditionalFormatting>
  <conditionalFormatting sqref="L224">
    <cfRule type="cellIs" dxfId="3661" priority="2066" operator="equal">
      <formula>"NO CUMPLE"</formula>
    </cfRule>
    <cfRule type="cellIs" dxfId="3660" priority="2067" operator="equal">
      <formula>"CUMPLE"</formula>
    </cfRule>
  </conditionalFormatting>
  <conditionalFormatting sqref="K233">
    <cfRule type="expression" dxfId="3659" priority="2064">
      <formula>J233="NO CUMPLE"</formula>
    </cfRule>
    <cfRule type="expression" dxfId="3658" priority="2065">
      <formula>J233="CUMPLE"</formula>
    </cfRule>
  </conditionalFormatting>
  <conditionalFormatting sqref="M233">
    <cfRule type="expression" dxfId="3657" priority="2062">
      <formula>L233="NO CUMPLE"</formula>
    </cfRule>
    <cfRule type="expression" dxfId="3656" priority="2063">
      <formula>L233="CUMPLE"</formula>
    </cfRule>
  </conditionalFormatting>
  <conditionalFormatting sqref="N233">
    <cfRule type="expression" dxfId="3655" priority="2059">
      <formula>N233=" "</formula>
    </cfRule>
    <cfRule type="expression" dxfId="3654" priority="2060">
      <formula>N233="NO PRESENTÓ CERTIFICADO"</formula>
    </cfRule>
    <cfRule type="expression" dxfId="3653" priority="2061">
      <formula>N233="PRESENTÓ CERTIFICADO"</formula>
    </cfRule>
  </conditionalFormatting>
  <conditionalFormatting sqref="J233">
    <cfRule type="cellIs" dxfId="3652" priority="2057" operator="equal">
      <formula>"NO CUMPLE"</formula>
    </cfRule>
    <cfRule type="cellIs" dxfId="3651" priority="2058" operator="equal">
      <formula>"CUMPLE"</formula>
    </cfRule>
  </conditionalFormatting>
  <conditionalFormatting sqref="L233">
    <cfRule type="cellIs" dxfId="3650" priority="2055" operator="equal">
      <formula>"NO CUMPLE"</formula>
    </cfRule>
    <cfRule type="cellIs" dxfId="3649" priority="2056" operator="equal">
      <formula>"CUMPLE"</formula>
    </cfRule>
  </conditionalFormatting>
  <conditionalFormatting sqref="S233">
    <cfRule type="cellIs" dxfId="3648" priority="2053" operator="greaterThan">
      <formula>0</formula>
    </cfRule>
    <cfRule type="cellIs" dxfId="3647" priority="2054" operator="equal">
      <formula>0</formula>
    </cfRule>
  </conditionalFormatting>
  <conditionalFormatting sqref="P233">
    <cfRule type="expression" dxfId="3646" priority="2040">
      <formula>Q233="NO SUBSANABLE"</formula>
    </cfRule>
    <cfRule type="expression" dxfId="3645" priority="2042">
      <formula>Q233="REQUERIMIENTOS SUBSANADOS"</formula>
    </cfRule>
    <cfRule type="expression" dxfId="3644" priority="2043">
      <formula>Q233="PENDIENTES POR SUBSANAR"</formula>
    </cfRule>
    <cfRule type="expression" dxfId="3643" priority="2048">
      <formula>Q233="SIN OBSERVACIÓN"</formula>
    </cfRule>
    <cfRule type="containsBlanks" dxfId="3642" priority="2049">
      <formula>LEN(TRIM(P233))=0</formula>
    </cfRule>
  </conditionalFormatting>
  <conditionalFormatting sqref="O233">
    <cfRule type="cellIs" dxfId="3641" priority="2041" operator="equal">
      <formula>"PENDIENTE POR DESCRIPCIÓN"</formula>
    </cfRule>
    <cfRule type="cellIs" dxfId="3640" priority="2045" operator="equal">
      <formula>"DESCRIPCIÓN INSUFICIENTE"</formula>
    </cfRule>
    <cfRule type="cellIs" dxfId="3639" priority="2046" operator="equal">
      <formula>"NO ESTÁ ACORDE A ITEM 5.2.1 (T.R.)"</formula>
    </cfRule>
    <cfRule type="cellIs" dxfId="3638" priority="2047" operator="equal">
      <formula>"ACORDE A ITEM 5.2.1 (T.R.)"</formula>
    </cfRule>
  </conditionalFormatting>
  <conditionalFormatting sqref="Q233">
    <cfRule type="containsBlanks" dxfId="3637" priority="2035">
      <formula>LEN(TRIM(Q233))=0</formula>
    </cfRule>
    <cfRule type="cellIs" dxfId="3636" priority="2044" operator="equal">
      <formula>"REQUERIMIENTOS SUBSANADOS"</formula>
    </cfRule>
    <cfRule type="containsText" dxfId="3635" priority="2050" operator="containsText" text="NO SUBSANABLE">
      <formula>NOT(ISERROR(SEARCH("NO SUBSANABLE",Q233)))</formula>
    </cfRule>
    <cfRule type="containsText" dxfId="3634" priority="2051" operator="containsText" text="PENDIENTES POR SUBSANAR">
      <formula>NOT(ISERROR(SEARCH("PENDIENTES POR SUBSANAR",Q233)))</formula>
    </cfRule>
    <cfRule type="containsText" dxfId="3633" priority="2052" operator="containsText" text="SIN OBSERVACIÓN">
      <formula>NOT(ISERROR(SEARCH("SIN OBSERVACIÓN",Q233)))</formula>
    </cfRule>
  </conditionalFormatting>
  <conditionalFormatting sqref="R233">
    <cfRule type="containsBlanks" dxfId="3632" priority="2034">
      <formula>LEN(TRIM(R233))=0</formula>
    </cfRule>
    <cfRule type="cellIs" dxfId="3631" priority="2036" operator="equal">
      <formula>"NO CUMPLEN CON LO SOLICITADO"</formula>
    </cfRule>
    <cfRule type="cellIs" dxfId="3630" priority="2037" operator="equal">
      <formula>"CUMPLEN CON LO SOLICITADO"</formula>
    </cfRule>
    <cfRule type="cellIs" dxfId="3629" priority="2038" operator="equal">
      <formula>"PENDIENTES"</formula>
    </cfRule>
    <cfRule type="cellIs" dxfId="3628" priority="2039" operator="equal">
      <formula>"NINGUNO"</formula>
    </cfRule>
  </conditionalFormatting>
  <conditionalFormatting sqref="T248">
    <cfRule type="cellIs" dxfId="3627" priority="2032" operator="equal">
      <formula>"NO CUMPLE"</formula>
    </cfRule>
    <cfRule type="cellIs" dxfId="3626" priority="2033" operator="equal">
      <formula>"CUMPLE"</formula>
    </cfRule>
  </conditionalFormatting>
  <conditionalFormatting sqref="B248">
    <cfRule type="cellIs" dxfId="3625" priority="2030" operator="equal">
      <formula>"NO CUMPLE CON LA EXPERIENCIA REQUERIDA"</formula>
    </cfRule>
    <cfRule type="cellIs" dxfId="3624" priority="2031" operator="equal">
      <formula>"CUMPLE CON LA EXPERIENCIA REQUERIDA"</formula>
    </cfRule>
  </conditionalFormatting>
  <conditionalFormatting sqref="H233">
    <cfRule type="notContainsBlanks" dxfId="3623" priority="2029">
      <formula>LEN(TRIM(H233))&gt;0</formula>
    </cfRule>
  </conditionalFormatting>
  <conditionalFormatting sqref="G233">
    <cfRule type="notContainsBlanks" dxfId="3622" priority="2028">
      <formula>LEN(TRIM(G233))&gt;0</formula>
    </cfRule>
  </conditionalFormatting>
  <conditionalFormatting sqref="F233">
    <cfRule type="notContainsBlanks" dxfId="3621" priority="2027">
      <formula>LEN(TRIM(F233))&gt;0</formula>
    </cfRule>
  </conditionalFormatting>
  <conditionalFormatting sqref="E233">
    <cfRule type="notContainsBlanks" dxfId="3620" priority="2026">
      <formula>LEN(TRIM(E233))&gt;0</formula>
    </cfRule>
  </conditionalFormatting>
  <conditionalFormatting sqref="D233">
    <cfRule type="notContainsBlanks" dxfId="3619" priority="2025">
      <formula>LEN(TRIM(D233))&gt;0</formula>
    </cfRule>
  </conditionalFormatting>
  <conditionalFormatting sqref="C233">
    <cfRule type="notContainsBlanks" dxfId="3618" priority="2024">
      <formula>LEN(TRIM(C233))&gt;0</formula>
    </cfRule>
  </conditionalFormatting>
  <conditionalFormatting sqref="I233">
    <cfRule type="notContainsBlanks" dxfId="3617" priority="2023">
      <formula>LEN(TRIM(I233))&gt;0</formula>
    </cfRule>
  </conditionalFormatting>
  <conditionalFormatting sqref="N236 N239">
    <cfRule type="expression" dxfId="3616" priority="2020">
      <formula>N236=" "</formula>
    </cfRule>
    <cfRule type="expression" dxfId="3615" priority="2021">
      <formula>N236="NO PRESENTÓ CERTIFICADO"</formula>
    </cfRule>
    <cfRule type="expression" dxfId="3614" priority="2022">
      <formula>N236="PRESENTÓ CERTIFICADO"</formula>
    </cfRule>
  </conditionalFormatting>
  <conditionalFormatting sqref="P236 P239">
    <cfRule type="expression" dxfId="3613" priority="2007">
      <formula>Q236="NO SUBSANABLE"</formula>
    </cfRule>
    <cfRule type="expression" dxfId="3612" priority="2009">
      <formula>Q236="REQUERIMIENTOS SUBSANADOS"</formula>
    </cfRule>
    <cfRule type="expression" dxfId="3611" priority="2010">
      <formula>Q236="PENDIENTES POR SUBSANAR"</formula>
    </cfRule>
    <cfRule type="expression" dxfId="3610" priority="2015">
      <formula>Q236="SIN OBSERVACIÓN"</formula>
    </cfRule>
    <cfRule type="containsBlanks" dxfId="3609" priority="2016">
      <formula>LEN(TRIM(P236))=0</formula>
    </cfRule>
  </conditionalFormatting>
  <conditionalFormatting sqref="O236 O239">
    <cfRule type="cellIs" dxfId="3608" priority="2008" operator="equal">
      <formula>"PENDIENTE POR DESCRIPCIÓN"</formula>
    </cfRule>
    <cfRule type="cellIs" dxfId="3607" priority="2012" operator="equal">
      <formula>"DESCRIPCIÓN INSUFICIENTE"</formula>
    </cfRule>
    <cfRule type="cellIs" dxfId="3606" priority="2013" operator="equal">
      <formula>"NO ESTÁ ACORDE A ITEM 5.2.1 (T.R.)"</formula>
    </cfRule>
    <cfRule type="cellIs" dxfId="3605" priority="2014" operator="equal">
      <formula>"ACORDE A ITEM 5.2.1 (T.R.)"</formula>
    </cfRule>
  </conditionalFormatting>
  <conditionalFormatting sqref="Q236 Q239">
    <cfRule type="containsBlanks" dxfId="3604" priority="2002">
      <formula>LEN(TRIM(Q236))=0</formula>
    </cfRule>
    <cfRule type="cellIs" dxfId="3603" priority="2011" operator="equal">
      <formula>"REQUERIMIENTOS SUBSANADOS"</formula>
    </cfRule>
    <cfRule type="containsText" dxfId="3602" priority="2017" operator="containsText" text="NO SUBSANABLE">
      <formula>NOT(ISERROR(SEARCH("NO SUBSANABLE",Q236)))</formula>
    </cfRule>
    <cfRule type="containsText" dxfId="3601" priority="2018" operator="containsText" text="PENDIENTES POR SUBSANAR">
      <formula>NOT(ISERROR(SEARCH("PENDIENTES POR SUBSANAR",Q236)))</formula>
    </cfRule>
    <cfRule type="containsText" dxfId="3600" priority="2019" operator="containsText" text="SIN OBSERVACIÓN">
      <formula>NOT(ISERROR(SEARCH("SIN OBSERVACIÓN",Q236)))</formula>
    </cfRule>
  </conditionalFormatting>
  <conditionalFormatting sqref="R236 R239">
    <cfRule type="containsBlanks" dxfId="3599" priority="2001">
      <formula>LEN(TRIM(R236))=0</formula>
    </cfRule>
    <cfRule type="cellIs" dxfId="3598" priority="2003" operator="equal">
      <formula>"NO CUMPLEN CON LO SOLICITADO"</formula>
    </cfRule>
    <cfRule type="cellIs" dxfId="3597" priority="2004" operator="equal">
      <formula>"CUMPLEN CON LO SOLICITADO"</formula>
    </cfRule>
    <cfRule type="cellIs" dxfId="3596" priority="2005" operator="equal">
      <formula>"PENDIENTES"</formula>
    </cfRule>
    <cfRule type="cellIs" dxfId="3595" priority="2006" operator="equal">
      <formula>"NINGUNO"</formula>
    </cfRule>
  </conditionalFormatting>
  <conditionalFormatting sqref="H236 H239">
    <cfRule type="notContainsBlanks" dxfId="3594" priority="2000">
      <formula>LEN(TRIM(H236))&gt;0</formula>
    </cfRule>
  </conditionalFormatting>
  <conditionalFormatting sqref="G236 G239">
    <cfRule type="notContainsBlanks" dxfId="3593" priority="1999">
      <formula>LEN(TRIM(G236))&gt;0</formula>
    </cfRule>
  </conditionalFormatting>
  <conditionalFormatting sqref="F236 F239">
    <cfRule type="notContainsBlanks" dxfId="3592" priority="1998">
      <formula>LEN(TRIM(F236))&gt;0</formula>
    </cfRule>
  </conditionalFormatting>
  <conditionalFormatting sqref="E236 E239">
    <cfRule type="notContainsBlanks" dxfId="3591" priority="1997">
      <formula>LEN(TRIM(E236))&gt;0</formula>
    </cfRule>
  </conditionalFormatting>
  <conditionalFormatting sqref="D236 D239">
    <cfRule type="notContainsBlanks" dxfId="3590" priority="1996">
      <formula>LEN(TRIM(D236))&gt;0</formula>
    </cfRule>
  </conditionalFormatting>
  <conditionalFormatting sqref="C236 C239">
    <cfRule type="notContainsBlanks" dxfId="3589" priority="1995">
      <formula>LEN(TRIM(C236))&gt;0</formula>
    </cfRule>
  </conditionalFormatting>
  <conditionalFormatting sqref="I236 I239">
    <cfRule type="notContainsBlanks" dxfId="3588" priority="1994">
      <formula>LEN(TRIM(I236))&gt;0</formula>
    </cfRule>
  </conditionalFormatting>
  <conditionalFormatting sqref="N242">
    <cfRule type="expression" dxfId="3587" priority="1991">
      <formula>N242=" "</formula>
    </cfRule>
    <cfRule type="expression" dxfId="3586" priority="1992">
      <formula>N242="NO PRESENTÓ CERTIFICADO"</formula>
    </cfRule>
    <cfRule type="expression" dxfId="3585" priority="1993">
      <formula>N242="PRESENTÓ CERTIFICADO"</formula>
    </cfRule>
  </conditionalFormatting>
  <conditionalFormatting sqref="P242">
    <cfRule type="expression" dxfId="3584" priority="1978">
      <formula>Q242="NO SUBSANABLE"</formula>
    </cfRule>
    <cfRule type="expression" dxfId="3583" priority="1980">
      <formula>Q242="REQUERIMIENTOS SUBSANADOS"</formula>
    </cfRule>
    <cfRule type="expression" dxfId="3582" priority="1981">
      <formula>Q242="PENDIENTES POR SUBSANAR"</formula>
    </cfRule>
    <cfRule type="expression" dxfId="3581" priority="1986">
      <formula>Q242="SIN OBSERVACIÓN"</formula>
    </cfRule>
    <cfRule type="containsBlanks" dxfId="3580" priority="1987">
      <formula>LEN(TRIM(P242))=0</formula>
    </cfRule>
  </conditionalFormatting>
  <conditionalFormatting sqref="O242">
    <cfRule type="cellIs" dxfId="3579" priority="1979" operator="equal">
      <formula>"PENDIENTE POR DESCRIPCIÓN"</formula>
    </cfRule>
    <cfRule type="cellIs" dxfId="3578" priority="1983" operator="equal">
      <formula>"DESCRIPCIÓN INSUFICIENTE"</formula>
    </cfRule>
    <cfRule type="cellIs" dxfId="3577" priority="1984" operator="equal">
      <formula>"NO ESTÁ ACORDE A ITEM 5.2.1 (T.R.)"</formula>
    </cfRule>
    <cfRule type="cellIs" dxfId="3576" priority="1985" operator="equal">
      <formula>"ACORDE A ITEM 5.2.1 (T.R.)"</formula>
    </cfRule>
  </conditionalFormatting>
  <conditionalFormatting sqref="Q242">
    <cfRule type="containsBlanks" dxfId="3575" priority="1973">
      <formula>LEN(TRIM(Q242))=0</formula>
    </cfRule>
    <cfRule type="cellIs" dxfId="3574" priority="1982" operator="equal">
      <formula>"REQUERIMIENTOS SUBSANADOS"</formula>
    </cfRule>
    <cfRule type="containsText" dxfId="3573" priority="1988" operator="containsText" text="NO SUBSANABLE">
      <formula>NOT(ISERROR(SEARCH("NO SUBSANABLE",Q242)))</formula>
    </cfRule>
    <cfRule type="containsText" dxfId="3572" priority="1989" operator="containsText" text="PENDIENTES POR SUBSANAR">
      <formula>NOT(ISERROR(SEARCH("PENDIENTES POR SUBSANAR",Q242)))</formula>
    </cfRule>
    <cfRule type="containsText" dxfId="3571" priority="1990" operator="containsText" text="SIN OBSERVACIÓN">
      <formula>NOT(ISERROR(SEARCH("SIN OBSERVACIÓN",Q242)))</formula>
    </cfRule>
  </conditionalFormatting>
  <conditionalFormatting sqref="R242">
    <cfRule type="containsBlanks" dxfId="3570" priority="1972">
      <formula>LEN(TRIM(R242))=0</formula>
    </cfRule>
    <cfRule type="cellIs" dxfId="3569" priority="1974" operator="equal">
      <formula>"NO CUMPLEN CON LO SOLICITADO"</formula>
    </cfRule>
    <cfRule type="cellIs" dxfId="3568" priority="1975" operator="equal">
      <formula>"CUMPLEN CON LO SOLICITADO"</formula>
    </cfRule>
    <cfRule type="cellIs" dxfId="3567" priority="1976" operator="equal">
      <formula>"PENDIENTES"</formula>
    </cfRule>
    <cfRule type="cellIs" dxfId="3566" priority="1977" operator="equal">
      <formula>"NINGUNO"</formula>
    </cfRule>
  </conditionalFormatting>
  <conditionalFormatting sqref="H242">
    <cfRule type="notContainsBlanks" dxfId="3565" priority="1971">
      <formula>LEN(TRIM(H242))&gt;0</formula>
    </cfRule>
  </conditionalFormatting>
  <conditionalFormatting sqref="G242">
    <cfRule type="notContainsBlanks" dxfId="3564" priority="1970">
      <formula>LEN(TRIM(G242))&gt;0</formula>
    </cfRule>
  </conditionalFormatting>
  <conditionalFormatting sqref="F242">
    <cfRule type="notContainsBlanks" dxfId="3563" priority="1969">
      <formula>LEN(TRIM(F242))&gt;0</formula>
    </cfRule>
  </conditionalFormatting>
  <conditionalFormatting sqref="E242">
    <cfRule type="notContainsBlanks" dxfId="3562" priority="1968">
      <formula>LEN(TRIM(E242))&gt;0</formula>
    </cfRule>
  </conditionalFormatting>
  <conditionalFormatting sqref="D242">
    <cfRule type="notContainsBlanks" dxfId="3561" priority="1967">
      <formula>LEN(TRIM(D242))&gt;0</formula>
    </cfRule>
  </conditionalFormatting>
  <conditionalFormatting sqref="C242">
    <cfRule type="notContainsBlanks" dxfId="3560" priority="1966">
      <formula>LEN(TRIM(C242))&gt;0</formula>
    </cfRule>
  </conditionalFormatting>
  <conditionalFormatting sqref="I242">
    <cfRule type="notContainsBlanks" dxfId="3559" priority="1965">
      <formula>LEN(TRIM(I242))&gt;0</formula>
    </cfRule>
  </conditionalFormatting>
  <conditionalFormatting sqref="T233">
    <cfRule type="cellIs" dxfId="3558" priority="1963" operator="equal">
      <formula>"NO"</formula>
    </cfRule>
    <cfRule type="cellIs" dxfId="3557" priority="1964" operator="equal">
      <formula>"SI"</formula>
    </cfRule>
  </conditionalFormatting>
  <conditionalFormatting sqref="S236 S239 S242">
    <cfRule type="cellIs" dxfId="3556" priority="1961" operator="greaterThan">
      <formula>0</formula>
    </cfRule>
    <cfRule type="cellIs" dxfId="3555" priority="1962" operator="equal">
      <formula>0</formula>
    </cfRule>
  </conditionalFormatting>
  <conditionalFormatting sqref="N245">
    <cfRule type="expression" dxfId="3554" priority="1958">
      <formula>N245=" "</formula>
    </cfRule>
    <cfRule type="expression" dxfId="3553" priority="1959">
      <formula>N245="NO PRESENTÓ CERTIFICADO"</formula>
    </cfRule>
    <cfRule type="expression" dxfId="3552" priority="1960">
      <formula>N245="PRESENTÓ CERTIFICADO"</formula>
    </cfRule>
  </conditionalFormatting>
  <conditionalFormatting sqref="P245">
    <cfRule type="expression" dxfId="3551" priority="1945">
      <formula>Q245="NO SUBSANABLE"</formula>
    </cfRule>
    <cfRule type="expression" dxfId="3550" priority="1947">
      <formula>Q245="REQUERIMIENTOS SUBSANADOS"</formula>
    </cfRule>
    <cfRule type="expression" dxfId="3549" priority="1948">
      <formula>Q245="PENDIENTES POR SUBSANAR"</formula>
    </cfRule>
    <cfRule type="expression" dxfId="3548" priority="1953">
      <formula>Q245="SIN OBSERVACIÓN"</formula>
    </cfRule>
    <cfRule type="containsBlanks" dxfId="3547" priority="1954">
      <formula>LEN(TRIM(P245))=0</formula>
    </cfRule>
  </conditionalFormatting>
  <conditionalFormatting sqref="O245">
    <cfRule type="cellIs" dxfId="3546" priority="1946" operator="equal">
      <formula>"PENDIENTE POR DESCRIPCIÓN"</formula>
    </cfRule>
    <cfRule type="cellIs" dxfId="3545" priority="1950" operator="equal">
      <formula>"DESCRIPCIÓN INSUFICIENTE"</formula>
    </cfRule>
    <cfRule type="cellIs" dxfId="3544" priority="1951" operator="equal">
      <formula>"NO ESTÁ ACORDE A ITEM 5.2.1 (T.R.)"</formula>
    </cfRule>
    <cfRule type="cellIs" dxfId="3543" priority="1952" operator="equal">
      <formula>"ACORDE A ITEM 5.2.1 (T.R.)"</formula>
    </cfRule>
  </conditionalFormatting>
  <conditionalFormatting sqref="Q245">
    <cfRule type="containsBlanks" dxfId="3542" priority="1940">
      <formula>LEN(TRIM(Q245))=0</formula>
    </cfRule>
    <cfRule type="cellIs" dxfId="3541" priority="1949" operator="equal">
      <formula>"REQUERIMIENTOS SUBSANADOS"</formula>
    </cfRule>
    <cfRule type="containsText" dxfId="3540" priority="1955" operator="containsText" text="NO SUBSANABLE">
      <formula>NOT(ISERROR(SEARCH("NO SUBSANABLE",Q245)))</formula>
    </cfRule>
    <cfRule type="containsText" dxfId="3539" priority="1956" operator="containsText" text="PENDIENTES POR SUBSANAR">
      <formula>NOT(ISERROR(SEARCH("PENDIENTES POR SUBSANAR",Q245)))</formula>
    </cfRule>
    <cfRule type="containsText" dxfId="3538" priority="1957" operator="containsText" text="SIN OBSERVACIÓN">
      <formula>NOT(ISERROR(SEARCH("SIN OBSERVACIÓN",Q245)))</formula>
    </cfRule>
  </conditionalFormatting>
  <conditionalFormatting sqref="R245">
    <cfRule type="containsBlanks" dxfId="3537" priority="1939">
      <formula>LEN(TRIM(R245))=0</formula>
    </cfRule>
    <cfRule type="cellIs" dxfId="3536" priority="1941" operator="equal">
      <formula>"NO CUMPLEN CON LO SOLICITADO"</formula>
    </cfRule>
    <cfRule type="cellIs" dxfId="3535" priority="1942" operator="equal">
      <formula>"CUMPLEN CON LO SOLICITADO"</formula>
    </cfRule>
    <cfRule type="cellIs" dxfId="3534" priority="1943" operator="equal">
      <formula>"PENDIENTES"</formula>
    </cfRule>
    <cfRule type="cellIs" dxfId="3533" priority="1944" operator="equal">
      <formula>"NINGUNO"</formula>
    </cfRule>
  </conditionalFormatting>
  <conditionalFormatting sqref="H245">
    <cfRule type="notContainsBlanks" dxfId="3532" priority="1938">
      <formula>LEN(TRIM(H245))&gt;0</formula>
    </cfRule>
  </conditionalFormatting>
  <conditionalFormatting sqref="G245">
    <cfRule type="notContainsBlanks" dxfId="3531" priority="1937">
      <formula>LEN(TRIM(G245))&gt;0</formula>
    </cfRule>
  </conditionalFormatting>
  <conditionalFormatting sqref="F245">
    <cfRule type="notContainsBlanks" dxfId="3530" priority="1936">
      <formula>LEN(TRIM(F245))&gt;0</formula>
    </cfRule>
  </conditionalFormatting>
  <conditionalFormatting sqref="E245">
    <cfRule type="notContainsBlanks" dxfId="3529" priority="1935">
      <formula>LEN(TRIM(E245))&gt;0</formula>
    </cfRule>
  </conditionalFormatting>
  <conditionalFormatting sqref="D245">
    <cfRule type="notContainsBlanks" dxfId="3528" priority="1934">
      <formula>LEN(TRIM(D245))&gt;0</formula>
    </cfRule>
  </conditionalFormatting>
  <conditionalFormatting sqref="C245">
    <cfRule type="notContainsBlanks" dxfId="3527" priority="1933">
      <formula>LEN(TRIM(C245))&gt;0</formula>
    </cfRule>
  </conditionalFormatting>
  <conditionalFormatting sqref="I245">
    <cfRule type="notContainsBlanks" dxfId="3526" priority="1932">
      <formula>LEN(TRIM(I245))&gt;0</formula>
    </cfRule>
  </conditionalFormatting>
  <conditionalFormatting sqref="S245">
    <cfRule type="cellIs" dxfId="3525" priority="1930" operator="greaterThan">
      <formula>0</formula>
    </cfRule>
    <cfRule type="cellIs" dxfId="3524" priority="1931" operator="equal">
      <formula>0</formula>
    </cfRule>
  </conditionalFormatting>
  <conditionalFormatting sqref="K234:K235">
    <cfRule type="expression" dxfId="3523" priority="1928">
      <formula>J234="NO CUMPLE"</formula>
    </cfRule>
    <cfRule type="expression" dxfId="3522" priority="1929">
      <formula>J234="CUMPLE"</formula>
    </cfRule>
  </conditionalFormatting>
  <conditionalFormatting sqref="J234:J235">
    <cfRule type="cellIs" dxfId="3521" priority="1926" operator="equal">
      <formula>"NO CUMPLE"</formula>
    </cfRule>
    <cfRule type="cellIs" dxfId="3520" priority="1927" operator="equal">
      <formula>"CUMPLE"</formula>
    </cfRule>
  </conditionalFormatting>
  <conditionalFormatting sqref="M234">
    <cfRule type="expression" dxfId="3519" priority="1924">
      <formula>L234="NO CUMPLE"</formula>
    </cfRule>
    <cfRule type="expression" dxfId="3518" priority="1925">
      <formula>L234="CUMPLE"</formula>
    </cfRule>
  </conditionalFormatting>
  <conditionalFormatting sqref="L234">
    <cfRule type="cellIs" dxfId="3517" priority="1922" operator="equal">
      <formula>"NO CUMPLE"</formula>
    </cfRule>
    <cfRule type="cellIs" dxfId="3516" priority="1923" operator="equal">
      <formula>"CUMPLE"</formula>
    </cfRule>
  </conditionalFormatting>
  <conditionalFormatting sqref="K236">
    <cfRule type="expression" dxfId="3515" priority="1920">
      <formula>J236="NO CUMPLE"</formula>
    </cfRule>
    <cfRule type="expression" dxfId="3514" priority="1921">
      <formula>J236="CUMPLE"</formula>
    </cfRule>
  </conditionalFormatting>
  <conditionalFormatting sqref="M236">
    <cfRule type="expression" dxfId="3513" priority="1918">
      <formula>L236="NO CUMPLE"</formula>
    </cfRule>
    <cfRule type="expression" dxfId="3512" priority="1919">
      <formula>L236="CUMPLE"</formula>
    </cfRule>
  </conditionalFormatting>
  <conditionalFormatting sqref="J236">
    <cfRule type="cellIs" dxfId="3511" priority="1916" operator="equal">
      <formula>"NO CUMPLE"</formula>
    </cfRule>
    <cfRule type="cellIs" dxfId="3510" priority="1917" operator="equal">
      <formula>"CUMPLE"</formula>
    </cfRule>
  </conditionalFormatting>
  <conditionalFormatting sqref="L236">
    <cfRule type="cellIs" dxfId="3509" priority="1914" operator="equal">
      <formula>"NO CUMPLE"</formula>
    </cfRule>
    <cfRule type="cellIs" dxfId="3508" priority="1915" operator="equal">
      <formula>"CUMPLE"</formula>
    </cfRule>
  </conditionalFormatting>
  <conditionalFormatting sqref="K237:K238">
    <cfRule type="expression" dxfId="3507" priority="1912">
      <formula>J237="NO CUMPLE"</formula>
    </cfRule>
    <cfRule type="expression" dxfId="3506" priority="1913">
      <formula>J237="CUMPLE"</formula>
    </cfRule>
  </conditionalFormatting>
  <conditionalFormatting sqref="J237:J238">
    <cfRule type="cellIs" dxfId="3505" priority="1910" operator="equal">
      <formula>"NO CUMPLE"</formula>
    </cfRule>
    <cfRule type="cellIs" dxfId="3504" priority="1911" operator="equal">
      <formula>"CUMPLE"</formula>
    </cfRule>
  </conditionalFormatting>
  <conditionalFormatting sqref="M237">
    <cfRule type="expression" dxfId="3503" priority="1908">
      <formula>L237="NO CUMPLE"</formula>
    </cfRule>
    <cfRule type="expression" dxfId="3502" priority="1909">
      <formula>L237="CUMPLE"</formula>
    </cfRule>
  </conditionalFormatting>
  <conditionalFormatting sqref="L237">
    <cfRule type="cellIs" dxfId="3501" priority="1906" operator="equal">
      <formula>"NO CUMPLE"</formula>
    </cfRule>
    <cfRule type="cellIs" dxfId="3500" priority="1907" operator="equal">
      <formula>"CUMPLE"</formula>
    </cfRule>
  </conditionalFormatting>
  <conditionalFormatting sqref="K239">
    <cfRule type="expression" dxfId="3499" priority="1904">
      <formula>J239="NO CUMPLE"</formula>
    </cfRule>
    <cfRule type="expression" dxfId="3498" priority="1905">
      <formula>J239="CUMPLE"</formula>
    </cfRule>
  </conditionalFormatting>
  <conditionalFormatting sqref="M239">
    <cfRule type="expression" dxfId="3497" priority="1902">
      <formula>L239="NO CUMPLE"</formula>
    </cfRule>
    <cfRule type="expression" dxfId="3496" priority="1903">
      <formula>L239="CUMPLE"</formula>
    </cfRule>
  </conditionalFormatting>
  <conditionalFormatting sqref="J239">
    <cfRule type="cellIs" dxfId="3495" priority="1900" operator="equal">
      <formula>"NO CUMPLE"</formula>
    </cfRule>
    <cfRule type="cellIs" dxfId="3494" priority="1901" operator="equal">
      <formula>"CUMPLE"</formula>
    </cfRule>
  </conditionalFormatting>
  <conditionalFormatting sqref="L239">
    <cfRule type="cellIs" dxfId="3493" priority="1898" operator="equal">
      <formula>"NO CUMPLE"</formula>
    </cfRule>
    <cfRule type="cellIs" dxfId="3492" priority="1899" operator="equal">
      <formula>"CUMPLE"</formula>
    </cfRule>
  </conditionalFormatting>
  <conditionalFormatting sqref="K240:K241">
    <cfRule type="expression" dxfId="3491" priority="1896">
      <formula>J240="NO CUMPLE"</formula>
    </cfRule>
    <cfRule type="expression" dxfId="3490" priority="1897">
      <formula>J240="CUMPLE"</formula>
    </cfRule>
  </conditionalFormatting>
  <conditionalFormatting sqref="J240:J241">
    <cfRule type="cellIs" dxfId="3489" priority="1894" operator="equal">
      <formula>"NO CUMPLE"</formula>
    </cfRule>
    <cfRule type="cellIs" dxfId="3488" priority="1895" operator="equal">
      <formula>"CUMPLE"</formula>
    </cfRule>
  </conditionalFormatting>
  <conditionalFormatting sqref="M240">
    <cfRule type="expression" dxfId="3487" priority="1892">
      <formula>L240="NO CUMPLE"</formula>
    </cfRule>
    <cfRule type="expression" dxfId="3486" priority="1893">
      <formula>L240="CUMPLE"</formula>
    </cfRule>
  </conditionalFormatting>
  <conditionalFormatting sqref="L240">
    <cfRule type="cellIs" dxfId="3485" priority="1890" operator="equal">
      <formula>"NO CUMPLE"</formula>
    </cfRule>
    <cfRule type="cellIs" dxfId="3484" priority="1891" operator="equal">
      <formula>"CUMPLE"</formula>
    </cfRule>
  </conditionalFormatting>
  <conditionalFormatting sqref="K242">
    <cfRule type="expression" dxfId="3483" priority="1888">
      <formula>J242="NO CUMPLE"</formula>
    </cfRule>
    <cfRule type="expression" dxfId="3482" priority="1889">
      <formula>J242="CUMPLE"</formula>
    </cfRule>
  </conditionalFormatting>
  <conditionalFormatting sqref="M242">
    <cfRule type="expression" dxfId="3481" priority="1886">
      <formula>L242="NO CUMPLE"</formula>
    </cfRule>
    <cfRule type="expression" dxfId="3480" priority="1887">
      <formula>L242="CUMPLE"</formula>
    </cfRule>
  </conditionalFormatting>
  <conditionalFormatting sqref="J242">
    <cfRule type="cellIs" dxfId="3479" priority="1884" operator="equal">
      <formula>"NO CUMPLE"</formula>
    </cfRule>
    <cfRule type="cellIs" dxfId="3478" priority="1885" operator="equal">
      <formula>"CUMPLE"</formula>
    </cfRule>
  </conditionalFormatting>
  <conditionalFormatting sqref="L242">
    <cfRule type="cellIs" dxfId="3477" priority="1882" operator="equal">
      <formula>"NO CUMPLE"</formula>
    </cfRule>
    <cfRule type="cellIs" dxfId="3476" priority="1883" operator="equal">
      <formula>"CUMPLE"</formula>
    </cfRule>
  </conditionalFormatting>
  <conditionalFormatting sqref="K243:K244">
    <cfRule type="expression" dxfId="3475" priority="1880">
      <formula>J243="NO CUMPLE"</formula>
    </cfRule>
    <cfRule type="expression" dxfId="3474" priority="1881">
      <formula>J243="CUMPLE"</formula>
    </cfRule>
  </conditionalFormatting>
  <conditionalFormatting sqref="J243:J244">
    <cfRule type="cellIs" dxfId="3473" priority="1878" operator="equal">
      <formula>"NO CUMPLE"</formula>
    </cfRule>
    <cfRule type="cellIs" dxfId="3472" priority="1879" operator="equal">
      <formula>"CUMPLE"</formula>
    </cfRule>
  </conditionalFormatting>
  <conditionalFormatting sqref="M243">
    <cfRule type="expression" dxfId="3471" priority="1876">
      <formula>L243="NO CUMPLE"</formula>
    </cfRule>
    <cfRule type="expression" dxfId="3470" priority="1877">
      <formula>L243="CUMPLE"</formula>
    </cfRule>
  </conditionalFormatting>
  <conditionalFormatting sqref="L243">
    <cfRule type="cellIs" dxfId="3469" priority="1874" operator="equal">
      <formula>"NO CUMPLE"</formula>
    </cfRule>
    <cfRule type="cellIs" dxfId="3468" priority="1875" operator="equal">
      <formula>"CUMPLE"</formula>
    </cfRule>
  </conditionalFormatting>
  <conditionalFormatting sqref="K245">
    <cfRule type="expression" dxfId="3467" priority="1872">
      <formula>J245="NO CUMPLE"</formula>
    </cfRule>
    <cfRule type="expression" dxfId="3466" priority="1873">
      <formula>J245="CUMPLE"</formula>
    </cfRule>
  </conditionalFormatting>
  <conditionalFormatting sqref="M245">
    <cfRule type="expression" dxfId="3465" priority="1870">
      <formula>L245="NO CUMPLE"</formula>
    </cfRule>
    <cfRule type="expression" dxfId="3464" priority="1871">
      <formula>L245="CUMPLE"</formula>
    </cfRule>
  </conditionalFormatting>
  <conditionalFormatting sqref="J245">
    <cfRule type="cellIs" dxfId="3463" priority="1868" operator="equal">
      <formula>"NO CUMPLE"</formula>
    </cfRule>
    <cfRule type="cellIs" dxfId="3462" priority="1869" operator="equal">
      <formula>"CUMPLE"</formula>
    </cfRule>
  </conditionalFormatting>
  <conditionalFormatting sqref="L245">
    <cfRule type="cellIs" dxfId="3461" priority="1866" operator="equal">
      <formula>"NO CUMPLE"</formula>
    </cfRule>
    <cfRule type="cellIs" dxfId="3460" priority="1867" operator="equal">
      <formula>"CUMPLE"</formula>
    </cfRule>
  </conditionalFormatting>
  <conditionalFormatting sqref="K246:K247">
    <cfRule type="expression" dxfId="3459" priority="1864">
      <formula>J246="NO CUMPLE"</formula>
    </cfRule>
    <cfRule type="expression" dxfId="3458" priority="1865">
      <formula>J246="CUMPLE"</formula>
    </cfRule>
  </conditionalFormatting>
  <conditionalFormatting sqref="J246:J247">
    <cfRule type="cellIs" dxfId="3457" priority="1862" operator="equal">
      <formula>"NO CUMPLE"</formula>
    </cfRule>
    <cfRule type="cellIs" dxfId="3456" priority="1863" operator="equal">
      <formula>"CUMPLE"</formula>
    </cfRule>
  </conditionalFormatting>
  <conditionalFormatting sqref="M246">
    <cfRule type="expression" dxfId="3455" priority="1860">
      <formula>L246="NO CUMPLE"</formula>
    </cfRule>
    <cfRule type="expression" dxfId="3454" priority="1861">
      <formula>L246="CUMPLE"</formula>
    </cfRule>
  </conditionalFormatting>
  <conditionalFormatting sqref="L246">
    <cfRule type="cellIs" dxfId="3453" priority="1858" operator="equal">
      <formula>"NO CUMPLE"</formula>
    </cfRule>
    <cfRule type="cellIs" dxfId="3452" priority="1859" operator="equal">
      <formula>"CUMPLE"</formula>
    </cfRule>
  </conditionalFormatting>
  <conditionalFormatting sqref="K255">
    <cfRule type="expression" dxfId="3451" priority="1856">
      <formula>J255="NO CUMPLE"</formula>
    </cfRule>
    <cfRule type="expression" dxfId="3450" priority="1857">
      <formula>J255="CUMPLE"</formula>
    </cfRule>
  </conditionalFormatting>
  <conditionalFormatting sqref="M255">
    <cfRule type="expression" dxfId="3449" priority="1854">
      <formula>L255="NO CUMPLE"</formula>
    </cfRule>
    <cfRule type="expression" dxfId="3448" priority="1855">
      <formula>L255="CUMPLE"</formula>
    </cfRule>
  </conditionalFormatting>
  <conditionalFormatting sqref="N255">
    <cfRule type="expression" dxfId="3447" priority="1851">
      <formula>N255=" "</formula>
    </cfRule>
    <cfRule type="expression" dxfId="3446" priority="1852">
      <formula>N255="NO PRESENTÓ CERTIFICADO"</formula>
    </cfRule>
    <cfRule type="expression" dxfId="3445" priority="1853">
      <formula>N255="PRESENTÓ CERTIFICADO"</formula>
    </cfRule>
  </conditionalFormatting>
  <conditionalFormatting sqref="J255">
    <cfRule type="cellIs" dxfId="3444" priority="1849" operator="equal">
      <formula>"NO CUMPLE"</formula>
    </cfRule>
    <cfRule type="cellIs" dxfId="3443" priority="1850" operator="equal">
      <formula>"CUMPLE"</formula>
    </cfRule>
  </conditionalFormatting>
  <conditionalFormatting sqref="L255">
    <cfRule type="cellIs" dxfId="3442" priority="1847" operator="equal">
      <formula>"NO CUMPLE"</formula>
    </cfRule>
    <cfRule type="cellIs" dxfId="3441" priority="1848" operator="equal">
      <formula>"CUMPLE"</formula>
    </cfRule>
  </conditionalFormatting>
  <conditionalFormatting sqref="S255">
    <cfRule type="cellIs" dxfId="3440" priority="1845" operator="greaterThan">
      <formula>0</formula>
    </cfRule>
    <cfRule type="cellIs" dxfId="3439" priority="1846" operator="equal">
      <formula>0</formula>
    </cfRule>
  </conditionalFormatting>
  <conditionalFormatting sqref="P255">
    <cfRule type="expression" dxfId="3438" priority="1832">
      <formula>Q255="NO SUBSANABLE"</formula>
    </cfRule>
    <cfRule type="expression" dxfId="3437" priority="1834">
      <formula>Q255="REQUERIMIENTOS SUBSANADOS"</formula>
    </cfRule>
    <cfRule type="expression" dxfId="3436" priority="1835">
      <formula>Q255="PENDIENTES POR SUBSANAR"</formula>
    </cfRule>
    <cfRule type="expression" dxfId="3435" priority="1840">
      <formula>Q255="SIN OBSERVACIÓN"</formula>
    </cfRule>
    <cfRule type="containsBlanks" dxfId="3434" priority="1841">
      <formula>LEN(TRIM(P255))=0</formula>
    </cfRule>
  </conditionalFormatting>
  <conditionalFormatting sqref="O255">
    <cfRule type="cellIs" dxfId="3433" priority="1833" operator="equal">
      <formula>"PENDIENTE POR DESCRIPCIÓN"</formula>
    </cfRule>
    <cfRule type="cellIs" dxfId="3432" priority="1837" operator="equal">
      <formula>"DESCRIPCIÓN INSUFICIENTE"</formula>
    </cfRule>
    <cfRule type="cellIs" dxfId="3431" priority="1838" operator="equal">
      <formula>"NO ESTÁ ACORDE A ITEM 5.2.1 (T.R.)"</formula>
    </cfRule>
    <cfRule type="cellIs" dxfId="3430" priority="1839" operator="equal">
      <formula>"ACORDE A ITEM 5.2.1 (T.R.)"</formula>
    </cfRule>
  </conditionalFormatting>
  <conditionalFormatting sqref="Q255">
    <cfRule type="containsBlanks" dxfId="3429" priority="1827">
      <formula>LEN(TRIM(Q255))=0</formula>
    </cfRule>
    <cfRule type="cellIs" dxfId="3428" priority="1836" operator="equal">
      <formula>"REQUERIMIENTOS SUBSANADOS"</formula>
    </cfRule>
    <cfRule type="containsText" dxfId="3427" priority="1842" operator="containsText" text="NO SUBSANABLE">
      <formula>NOT(ISERROR(SEARCH("NO SUBSANABLE",Q255)))</formula>
    </cfRule>
    <cfRule type="containsText" dxfId="3426" priority="1843" operator="containsText" text="PENDIENTES POR SUBSANAR">
      <formula>NOT(ISERROR(SEARCH("PENDIENTES POR SUBSANAR",Q255)))</formula>
    </cfRule>
    <cfRule type="containsText" dxfId="3425" priority="1844" operator="containsText" text="SIN OBSERVACIÓN">
      <formula>NOT(ISERROR(SEARCH("SIN OBSERVACIÓN",Q255)))</formula>
    </cfRule>
  </conditionalFormatting>
  <conditionalFormatting sqref="R255">
    <cfRule type="containsBlanks" dxfId="3424" priority="1826">
      <formula>LEN(TRIM(R255))=0</formula>
    </cfRule>
    <cfRule type="cellIs" dxfId="3423" priority="1828" operator="equal">
      <formula>"NO CUMPLEN CON LO SOLICITADO"</formula>
    </cfRule>
    <cfRule type="cellIs" dxfId="3422" priority="1829" operator="equal">
      <formula>"CUMPLEN CON LO SOLICITADO"</formula>
    </cfRule>
    <cfRule type="cellIs" dxfId="3421" priority="1830" operator="equal">
      <formula>"PENDIENTES"</formula>
    </cfRule>
    <cfRule type="cellIs" dxfId="3420" priority="1831" operator="equal">
      <formula>"NINGUNO"</formula>
    </cfRule>
  </conditionalFormatting>
  <conditionalFormatting sqref="T270">
    <cfRule type="cellIs" dxfId="3419" priority="1824" operator="equal">
      <formula>"NO CUMPLE"</formula>
    </cfRule>
    <cfRule type="cellIs" dxfId="3418" priority="1825" operator="equal">
      <formula>"CUMPLE"</formula>
    </cfRule>
  </conditionalFormatting>
  <conditionalFormatting sqref="B270">
    <cfRule type="cellIs" dxfId="3417" priority="1822" operator="equal">
      <formula>"NO CUMPLE CON LA EXPERIENCIA REQUERIDA"</formula>
    </cfRule>
    <cfRule type="cellIs" dxfId="3416" priority="1823" operator="equal">
      <formula>"CUMPLE CON LA EXPERIENCIA REQUERIDA"</formula>
    </cfRule>
  </conditionalFormatting>
  <conditionalFormatting sqref="H255">
    <cfRule type="notContainsBlanks" dxfId="3415" priority="1821">
      <formula>LEN(TRIM(H255))&gt;0</formula>
    </cfRule>
  </conditionalFormatting>
  <conditionalFormatting sqref="G255">
    <cfRule type="notContainsBlanks" dxfId="3414" priority="1820">
      <formula>LEN(TRIM(G255))&gt;0</formula>
    </cfRule>
  </conditionalFormatting>
  <conditionalFormatting sqref="F255">
    <cfRule type="notContainsBlanks" dxfId="3413" priority="1819">
      <formula>LEN(TRIM(F255))&gt;0</formula>
    </cfRule>
  </conditionalFormatting>
  <conditionalFormatting sqref="E255">
    <cfRule type="notContainsBlanks" dxfId="3412" priority="1818">
      <formula>LEN(TRIM(E255))&gt;0</formula>
    </cfRule>
  </conditionalFormatting>
  <conditionalFormatting sqref="D255">
    <cfRule type="notContainsBlanks" dxfId="3411" priority="1817">
      <formula>LEN(TRIM(D255))&gt;0</formula>
    </cfRule>
  </conditionalFormatting>
  <conditionalFormatting sqref="C255">
    <cfRule type="notContainsBlanks" dxfId="3410" priority="1816">
      <formula>LEN(TRIM(C255))&gt;0</formula>
    </cfRule>
  </conditionalFormatting>
  <conditionalFormatting sqref="I255">
    <cfRule type="notContainsBlanks" dxfId="3409" priority="1815">
      <formula>LEN(TRIM(I255))&gt;0</formula>
    </cfRule>
  </conditionalFormatting>
  <conditionalFormatting sqref="N258 N261">
    <cfRule type="expression" dxfId="3408" priority="1812">
      <formula>N258=" "</formula>
    </cfRule>
    <cfRule type="expression" dxfId="3407" priority="1813">
      <formula>N258="NO PRESENTÓ CERTIFICADO"</formula>
    </cfRule>
    <cfRule type="expression" dxfId="3406" priority="1814">
      <formula>N258="PRESENTÓ CERTIFICADO"</formula>
    </cfRule>
  </conditionalFormatting>
  <conditionalFormatting sqref="P258 P261">
    <cfRule type="expression" dxfId="3405" priority="1799">
      <formula>Q258="NO SUBSANABLE"</formula>
    </cfRule>
    <cfRule type="expression" dxfId="3404" priority="1801">
      <formula>Q258="REQUERIMIENTOS SUBSANADOS"</formula>
    </cfRule>
    <cfRule type="expression" dxfId="3403" priority="1802">
      <formula>Q258="PENDIENTES POR SUBSANAR"</formula>
    </cfRule>
    <cfRule type="expression" dxfId="3402" priority="1807">
      <formula>Q258="SIN OBSERVACIÓN"</formula>
    </cfRule>
    <cfRule type="containsBlanks" dxfId="3401" priority="1808">
      <formula>LEN(TRIM(P258))=0</formula>
    </cfRule>
  </conditionalFormatting>
  <conditionalFormatting sqref="O258 O261">
    <cfRule type="cellIs" dxfId="3400" priority="1800" operator="equal">
      <formula>"PENDIENTE POR DESCRIPCIÓN"</formula>
    </cfRule>
    <cfRule type="cellIs" dxfId="3399" priority="1804" operator="equal">
      <formula>"DESCRIPCIÓN INSUFICIENTE"</formula>
    </cfRule>
    <cfRule type="cellIs" dxfId="3398" priority="1805" operator="equal">
      <formula>"NO ESTÁ ACORDE A ITEM 5.2.1 (T.R.)"</formula>
    </cfRule>
    <cfRule type="cellIs" dxfId="3397" priority="1806" operator="equal">
      <formula>"ACORDE A ITEM 5.2.1 (T.R.)"</formula>
    </cfRule>
  </conditionalFormatting>
  <conditionalFormatting sqref="Q258 Q261">
    <cfRule type="containsBlanks" dxfId="3396" priority="1794">
      <formula>LEN(TRIM(Q258))=0</formula>
    </cfRule>
    <cfRule type="cellIs" dxfId="3395" priority="1803" operator="equal">
      <formula>"REQUERIMIENTOS SUBSANADOS"</formula>
    </cfRule>
    <cfRule type="containsText" dxfId="3394" priority="1809" operator="containsText" text="NO SUBSANABLE">
      <formula>NOT(ISERROR(SEARCH("NO SUBSANABLE",Q258)))</formula>
    </cfRule>
    <cfRule type="containsText" dxfId="3393" priority="1810" operator="containsText" text="PENDIENTES POR SUBSANAR">
      <formula>NOT(ISERROR(SEARCH("PENDIENTES POR SUBSANAR",Q258)))</formula>
    </cfRule>
    <cfRule type="containsText" dxfId="3392" priority="1811" operator="containsText" text="SIN OBSERVACIÓN">
      <formula>NOT(ISERROR(SEARCH("SIN OBSERVACIÓN",Q258)))</formula>
    </cfRule>
  </conditionalFormatting>
  <conditionalFormatting sqref="R258 R261">
    <cfRule type="containsBlanks" dxfId="3391" priority="1793">
      <formula>LEN(TRIM(R258))=0</formula>
    </cfRule>
    <cfRule type="cellIs" dxfId="3390" priority="1795" operator="equal">
      <formula>"NO CUMPLEN CON LO SOLICITADO"</formula>
    </cfRule>
    <cfRule type="cellIs" dxfId="3389" priority="1796" operator="equal">
      <formula>"CUMPLEN CON LO SOLICITADO"</formula>
    </cfRule>
    <cfRule type="cellIs" dxfId="3388" priority="1797" operator="equal">
      <formula>"PENDIENTES"</formula>
    </cfRule>
    <cfRule type="cellIs" dxfId="3387" priority="1798" operator="equal">
      <formula>"NINGUNO"</formula>
    </cfRule>
  </conditionalFormatting>
  <conditionalFormatting sqref="H258 H261">
    <cfRule type="notContainsBlanks" dxfId="3386" priority="1792">
      <formula>LEN(TRIM(H258))&gt;0</formula>
    </cfRule>
  </conditionalFormatting>
  <conditionalFormatting sqref="G258 G261">
    <cfRule type="notContainsBlanks" dxfId="3385" priority="1791">
      <formula>LEN(TRIM(G258))&gt;0</formula>
    </cfRule>
  </conditionalFormatting>
  <conditionalFormatting sqref="F258 F261">
    <cfRule type="notContainsBlanks" dxfId="3384" priority="1790">
      <formula>LEN(TRIM(F258))&gt;0</formula>
    </cfRule>
  </conditionalFormatting>
  <conditionalFormatting sqref="E258 E261">
    <cfRule type="notContainsBlanks" dxfId="3383" priority="1789">
      <formula>LEN(TRIM(E258))&gt;0</formula>
    </cfRule>
  </conditionalFormatting>
  <conditionalFormatting sqref="D258 D261">
    <cfRule type="notContainsBlanks" dxfId="3382" priority="1788">
      <formula>LEN(TRIM(D258))&gt;0</formula>
    </cfRule>
  </conditionalFormatting>
  <conditionalFormatting sqref="C258 C261">
    <cfRule type="notContainsBlanks" dxfId="3381" priority="1787">
      <formula>LEN(TRIM(C258))&gt;0</formula>
    </cfRule>
  </conditionalFormatting>
  <conditionalFormatting sqref="I258 I261">
    <cfRule type="notContainsBlanks" dxfId="3380" priority="1786">
      <formula>LEN(TRIM(I258))&gt;0</formula>
    </cfRule>
  </conditionalFormatting>
  <conditionalFormatting sqref="N264">
    <cfRule type="expression" dxfId="3379" priority="1783">
      <formula>N264=" "</formula>
    </cfRule>
    <cfRule type="expression" dxfId="3378" priority="1784">
      <formula>N264="NO PRESENTÓ CERTIFICADO"</formula>
    </cfRule>
    <cfRule type="expression" dxfId="3377" priority="1785">
      <formula>N264="PRESENTÓ CERTIFICADO"</formula>
    </cfRule>
  </conditionalFormatting>
  <conditionalFormatting sqref="P264">
    <cfRule type="expression" dxfId="3376" priority="1770">
      <formula>Q264="NO SUBSANABLE"</formula>
    </cfRule>
    <cfRule type="expression" dxfId="3375" priority="1772">
      <formula>Q264="REQUERIMIENTOS SUBSANADOS"</formula>
    </cfRule>
    <cfRule type="expression" dxfId="3374" priority="1773">
      <formula>Q264="PENDIENTES POR SUBSANAR"</formula>
    </cfRule>
    <cfRule type="expression" dxfId="3373" priority="1778">
      <formula>Q264="SIN OBSERVACIÓN"</formula>
    </cfRule>
    <cfRule type="containsBlanks" dxfId="3372" priority="1779">
      <formula>LEN(TRIM(P264))=0</formula>
    </cfRule>
  </conditionalFormatting>
  <conditionalFormatting sqref="O264">
    <cfRule type="cellIs" dxfId="3371" priority="1771" operator="equal">
      <formula>"PENDIENTE POR DESCRIPCIÓN"</formula>
    </cfRule>
    <cfRule type="cellIs" dxfId="3370" priority="1775" operator="equal">
      <formula>"DESCRIPCIÓN INSUFICIENTE"</formula>
    </cfRule>
    <cfRule type="cellIs" dxfId="3369" priority="1776" operator="equal">
      <formula>"NO ESTÁ ACORDE A ITEM 5.2.1 (T.R.)"</formula>
    </cfRule>
    <cfRule type="cellIs" dxfId="3368" priority="1777" operator="equal">
      <formula>"ACORDE A ITEM 5.2.1 (T.R.)"</formula>
    </cfRule>
  </conditionalFormatting>
  <conditionalFormatting sqref="Q264">
    <cfRule type="containsBlanks" dxfId="3367" priority="1765">
      <formula>LEN(TRIM(Q264))=0</formula>
    </cfRule>
    <cfRule type="cellIs" dxfId="3366" priority="1774" operator="equal">
      <formula>"REQUERIMIENTOS SUBSANADOS"</formula>
    </cfRule>
    <cfRule type="containsText" dxfId="3365" priority="1780" operator="containsText" text="NO SUBSANABLE">
      <formula>NOT(ISERROR(SEARCH("NO SUBSANABLE",Q264)))</formula>
    </cfRule>
    <cfRule type="containsText" dxfId="3364" priority="1781" operator="containsText" text="PENDIENTES POR SUBSANAR">
      <formula>NOT(ISERROR(SEARCH("PENDIENTES POR SUBSANAR",Q264)))</formula>
    </cfRule>
    <cfRule type="containsText" dxfId="3363" priority="1782" operator="containsText" text="SIN OBSERVACIÓN">
      <formula>NOT(ISERROR(SEARCH("SIN OBSERVACIÓN",Q264)))</formula>
    </cfRule>
  </conditionalFormatting>
  <conditionalFormatting sqref="R264">
    <cfRule type="containsBlanks" dxfId="3362" priority="1764">
      <formula>LEN(TRIM(R264))=0</formula>
    </cfRule>
    <cfRule type="cellIs" dxfId="3361" priority="1766" operator="equal">
      <formula>"NO CUMPLEN CON LO SOLICITADO"</formula>
    </cfRule>
    <cfRule type="cellIs" dxfId="3360" priority="1767" operator="equal">
      <formula>"CUMPLEN CON LO SOLICITADO"</formula>
    </cfRule>
    <cfRule type="cellIs" dxfId="3359" priority="1768" operator="equal">
      <formula>"PENDIENTES"</formula>
    </cfRule>
    <cfRule type="cellIs" dxfId="3358" priority="1769" operator="equal">
      <formula>"NINGUNO"</formula>
    </cfRule>
  </conditionalFormatting>
  <conditionalFormatting sqref="H264">
    <cfRule type="notContainsBlanks" dxfId="3357" priority="1763">
      <formula>LEN(TRIM(H264))&gt;0</formula>
    </cfRule>
  </conditionalFormatting>
  <conditionalFormatting sqref="G264">
    <cfRule type="notContainsBlanks" dxfId="3356" priority="1762">
      <formula>LEN(TRIM(G264))&gt;0</formula>
    </cfRule>
  </conditionalFormatting>
  <conditionalFormatting sqref="F264">
    <cfRule type="notContainsBlanks" dxfId="3355" priority="1761">
      <formula>LEN(TRIM(F264))&gt;0</formula>
    </cfRule>
  </conditionalFormatting>
  <conditionalFormatting sqref="E264">
    <cfRule type="notContainsBlanks" dxfId="3354" priority="1760">
      <formula>LEN(TRIM(E264))&gt;0</formula>
    </cfRule>
  </conditionalFormatting>
  <conditionalFormatting sqref="D264">
    <cfRule type="notContainsBlanks" dxfId="3353" priority="1759">
      <formula>LEN(TRIM(D264))&gt;0</formula>
    </cfRule>
  </conditionalFormatting>
  <conditionalFormatting sqref="C264">
    <cfRule type="notContainsBlanks" dxfId="3352" priority="1758">
      <formula>LEN(TRIM(C264))&gt;0</formula>
    </cfRule>
  </conditionalFormatting>
  <conditionalFormatting sqref="I264">
    <cfRule type="notContainsBlanks" dxfId="3351" priority="1757">
      <formula>LEN(TRIM(I264))&gt;0</formula>
    </cfRule>
  </conditionalFormatting>
  <conditionalFormatting sqref="T255">
    <cfRule type="cellIs" dxfId="3350" priority="1755" operator="equal">
      <formula>"NO"</formula>
    </cfRule>
    <cfRule type="cellIs" dxfId="3349" priority="1756" operator="equal">
      <formula>"SI"</formula>
    </cfRule>
  </conditionalFormatting>
  <conditionalFormatting sqref="S258 S261 S264">
    <cfRule type="cellIs" dxfId="3348" priority="1753" operator="greaterThan">
      <formula>0</formula>
    </cfRule>
    <cfRule type="cellIs" dxfId="3347" priority="1754" operator="equal">
      <formula>0</formula>
    </cfRule>
  </conditionalFormatting>
  <conditionalFormatting sqref="N267">
    <cfRule type="expression" dxfId="3346" priority="1750">
      <formula>N267=" "</formula>
    </cfRule>
    <cfRule type="expression" dxfId="3345" priority="1751">
      <formula>N267="NO PRESENTÓ CERTIFICADO"</formula>
    </cfRule>
    <cfRule type="expression" dxfId="3344" priority="1752">
      <formula>N267="PRESENTÓ CERTIFICADO"</formula>
    </cfRule>
  </conditionalFormatting>
  <conditionalFormatting sqref="P267">
    <cfRule type="expression" dxfId="3343" priority="1737">
      <formula>Q267="NO SUBSANABLE"</formula>
    </cfRule>
    <cfRule type="expression" dxfId="3342" priority="1739">
      <formula>Q267="REQUERIMIENTOS SUBSANADOS"</formula>
    </cfRule>
    <cfRule type="expression" dxfId="3341" priority="1740">
      <formula>Q267="PENDIENTES POR SUBSANAR"</formula>
    </cfRule>
    <cfRule type="expression" dxfId="3340" priority="1745">
      <formula>Q267="SIN OBSERVACIÓN"</formula>
    </cfRule>
    <cfRule type="containsBlanks" dxfId="3339" priority="1746">
      <formula>LEN(TRIM(P267))=0</formula>
    </cfRule>
  </conditionalFormatting>
  <conditionalFormatting sqref="O267">
    <cfRule type="cellIs" dxfId="3338" priority="1738" operator="equal">
      <formula>"PENDIENTE POR DESCRIPCIÓN"</formula>
    </cfRule>
    <cfRule type="cellIs" dxfId="3337" priority="1742" operator="equal">
      <formula>"DESCRIPCIÓN INSUFICIENTE"</formula>
    </cfRule>
    <cfRule type="cellIs" dxfId="3336" priority="1743" operator="equal">
      <formula>"NO ESTÁ ACORDE A ITEM 5.2.1 (T.R.)"</formula>
    </cfRule>
    <cfRule type="cellIs" dxfId="3335" priority="1744" operator="equal">
      <formula>"ACORDE A ITEM 5.2.1 (T.R.)"</formula>
    </cfRule>
  </conditionalFormatting>
  <conditionalFormatting sqref="Q267">
    <cfRule type="containsBlanks" dxfId="3334" priority="1732">
      <formula>LEN(TRIM(Q267))=0</formula>
    </cfRule>
    <cfRule type="cellIs" dxfId="3333" priority="1741" operator="equal">
      <formula>"REQUERIMIENTOS SUBSANADOS"</formula>
    </cfRule>
    <cfRule type="containsText" dxfId="3332" priority="1747" operator="containsText" text="NO SUBSANABLE">
      <formula>NOT(ISERROR(SEARCH("NO SUBSANABLE",Q267)))</formula>
    </cfRule>
    <cfRule type="containsText" dxfId="3331" priority="1748" operator="containsText" text="PENDIENTES POR SUBSANAR">
      <formula>NOT(ISERROR(SEARCH("PENDIENTES POR SUBSANAR",Q267)))</formula>
    </cfRule>
    <cfRule type="containsText" dxfId="3330" priority="1749" operator="containsText" text="SIN OBSERVACIÓN">
      <formula>NOT(ISERROR(SEARCH("SIN OBSERVACIÓN",Q267)))</formula>
    </cfRule>
  </conditionalFormatting>
  <conditionalFormatting sqref="R267">
    <cfRule type="containsBlanks" dxfId="3329" priority="1731">
      <formula>LEN(TRIM(R267))=0</formula>
    </cfRule>
    <cfRule type="cellIs" dxfId="3328" priority="1733" operator="equal">
      <formula>"NO CUMPLEN CON LO SOLICITADO"</formula>
    </cfRule>
    <cfRule type="cellIs" dxfId="3327" priority="1734" operator="equal">
      <formula>"CUMPLEN CON LO SOLICITADO"</formula>
    </cfRule>
    <cfRule type="cellIs" dxfId="3326" priority="1735" operator="equal">
      <formula>"PENDIENTES"</formula>
    </cfRule>
    <cfRule type="cellIs" dxfId="3325" priority="1736" operator="equal">
      <formula>"NINGUNO"</formula>
    </cfRule>
  </conditionalFormatting>
  <conditionalFormatting sqref="H267">
    <cfRule type="notContainsBlanks" dxfId="3324" priority="1730">
      <formula>LEN(TRIM(H267))&gt;0</formula>
    </cfRule>
  </conditionalFormatting>
  <conditionalFormatting sqref="G267">
    <cfRule type="notContainsBlanks" dxfId="3323" priority="1729">
      <formula>LEN(TRIM(G267))&gt;0</formula>
    </cfRule>
  </conditionalFormatting>
  <conditionalFormatting sqref="F267">
    <cfRule type="notContainsBlanks" dxfId="3322" priority="1728">
      <formula>LEN(TRIM(F267))&gt;0</formula>
    </cfRule>
  </conditionalFormatting>
  <conditionalFormatting sqref="E267">
    <cfRule type="notContainsBlanks" dxfId="3321" priority="1727">
      <formula>LEN(TRIM(E267))&gt;0</formula>
    </cfRule>
  </conditionalFormatting>
  <conditionalFormatting sqref="D267">
    <cfRule type="notContainsBlanks" dxfId="3320" priority="1726">
      <formula>LEN(TRIM(D267))&gt;0</formula>
    </cfRule>
  </conditionalFormatting>
  <conditionalFormatting sqref="C267">
    <cfRule type="notContainsBlanks" dxfId="3319" priority="1725">
      <formula>LEN(TRIM(C267))&gt;0</formula>
    </cfRule>
  </conditionalFormatting>
  <conditionalFormatting sqref="I267">
    <cfRule type="notContainsBlanks" dxfId="3318" priority="1724">
      <formula>LEN(TRIM(I267))&gt;0</formula>
    </cfRule>
  </conditionalFormatting>
  <conditionalFormatting sqref="S267">
    <cfRule type="cellIs" dxfId="3317" priority="1722" operator="greaterThan">
      <formula>0</formula>
    </cfRule>
    <cfRule type="cellIs" dxfId="3316" priority="1723" operator="equal">
      <formula>0</formula>
    </cfRule>
  </conditionalFormatting>
  <conditionalFormatting sqref="K256:K257">
    <cfRule type="expression" dxfId="3315" priority="1720">
      <formula>J256="NO CUMPLE"</formula>
    </cfRule>
    <cfRule type="expression" dxfId="3314" priority="1721">
      <formula>J256="CUMPLE"</formula>
    </cfRule>
  </conditionalFormatting>
  <conditionalFormatting sqref="J256:J257">
    <cfRule type="cellIs" dxfId="3313" priority="1718" operator="equal">
      <formula>"NO CUMPLE"</formula>
    </cfRule>
    <cfRule type="cellIs" dxfId="3312" priority="1719" operator="equal">
      <formula>"CUMPLE"</formula>
    </cfRule>
  </conditionalFormatting>
  <conditionalFormatting sqref="M256">
    <cfRule type="expression" dxfId="3311" priority="1716">
      <formula>L256="NO CUMPLE"</formula>
    </cfRule>
    <cfRule type="expression" dxfId="3310" priority="1717">
      <formula>L256="CUMPLE"</formula>
    </cfRule>
  </conditionalFormatting>
  <conditionalFormatting sqref="L256">
    <cfRule type="cellIs" dxfId="3309" priority="1714" operator="equal">
      <formula>"NO CUMPLE"</formula>
    </cfRule>
    <cfRule type="cellIs" dxfId="3308" priority="1715" operator="equal">
      <formula>"CUMPLE"</formula>
    </cfRule>
  </conditionalFormatting>
  <conditionalFormatting sqref="K258">
    <cfRule type="expression" dxfId="3307" priority="1712">
      <formula>J258="NO CUMPLE"</formula>
    </cfRule>
    <cfRule type="expression" dxfId="3306" priority="1713">
      <formula>J258="CUMPLE"</formula>
    </cfRule>
  </conditionalFormatting>
  <conditionalFormatting sqref="M258">
    <cfRule type="expression" dxfId="3305" priority="1710">
      <formula>L258="NO CUMPLE"</formula>
    </cfRule>
    <cfRule type="expression" dxfId="3304" priority="1711">
      <formula>L258="CUMPLE"</formula>
    </cfRule>
  </conditionalFormatting>
  <conditionalFormatting sqref="J258">
    <cfRule type="cellIs" dxfId="3303" priority="1708" operator="equal">
      <formula>"NO CUMPLE"</formula>
    </cfRule>
    <cfRule type="cellIs" dxfId="3302" priority="1709" operator="equal">
      <formula>"CUMPLE"</formula>
    </cfRule>
  </conditionalFormatting>
  <conditionalFormatting sqref="L258">
    <cfRule type="cellIs" dxfId="3301" priority="1706" operator="equal">
      <formula>"NO CUMPLE"</formula>
    </cfRule>
    <cfRule type="cellIs" dxfId="3300" priority="1707" operator="equal">
      <formula>"CUMPLE"</formula>
    </cfRule>
  </conditionalFormatting>
  <conditionalFormatting sqref="K259:K260">
    <cfRule type="expression" dxfId="3299" priority="1704">
      <formula>J259="NO CUMPLE"</formula>
    </cfRule>
    <cfRule type="expression" dxfId="3298" priority="1705">
      <formula>J259="CUMPLE"</formula>
    </cfRule>
  </conditionalFormatting>
  <conditionalFormatting sqref="J259:J260">
    <cfRule type="cellIs" dxfId="3297" priority="1702" operator="equal">
      <formula>"NO CUMPLE"</formula>
    </cfRule>
    <cfRule type="cellIs" dxfId="3296" priority="1703" operator="equal">
      <formula>"CUMPLE"</formula>
    </cfRule>
  </conditionalFormatting>
  <conditionalFormatting sqref="M259">
    <cfRule type="expression" dxfId="3295" priority="1700">
      <formula>L259="NO CUMPLE"</formula>
    </cfRule>
    <cfRule type="expression" dxfId="3294" priority="1701">
      <formula>L259="CUMPLE"</formula>
    </cfRule>
  </conditionalFormatting>
  <conditionalFormatting sqref="L259">
    <cfRule type="cellIs" dxfId="3293" priority="1698" operator="equal">
      <formula>"NO CUMPLE"</formula>
    </cfRule>
    <cfRule type="cellIs" dxfId="3292" priority="1699" operator="equal">
      <formula>"CUMPLE"</formula>
    </cfRule>
  </conditionalFormatting>
  <conditionalFormatting sqref="K261">
    <cfRule type="expression" dxfId="3291" priority="1696">
      <formula>J261="NO CUMPLE"</formula>
    </cfRule>
    <cfRule type="expression" dxfId="3290" priority="1697">
      <formula>J261="CUMPLE"</formula>
    </cfRule>
  </conditionalFormatting>
  <conditionalFormatting sqref="M261">
    <cfRule type="expression" dxfId="3289" priority="1694">
      <formula>L261="NO CUMPLE"</formula>
    </cfRule>
    <cfRule type="expression" dxfId="3288" priority="1695">
      <formula>L261="CUMPLE"</formula>
    </cfRule>
  </conditionalFormatting>
  <conditionalFormatting sqref="J261">
    <cfRule type="cellIs" dxfId="3287" priority="1692" operator="equal">
      <formula>"NO CUMPLE"</formula>
    </cfRule>
    <cfRule type="cellIs" dxfId="3286" priority="1693" operator="equal">
      <formula>"CUMPLE"</formula>
    </cfRule>
  </conditionalFormatting>
  <conditionalFormatting sqref="L261">
    <cfRule type="cellIs" dxfId="3285" priority="1690" operator="equal">
      <formula>"NO CUMPLE"</formula>
    </cfRule>
    <cfRule type="cellIs" dxfId="3284" priority="1691" operator="equal">
      <formula>"CUMPLE"</formula>
    </cfRule>
  </conditionalFormatting>
  <conditionalFormatting sqref="K262:K263">
    <cfRule type="expression" dxfId="3283" priority="1688">
      <formula>J262="NO CUMPLE"</formula>
    </cfRule>
    <cfRule type="expression" dxfId="3282" priority="1689">
      <formula>J262="CUMPLE"</formula>
    </cfRule>
  </conditionalFormatting>
  <conditionalFormatting sqref="J262:J263">
    <cfRule type="cellIs" dxfId="3281" priority="1686" operator="equal">
      <formula>"NO CUMPLE"</formula>
    </cfRule>
    <cfRule type="cellIs" dxfId="3280" priority="1687" operator="equal">
      <formula>"CUMPLE"</formula>
    </cfRule>
  </conditionalFormatting>
  <conditionalFormatting sqref="M262">
    <cfRule type="expression" dxfId="3279" priority="1684">
      <formula>L262="NO CUMPLE"</formula>
    </cfRule>
    <cfRule type="expression" dxfId="3278" priority="1685">
      <formula>L262="CUMPLE"</formula>
    </cfRule>
  </conditionalFormatting>
  <conditionalFormatting sqref="L262">
    <cfRule type="cellIs" dxfId="3277" priority="1682" operator="equal">
      <formula>"NO CUMPLE"</formula>
    </cfRule>
    <cfRule type="cellIs" dxfId="3276" priority="1683" operator="equal">
      <formula>"CUMPLE"</formula>
    </cfRule>
  </conditionalFormatting>
  <conditionalFormatting sqref="K264">
    <cfRule type="expression" dxfId="3275" priority="1680">
      <formula>J264="NO CUMPLE"</formula>
    </cfRule>
    <cfRule type="expression" dxfId="3274" priority="1681">
      <formula>J264="CUMPLE"</formula>
    </cfRule>
  </conditionalFormatting>
  <conditionalFormatting sqref="M264">
    <cfRule type="expression" dxfId="3273" priority="1678">
      <formula>L264="NO CUMPLE"</formula>
    </cfRule>
    <cfRule type="expression" dxfId="3272" priority="1679">
      <formula>L264="CUMPLE"</formula>
    </cfRule>
  </conditionalFormatting>
  <conditionalFormatting sqref="J264">
    <cfRule type="cellIs" dxfId="3271" priority="1676" operator="equal">
      <formula>"NO CUMPLE"</formula>
    </cfRule>
    <cfRule type="cellIs" dxfId="3270" priority="1677" operator="equal">
      <formula>"CUMPLE"</formula>
    </cfRule>
  </conditionalFormatting>
  <conditionalFormatting sqref="L264">
    <cfRule type="cellIs" dxfId="3269" priority="1674" operator="equal">
      <formula>"NO CUMPLE"</formula>
    </cfRule>
    <cfRule type="cellIs" dxfId="3268" priority="1675" operator="equal">
      <formula>"CUMPLE"</formula>
    </cfRule>
  </conditionalFormatting>
  <conditionalFormatting sqref="K265:K266">
    <cfRule type="expression" dxfId="3267" priority="1672">
      <formula>J265="NO CUMPLE"</formula>
    </cfRule>
    <cfRule type="expression" dxfId="3266" priority="1673">
      <formula>J265="CUMPLE"</formula>
    </cfRule>
  </conditionalFormatting>
  <conditionalFormatting sqref="J265:J266">
    <cfRule type="cellIs" dxfId="3265" priority="1670" operator="equal">
      <formula>"NO CUMPLE"</formula>
    </cfRule>
    <cfRule type="cellIs" dxfId="3264" priority="1671" operator="equal">
      <formula>"CUMPLE"</formula>
    </cfRule>
  </conditionalFormatting>
  <conditionalFormatting sqref="M265">
    <cfRule type="expression" dxfId="3263" priority="1668">
      <formula>L265="NO CUMPLE"</formula>
    </cfRule>
    <cfRule type="expression" dxfId="3262" priority="1669">
      <formula>L265="CUMPLE"</formula>
    </cfRule>
  </conditionalFormatting>
  <conditionalFormatting sqref="L265">
    <cfRule type="cellIs" dxfId="3261" priority="1666" operator="equal">
      <formula>"NO CUMPLE"</formula>
    </cfRule>
    <cfRule type="cellIs" dxfId="3260" priority="1667" operator="equal">
      <formula>"CUMPLE"</formula>
    </cfRule>
  </conditionalFormatting>
  <conditionalFormatting sqref="K267">
    <cfRule type="expression" dxfId="3259" priority="1664">
      <formula>J267="NO CUMPLE"</formula>
    </cfRule>
    <cfRule type="expression" dxfId="3258" priority="1665">
      <formula>J267="CUMPLE"</formula>
    </cfRule>
  </conditionalFormatting>
  <conditionalFormatting sqref="M267">
    <cfRule type="expression" dxfId="3257" priority="1662">
      <formula>L267="NO CUMPLE"</formula>
    </cfRule>
    <cfRule type="expression" dxfId="3256" priority="1663">
      <formula>L267="CUMPLE"</formula>
    </cfRule>
  </conditionalFormatting>
  <conditionalFormatting sqref="J267">
    <cfRule type="cellIs" dxfId="3255" priority="1660" operator="equal">
      <formula>"NO CUMPLE"</formula>
    </cfRule>
    <cfRule type="cellIs" dxfId="3254" priority="1661" operator="equal">
      <formula>"CUMPLE"</formula>
    </cfRule>
  </conditionalFormatting>
  <conditionalFormatting sqref="L267">
    <cfRule type="cellIs" dxfId="3253" priority="1658" operator="equal">
      <formula>"NO CUMPLE"</formula>
    </cfRule>
    <cfRule type="cellIs" dxfId="3252" priority="1659" operator="equal">
      <formula>"CUMPLE"</formula>
    </cfRule>
  </conditionalFormatting>
  <conditionalFormatting sqref="K268:K269">
    <cfRule type="expression" dxfId="3251" priority="1656">
      <formula>J268="NO CUMPLE"</formula>
    </cfRule>
    <cfRule type="expression" dxfId="3250" priority="1657">
      <formula>J268="CUMPLE"</formula>
    </cfRule>
  </conditionalFormatting>
  <conditionalFormatting sqref="J268:J269">
    <cfRule type="cellIs" dxfId="3249" priority="1654" operator="equal">
      <formula>"NO CUMPLE"</formula>
    </cfRule>
    <cfRule type="cellIs" dxfId="3248" priority="1655" operator="equal">
      <formula>"CUMPLE"</formula>
    </cfRule>
  </conditionalFormatting>
  <conditionalFormatting sqref="M268">
    <cfRule type="expression" dxfId="3247" priority="1652">
      <formula>L268="NO CUMPLE"</formula>
    </cfRule>
    <cfRule type="expression" dxfId="3246" priority="1653">
      <formula>L268="CUMPLE"</formula>
    </cfRule>
  </conditionalFormatting>
  <conditionalFormatting sqref="L268">
    <cfRule type="cellIs" dxfId="3245" priority="1650" operator="equal">
      <formula>"NO CUMPLE"</formula>
    </cfRule>
    <cfRule type="cellIs" dxfId="3244" priority="1651" operator="equal">
      <formula>"CUMPLE"</formula>
    </cfRule>
  </conditionalFormatting>
  <conditionalFormatting sqref="K277">
    <cfRule type="expression" dxfId="3243" priority="1648">
      <formula>J277="NO CUMPLE"</formula>
    </cfRule>
    <cfRule type="expression" dxfId="3242" priority="1649">
      <formula>J277="CUMPLE"</formula>
    </cfRule>
  </conditionalFormatting>
  <conditionalFormatting sqref="M277">
    <cfRule type="expression" dxfId="3241" priority="1646">
      <formula>L277="NO CUMPLE"</formula>
    </cfRule>
    <cfRule type="expression" dxfId="3240" priority="1647">
      <formula>L277="CUMPLE"</formula>
    </cfRule>
  </conditionalFormatting>
  <conditionalFormatting sqref="N277">
    <cfRule type="expression" dxfId="3239" priority="1643">
      <formula>N277=" "</formula>
    </cfRule>
    <cfRule type="expression" dxfId="3238" priority="1644">
      <formula>N277="NO PRESENTÓ CERTIFICADO"</formula>
    </cfRule>
    <cfRule type="expression" dxfId="3237" priority="1645">
      <formula>N277="PRESENTÓ CERTIFICADO"</formula>
    </cfRule>
  </conditionalFormatting>
  <conditionalFormatting sqref="J277">
    <cfRule type="cellIs" dxfId="3236" priority="1641" operator="equal">
      <formula>"NO CUMPLE"</formula>
    </cfRule>
    <cfRule type="cellIs" dxfId="3235" priority="1642" operator="equal">
      <formula>"CUMPLE"</formula>
    </cfRule>
  </conditionalFormatting>
  <conditionalFormatting sqref="L277">
    <cfRule type="cellIs" dxfId="3234" priority="1639" operator="equal">
      <formula>"NO CUMPLE"</formula>
    </cfRule>
    <cfRule type="cellIs" dxfId="3233" priority="1640" operator="equal">
      <formula>"CUMPLE"</formula>
    </cfRule>
  </conditionalFormatting>
  <conditionalFormatting sqref="S277">
    <cfRule type="cellIs" dxfId="3232" priority="1637" operator="greaterThan">
      <formula>0</formula>
    </cfRule>
    <cfRule type="cellIs" dxfId="3231" priority="1638" operator="equal">
      <formula>0</formula>
    </cfRule>
  </conditionalFormatting>
  <conditionalFormatting sqref="P277">
    <cfRule type="expression" dxfId="3230" priority="1624">
      <formula>Q277="NO SUBSANABLE"</formula>
    </cfRule>
    <cfRule type="expression" dxfId="3229" priority="1626">
      <formula>Q277="REQUERIMIENTOS SUBSANADOS"</formula>
    </cfRule>
    <cfRule type="expression" dxfId="3228" priority="1627">
      <formula>Q277="PENDIENTES POR SUBSANAR"</formula>
    </cfRule>
    <cfRule type="expression" dxfId="3227" priority="1632">
      <formula>Q277="SIN OBSERVACIÓN"</formula>
    </cfRule>
    <cfRule type="containsBlanks" dxfId="3226" priority="1633">
      <formula>LEN(TRIM(P277))=0</formula>
    </cfRule>
  </conditionalFormatting>
  <conditionalFormatting sqref="O277">
    <cfRule type="cellIs" dxfId="3225" priority="1625" operator="equal">
      <formula>"PENDIENTE POR DESCRIPCIÓN"</formula>
    </cfRule>
    <cfRule type="cellIs" dxfId="3224" priority="1629" operator="equal">
      <formula>"DESCRIPCIÓN INSUFICIENTE"</formula>
    </cfRule>
    <cfRule type="cellIs" dxfId="3223" priority="1630" operator="equal">
      <formula>"NO ESTÁ ACORDE A ITEM 5.2.1 (T.R.)"</formula>
    </cfRule>
    <cfRule type="cellIs" dxfId="3222" priority="1631" operator="equal">
      <formula>"ACORDE A ITEM 5.2.1 (T.R.)"</formula>
    </cfRule>
  </conditionalFormatting>
  <conditionalFormatting sqref="Q277">
    <cfRule type="containsBlanks" dxfId="3221" priority="1619">
      <formula>LEN(TRIM(Q277))=0</formula>
    </cfRule>
    <cfRule type="cellIs" dxfId="3220" priority="1628" operator="equal">
      <formula>"REQUERIMIENTOS SUBSANADOS"</formula>
    </cfRule>
    <cfRule type="containsText" dxfId="3219" priority="1634" operator="containsText" text="NO SUBSANABLE">
      <formula>NOT(ISERROR(SEARCH("NO SUBSANABLE",Q277)))</formula>
    </cfRule>
    <cfRule type="containsText" dxfId="3218" priority="1635" operator="containsText" text="PENDIENTES POR SUBSANAR">
      <formula>NOT(ISERROR(SEARCH("PENDIENTES POR SUBSANAR",Q277)))</formula>
    </cfRule>
    <cfRule type="containsText" dxfId="3217" priority="1636" operator="containsText" text="SIN OBSERVACIÓN">
      <formula>NOT(ISERROR(SEARCH("SIN OBSERVACIÓN",Q277)))</formula>
    </cfRule>
  </conditionalFormatting>
  <conditionalFormatting sqref="R277">
    <cfRule type="containsBlanks" dxfId="3216" priority="1618">
      <formula>LEN(TRIM(R277))=0</formula>
    </cfRule>
    <cfRule type="cellIs" dxfId="3215" priority="1620" operator="equal">
      <formula>"NO CUMPLEN CON LO SOLICITADO"</formula>
    </cfRule>
    <cfRule type="cellIs" dxfId="3214" priority="1621" operator="equal">
      <formula>"CUMPLEN CON LO SOLICITADO"</formula>
    </cfRule>
    <cfRule type="cellIs" dxfId="3213" priority="1622" operator="equal">
      <formula>"PENDIENTES"</formula>
    </cfRule>
    <cfRule type="cellIs" dxfId="3212" priority="1623" operator="equal">
      <formula>"NINGUNO"</formula>
    </cfRule>
  </conditionalFormatting>
  <conditionalFormatting sqref="T292">
    <cfRule type="cellIs" dxfId="3211" priority="1616" operator="equal">
      <formula>"NO CUMPLE"</formula>
    </cfRule>
    <cfRule type="cellIs" dxfId="3210" priority="1617" operator="equal">
      <formula>"CUMPLE"</formula>
    </cfRule>
  </conditionalFormatting>
  <conditionalFormatting sqref="B292">
    <cfRule type="cellIs" dxfId="3209" priority="1614" operator="equal">
      <formula>"NO CUMPLE CON LA EXPERIENCIA REQUERIDA"</formula>
    </cfRule>
    <cfRule type="cellIs" dxfId="3208" priority="1615" operator="equal">
      <formula>"CUMPLE CON LA EXPERIENCIA REQUERIDA"</formula>
    </cfRule>
  </conditionalFormatting>
  <conditionalFormatting sqref="H277">
    <cfRule type="notContainsBlanks" dxfId="3207" priority="1613">
      <formula>LEN(TRIM(H277))&gt;0</formula>
    </cfRule>
  </conditionalFormatting>
  <conditionalFormatting sqref="G277">
    <cfRule type="notContainsBlanks" dxfId="3206" priority="1612">
      <formula>LEN(TRIM(G277))&gt;0</formula>
    </cfRule>
  </conditionalFormatting>
  <conditionalFormatting sqref="F277">
    <cfRule type="notContainsBlanks" dxfId="3205" priority="1611">
      <formula>LEN(TRIM(F277))&gt;0</formula>
    </cfRule>
  </conditionalFormatting>
  <conditionalFormatting sqref="E277">
    <cfRule type="notContainsBlanks" dxfId="3204" priority="1610">
      <formula>LEN(TRIM(E277))&gt;0</formula>
    </cfRule>
  </conditionalFormatting>
  <conditionalFormatting sqref="D277">
    <cfRule type="notContainsBlanks" dxfId="3203" priority="1609">
      <formula>LEN(TRIM(D277))&gt;0</formula>
    </cfRule>
  </conditionalFormatting>
  <conditionalFormatting sqref="C277">
    <cfRule type="notContainsBlanks" dxfId="3202" priority="1608">
      <formula>LEN(TRIM(C277))&gt;0</formula>
    </cfRule>
  </conditionalFormatting>
  <conditionalFormatting sqref="I277">
    <cfRule type="notContainsBlanks" dxfId="3201" priority="1607">
      <formula>LEN(TRIM(I277))&gt;0</formula>
    </cfRule>
  </conditionalFormatting>
  <conditionalFormatting sqref="N280 N283">
    <cfRule type="expression" dxfId="3200" priority="1604">
      <formula>N280=" "</formula>
    </cfRule>
    <cfRule type="expression" dxfId="3199" priority="1605">
      <formula>N280="NO PRESENTÓ CERTIFICADO"</formula>
    </cfRule>
    <cfRule type="expression" dxfId="3198" priority="1606">
      <formula>N280="PRESENTÓ CERTIFICADO"</formula>
    </cfRule>
  </conditionalFormatting>
  <conditionalFormatting sqref="P280 P283">
    <cfRule type="expression" dxfId="3197" priority="1591">
      <formula>Q280="NO SUBSANABLE"</formula>
    </cfRule>
    <cfRule type="expression" dxfId="3196" priority="1593">
      <formula>Q280="REQUERIMIENTOS SUBSANADOS"</formula>
    </cfRule>
    <cfRule type="expression" dxfId="3195" priority="1594">
      <formula>Q280="PENDIENTES POR SUBSANAR"</formula>
    </cfRule>
    <cfRule type="expression" dxfId="3194" priority="1599">
      <formula>Q280="SIN OBSERVACIÓN"</formula>
    </cfRule>
    <cfRule type="containsBlanks" dxfId="3193" priority="1600">
      <formula>LEN(TRIM(P280))=0</formula>
    </cfRule>
  </conditionalFormatting>
  <conditionalFormatting sqref="O280 O283">
    <cfRule type="cellIs" dxfId="3192" priority="1592" operator="equal">
      <formula>"PENDIENTE POR DESCRIPCIÓN"</formula>
    </cfRule>
    <cfRule type="cellIs" dxfId="3191" priority="1596" operator="equal">
      <formula>"DESCRIPCIÓN INSUFICIENTE"</formula>
    </cfRule>
    <cfRule type="cellIs" dxfId="3190" priority="1597" operator="equal">
      <formula>"NO ESTÁ ACORDE A ITEM 5.2.1 (T.R.)"</formula>
    </cfRule>
    <cfRule type="cellIs" dxfId="3189" priority="1598" operator="equal">
      <formula>"ACORDE A ITEM 5.2.1 (T.R.)"</formula>
    </cfRule>
  </conditionalFormatting>
  <conditionalFormatting sqref="Q280 Q283">
    <cfRule type="containsBlanks" dxfId="3188" priority="1586">
      <formula>LEN(TRIM(Q280))=0</formula>
    </cfRule>
    <cfRule type="cellIs" dxfId="3187" priority="1595" operator="equal">
      <formula>"REQUERIMIENTOS SUBSANADOS"</formula>
    </cfRule>
    <cfRule type="containsText" dxfId="3186" priority="1601" operator="containsText" text="NO SUBSANABLE">
      <formula>NOT(ISERROR(SEARCH("NO SUBSANABLE",Q280)))</formula>
    </cfRule>
    <cfRule type="containsText" dxfId="3185" priority="1602" operator="containsText" text="PENDIENTES POR SUBSANAR">
      <formula>NOT(ISERROR(SEARCH("PENDIENTES POR SUBSANAR",Q280)))</formula>
    </cfRule>
    <cfRule type="containsText" dxfId="3184" priority="1603" operator="containsText" text="SIN OBSERVACIÓN">
      <formula>NOT(ISERROR(SEARCH("SIN OBSERVACIÓN",Q280)))</formula>
    </cfRule>
  </conditionalFormatting>
  <conditionalFormatting sqref="R280 R283">
    <cfRule type="containsBlanks" dxfId="3183" priority="1585">
      <formula>LEN(TRIM(R280))=0</formula>
    </cfRule>
    <cfRule type="cellIs" dxfId="3182" priority="1587" operator="equal">
      <formula>"NO CUMPLEN CON LO SOLICITADO"</formula>
    </cfRule>
    <cfRule type="cellIs" dxfId="3181" priority="1588" operator="equal">
      <formula>"CUMPLEN CON LO SOLICITADO"</formula>
    </cfRule>
    <cfRule type="cellIs" dxfId="3180" priority="1589" operator="equal">
      <formula>"PENDIENTES"</formula>
    </cfRule>
    <cfRule type="cellIs" dxfId="3179" priority="1590" operator="equal">
      <formula>"NINGUNO"</formula>
    </cfRule>
  </conditionalFormatting>
  <conditionalFormatting sqref="H280 H283">
    <cfRule type="notContainsBlanks" dxfId="3178" priority="1584">
      <formula>LEN(TRIM(H280))&gt;0</formula>
    </cfRule>
  </conditionalFormatting>
  <conditionalFormatting sqref="G280 G283">
    <cfRule type="notContainsBlanks" dxfId="3177" priority="1583">
      <formula>LEN(TRIM(G280))&gt;0</formula>
    </cfRule>
  </conditionalFormatting>
  <conditionalFormatting sqref="F280 F283">
    <cfRule type="notContainsBlanks" dxfId="3176" priority="1582">
      <formula>LEN(TRIM(F280))&gt;0</formula>
    </cfRule>
  </conditionalFormatting>
  <conditionalFormatting sqref="E280 E283">
    <cfRule type="notContainsBlanks" dxfId="3175" priority="1581">
      <formula>LEN(TRIM(E280))&gt;0</formula>
    </cfRule>
  </conditionalFormatting>
  <conditionalFormatting sqref="D280 D283">
    <cfRule type="notContainsBlanks" dxfId="3174" priority="1580">
      <formula>LEN(TRIM(D280))&gt;0</formula>
    </cfRule>
  </conditionalFormatting>
  <conditionalFormatting sqref="C280 C283">
    <cfRule type="notContainsBlanks" dxfId="3173" priority="1579">
      <formula>LEN(TRIM(C280))&gt;0</formula>
    </cfRule>
  </conditionalFormatting>
  <conditionalFormatting sqref="I280 I283">
    <cfRule type="notContainsBlanks" dxfId="3172" priority="1578">
      <formula>LEN(TRIM(I280))&gt;0</formula>
    </cfRule>
  </conditionalFormatting>
  <conditionalFormatting sqref="N286">
    <cfRule type="expression" dxfId="3171" priority="1575">
      <formula>N286=" "</formula>
    </cfRule>
    <cfRule type="expression" dxfId="3170" priority="1576">
      <formula>N286="NO PRESENTÓ CERTIFICADO"</formula>
    </cfRule>
    <cfRule type="expression" dxfId="3169" priority="1577">
      <formula>N286="PRESENTÓ CERTIFICADO"</formula>
    </cfRule>
  </conditionalFormatting>
  <conditionalFormatting sqref="P286">
    <cfRule type="expression" dxfId="3168" priority="1562">
      <formula>Q286="NO SUBSANABLE"</formula>
    </cfRule>
    <cfRule type="expression" dxfId="3167" priority="1564">
      <formula>Q286="REQUERIMIENTOS SUBSANADOS"</formula>
    </cfRule>
    <cfRule type="expression" dxfId="3166" priority="1565">
      <formula>Q286="PENDIENTES POR SUBSANAR"</formula>
    </cfRule>
    <cfRule type="expression" dxfId="3165" priority="1570">
      <formula>Q286="SIN OBSERVACIÓN"</formula>
    </cfRule>
    <cfRule type="containsBlanks" dxfId="3164" priority="1571">
      <formula>LEN(TRIM(P286))=0</formula>
    </cfRule>
  </conditionalFormatting>
  <conditionalFormatting sqref="O286">
    <cfRule type="cellIs" dxfId="3163" priority="1563" operator="equal">
      <formula>"PENDIENTE POR DESCRIPCIÓN"</formula>
    </cfRule>
    <cfRule type="cellIs" dxfId="3162" priority="1567" operator="equal">
      <formula>"DESCRIPCIÓN INSUFICIENTE"</formula>
    </cfRule>
    <cfRule type="cellIs" dxfId="3161" priority="1568" operator="equal">
      <formula>"NO ESTÁ ACORDE A ITEM 5.2.1 (T.R.)"</formula>
    </cfRule>
    <cfRule type="cellIs" dxfId="3160" priority="1569" operator="equal">
      <formula>"ACORDE A ITEM 5.2.1 (T.R.)"</formula>
    </cfRule>
  </conditionalFormatting>
  <conditionalFormatting sqref="Q286">
    <cfRule type="containsBlanks" dxfId="3159" priority="1557">
      <formula>LEN(TRIM(Q286))=0</formula>
    </cfRule>
    <cfRule type="cellIs" dxfId="3158" priority="1566" operator="equal">
      <formula>"REQUERIMIENTOS SUBSANADOS"</formula>
    </cfRule>
    <cfRule type="containsText" dxfId="3157" priority="1572" operator="containsText" text="NO SUBSANABLE">
      <formula>NOT(ISERROR(SEARCH("NO SUBSANABLE",Q286)))</formula>
    </cfRule>
    <cfRule type="containsText" dxfId="3156" priority="1573" operator="containsText" text="PENDIENTES POR SUBSANAR">
      <formula>NOT(ISERROR(SEARCH("PENDIENTES POR SUBSANAR",Q286)))</formula>
    </cfRule>
    <cfRule type="containsText" dxfId="3155" priority="1574" operator="containsText" text="SIN OBSERVACIÓN">
      <formula>NOT(ISERROR(SEARCH("SIN OBSERVACIÓN",Q286)))</formula>
    </cfRule>
  </conditionalFormatting>
  <conditionalFormatting sqref="R286">
    <cfRule type="containsBlanks" dxfId="3154" priority="1556">
      <formula>LEN(TRIM(R286))=0</formula>
    </cfRule>
    <cfRule type="cellIs" dxfId="3153" priority="1558" operator="equal">
      <formula>"NO CUMPLEN CON LO SOLICITADO"</formula>
    </cfRule>
    <cfRule type="cellIs" dxfId="3152" priority="1559" operator="equal">
      <formula>"CUMPLEN CON LO SOLICITADO"</formula>
    </cfRule>
    <cfRule type="cellIs" dxfId="3151" priority="1560" operator="equal">
      <formula>"PENDIENTES"</formula>
    </cfRule>
    <cfRule type="cellIs" dxfId="3150" priority="1561" operator="equal">
      <formula>"NINGUNO"</formula>
    </cfRule>
  </conditionalFormatting>
  <conditionalFormatting sqref="H286">
    <cfRule type="notContainsBlanks" dxfId="3149" priority="1555">
      <formula>LEN(TRIM(H286))&gt;0</formula>
    </cfRule>
  </conditionalFormatting>
  <conditionalFormatting sqref="G286">
    <cfRule type="notContainsBlanks" dxfId="3148" priority="1554">
      <formula>LEN(TRIM(G286))&gt;0</formula>
    </cfRule>
  </conditionalFormatting>
  <conditionalFormatting sqref="F286">
    <cfRule type="notContainsBlanks" dxfId="3147" priority="1553">
      <formula>LEN(TRIM(F286))&gt;0</formula>
    </cfRule>
  </conditionalFormatting>
  <conditionalFormatting sqref="E286">
    <cfRule type="notContainsBlanks" dxfId="3146" priority="1552">
      <formula>LEN(TRIM(E286))&gt;0</formula>
    </cfRule>
  </conditionalFormatting>
  <conditionalFormatting sqref="D286">
    <cfRule type="notContainsBlanks" dxfId="3145" priority="1551">
      <formula>LEN(TRIM(D286))&gt;0</formula>
    </cfRule>
  </conditionalFormatting>
  <conditionalFormatting sqref="C286">
    <cfRule type="notContainsBlanks" dxfId="3144" priority="1550">
      <formula>LEN(TRIM(C286))&gt;0</formula>
    </cfRule>
  </conditionalFormatting>
  <conditionalFormatting sqref="I286">
    <cfRule type="notContainsBlanks" dxfId="3143" priority="1549">
      <formula>LEN(TRIM(I286))&gt;0</formula>
    </cfRule>
  </conditionalFormatting>
  <conditionalFormatting sqref="T277">
    <cfRule type="cellIs" dxfId="3142" priority="1547" operator="equal">
      <formula>"NO"</formula>
    </cfRule>
    <cfRule type="cellIs" dxfId="3141" priority="1548" operator="equal">
      <formula>"SI"</formula>
    </cfRule>
  </conditionalFormatting>
  <conditionalFormatting sqref="S280 S283 S286">
    <cfRule type="cellIs" dxfId="3140" priority="1545" operator="greaterThan">
      <formula>0</formula>
    </cfRule>
    <cfRule type="cellIs" dxfId="3139" priority="1546" operator="equal">
      <formula>0</formula>
    </cfRule>
  </conditionalFormatting>
  <conditionalFormatting sqref="N289">
    <cfRule type="expression" dxfId="3138" priority="1542">
      <formula>N289=" "</formula>
    </cfRule>
    <cfRule type="expression" dxfId="3137" priority="1543">
      <formula>N289="NO PRESENTÓ CERTIFICADO"</formula>
    </cfRule>
    <cfRule type="expression" dxfId="3136" priority="1544">
      <formula>N289="PRESENTÓ CERTIFICADO"</formula>
    </cfRule>
  </conditionalFormatting>
  <conditionalFormatting sqref="P289">
    <cfRule type="expression" dxfId="3135" priority="1529">
      <formula>Q289="NO SUBSANABLE"</formula>
    </cfRule>
    <cfRule type="expression" dxfId="3134" priority="1531">
      <formula>Q289="REQUERIMIENTOS SUBSANADOS"</formula>
    </cfRule>
    <cfRule type="expression" dxfId="3133" priority="1532">
      <formula>Q289="PENDIENTES POR SUBSANAR"</formula>
    </cfRule>
    <cfRule type="expression" dxfId="3132" priority="1537">
      <formula>Q289="SIN OBSERVACIÓN"</formula>
    </cfRule>
    <cfRule type="containsBlanks" dxfId="3131" priority="1538">
      <formula>LEN(TRIM(P289))=0</formula>
    </cfRule>
  </conditionalFormatting>
  <conditionalFormatting sqref="O289">
    <cfRule type="cellIs" dxfId="3130" priority="1530" operator="equal">
      <formula>"PENDIENTE POR DESCRIPCIÓN"</formula>
    </cfRule>
    <cfRule type="cellIs" dxfId="3129" priority="1534" operator="equal">
      <formula>"DESCRIPCIÓN INSUFICIENTE"</formula>
    </cfRule>
    <cfRule type="cellIs" dxfId="3128" priority="1535" operator="equal">
      <formula>"NO ESTÁ ACORDE A ITEM 5.2.1 (T.R.)"</formula>
    </cfRule>
    <cfRule type="cellIs" dxfId="3127" priority="1536" operator="equal">
      <formula>"ACORDE A ITEM 5.2.1 (T.R.)"</formula>
    </cfRule>
  </conditionalFormatting>
  <conditionalFormatting sqref="Q289">
    <cfRule type="containsBlanks" dxfId="3126" priority="1524">
      <formula>LEN(TRIM(Q289))=0</formula>
    </cfRule>
    <cfRule type="cellIs" dxfId="3125" priority="1533" operator="equal">
      <formula>"REQUERIMIENTOS SUBSANADOS"</formula>
    </cfRule>
    <cfRule type="containsText" dxfId="3124" priority="1539" operator="containsText" text="NO SUBSANABLE">
      <formula>NOT(ISERROR(SEARCH("NO SUBSANABLE",Q289)))</formula>
    </cfRule>
    <cfRule type="containsText" dxfId="3123" priority="1540" operator="containsText" text="PENDIENTES POR SUBSANAR">
      <formula>NOT(ISERROR(SEARCH("PENDIENTES POR SUBSANAR",Q289)))</formula>
    </cfRule>
    <cfRule type="containsText" dxfId="3122" priority="1541" operator="containsText" text="SIN OBSERVACIÓN">
      <formula>NOT(ISERROR(SEARCH("SIN OBSERVACIÓN",Q289)))</formula>
    </cfRule>
  </conditionalFormatting>
  <conditionalFormatting sqref="R289">
    <cfRule type="containsBlanks" dxfId="3121" priority="1523">
      <formula>LEN(TRIM(R289))=0</formula>
    </cfRule>
    <cfRule type="cellIs" dxfId="3120" priority="1525" operator="equal">
      <formula>"NO CUMPLEN CON LO SOLICITADO"</formula>
    </cfRule>
    <cfRule type="cellIs" dxfId="3119" priority="1526" operator="equal">
      <formula>"CUMPLEN CON LO SOLICITADO"</formula>
    </cfRule>
    <cfRule type="cellIs" dxfId="3118" priority="1527" operator="equal">
      <formula>"PENDIENTES"</formula>
    </cfRule>
    <cfRule type="cellIs" dxfId="3117" priority="1528" operator="equal">
      <formula>"NINGUNO"</formula>
    </cfRule>
  </conditionalFormatting>
  <conditionalFormatting sqref="H289">
    <cfRule type="notContainsBlanks" dxfId="3116" priority="1522">
      <formula>LEN(TRIM(H289))&gt;0</formula>
    </cfRule>
  </conditionalFormatting>
  <conditionalFormatting sqref="G289">
    <cfRule type="notContainsBlanks" dxfId="3115" priority="1521">
      <formula>LEN(TRIM(G289))&gt;0</formula>
    </cfRule>
  </conditionalFormatting>
  <conditionalFormatting sqref="F289">
    <cfRule type="notContainsBlanks" dxfId="3114" priority="1520">
      <formula>LEN(TRIM(F289))&gt;0</formula>
    </cfRule>
  </conditionalFormatting>
  <conditionalFormatting sqref="E289">
    <cfRule type="notContainsBlanks" dxfId="3113" priority="1519">
      <formula>LEN(TRIM(E289))&gt;0</formula>
    </cfRule>
  </conditionalFormatting>
  <conditionalFormatting sqref="D289">
    <cfRule type="notContainsBlanks" dxfId="3112" priority="1518">
      <formula>LEN(TRIM(D289))&gt;0</formula>
    </cfRule>
  </conditionalFormatting>
  <conditionalFormatting sqref="C289">
    <cfRule type="notContainsBlanks" dxfId="3111" priority="1517">
      <formula>LEN(TRIM(C289))&gt;0</formula>
    </cfRule>
  </conditionalFormatting>
  <conditionalFormatting sqref="I289">
    <cfRule type="notContainsBlanks" dxfId="3110" priority="1516">
      <formula>LEN(TRIM(I289))&gt;0</formula>
    </cfRule>
  </conditionalFormatting>
  <conditionalFormatting sqref="S289">
    <cfRule type="cellIs" dxfId="3109" priority="1514" operator="greaterThan">
      <formula>0</formula>
    </cfRule>
    <cfRule type="cellIs" dxfId="3108" priority="1515" operator="equal">
      <formula>0</formula>
    </cfRule>
  </conditionalFormatting>
  <conditionalFormatting sqref="K278:K279">
    <cfRule type="expression" dxfId="3107" priority="1512">
      <formula>J278="NO CUMPLE"</formula>
    </cfRule>
    <cfRule type="expression" dxfId="3106" priority="1513">
      <formula>J278="CUMPLE"</formula>
    </cfRule>
  </conditionalFormatting>
  <conditionalFormatting sqref="J278:J279">
    <cfRule type="cellIs" dxfId="3105" priority="1510" operator="equal">
      <formula>"NO CUMPLE"</formula>
    </cfRule>
    <cfRule type="cellIs" dxfId="3104" priority="1511" operator="equal">
      <formula>"CUMPLE"</formula>
    </cfRule>
  </conditionalFormatting>
  <conditionalFormatting sqref="M278">
    <cfRule type="expression" dxfId="3103" priority="1508">
      <formula>L278="NO CUMPLE"</formula>
    </cfRule>
    <cfRule type="expression" dxfId="3102" priority="1509">
      <formula>L278="CUMPLE"</formula>
    </cfRule>
  </conditionalFormatting>
  <conditionalFormatting sqref="L278">
    <cfRule type="cellIs" dxfId="3101" priority="1506" operator="equal">
      <formula>"NO CUMPLE"</formula>
    </cfRule>
    <cfRule type="cellIs" dxfId="3100" priority="1507" operator="equal">
      <formula>"CUMPLE"</formula>
    </cfRule>
  </conditionalFormatting>
  <conditionalFormatting sqref="K280">
    <cfRule type="expression" dxfId="3099" priority="1504">
      <formula>J280="NO CUMPLE"</formula>
    </cfRule>
    <cfRule type="expression" dxfId="3098" priority="1505">
      <formula>J280="CUMPLE"</formula>
    </cfRule>
  </conditionalFormatting>
  <conditionalFormatting sqref="M280">
    <cfRule type="expression" dxfId="3097" priority="1502">
      <formula>L280="NO CUMPLE"</formula>
    </cfRule>
    <cfRule type="expression" dxfId="3096" priority="1503">
      <formula>L280="CUMPLE"</formula>
    </cfRule>
  </conditionalFormatting>
  <conditionalFormatting sqref="J280">
    <cfRule type="cellIs" dxfId="3095" priority="1500" operator="equal">
      <formula>"NO CUMPLE"</formula>
    </cfRule>
    <cfRule type="cellIs" dxfId="3094" priority="1501" operator="equal">
      <formula>"CUMPLE"</formula>
    </cfRule>
  </conditionalFormatting>
  <conditionalFormatting sqref="L280">
    <cfRule type="cellIs" dxfId="3093" priority="1498" operator="equal">
      <formula>"NO CUMPLE"</formula>
    </cfRule>
    <cfRule type="cellIs" dxfId="3092" priority="1499" operator="equal">
      <formula>"CUMPLE"</formula>
    </cfRule>
  </conditionalFormatting>
  <conditionalFormatting sqref="K281:K282">
    <cfRule type="expression" dxfId="3091" priority="1496">
      <formula>J281="NO CUMPLE"</formula>
    </cfRule>
    <cfRule type="expression" dxfId="3090" priority="1497">
      <formula>J281="CUMPLE"</formula>
    </cfRule>
  </conditionalFormatting>
  <conditionalFormatting sqref="J281:J282">
    <cfRule type="cellIs" dxfId="3089" priority="1494" operator="equal">
      <formula>"NO CUMPLE"</formula>
    </cfRule>
    <cfRule type="cellIs" dxfId="3088" priority="1495" operator="equal">
      <formula>"CUMPLE"</formula>
    </cfRule>
  </conditionalFormatting>
  <conditionalFormatting sqref="M281">
    <cfRule type="expression" dxfId="3087" priority="1492">
      <formula>L281="NO CUMPLE"</formula>
    </cfRule>
    <cfRule type="expression" dxfId="3086" priority="1493">
      <formula>L281="CUMPLE"</formula>
    </cfRule>
  </conditionalFormatting>
  <conditionalFormatting sqref="L281">
    <cfRule type="cellIs" dxfId="3085" priority="1490" operator="equal">
      <formula>"NO CUMPLE"</formula>
    </cfRule>
    <cfRule type="cellIs" dxfId="3084" priority="1491" operator="equal">
      <formula>"CUMPLE"</formula>
    </cfRule>
  </conditionalFormatting>
  <conditionalFormatting sqref="K283">
    <cfRule type="expression" dxfId="3083" priority="1488">
      <formula>J283="NO CUMPLE"</formula>
    </cfRule>
    <cfRule type="expression" dxfId="3082" priority="1489">
      <formula>J283="CUMPLE"</formula>
    </cfRule>
  </conditionalFormatting>
  <conditionalFormatting sqref="M283">
    <cfRule type="expression" dxfId="3081" priority="1486">
      <formula>L283="NO CUMPLE"</formula>
    </cfRule>
    <cfRule type="expression" dxfId="3080" priority="1487">
      <formula>L283="CUMPLE"</formula>
    </cfRule>
  </conditionalFormatting>
  <conditionalFormatting sqref="J283">
    <cfRule type="cellIs" dxfId="3079" priority="1484" operator="equal">
      <formula>"NO CUMPLE"</formula>
    </cfRule>
    <cfRule type="cellIs" dxfId="3078" priority="1485" operator="equal">
      <formula>"CUMPLE"</formula>
    </cfRule>
  </conditionalFormatting>
  <conditionalFormatting sqref="L283">
    <cfRule type="cellIs" dxfId="3077" priority="1482" operator="equal">
      <formula>"NO CUMPLE"</formula>
    </cfRule>
    <cfRule type="cellIs" dxfId="3076" priority="1483" operator="equal">
      <formula>"CUMPLE"</formula>
    </cfRule>
  </conditionalFormatting>
  <conditionalFormatting sqref="K284:K285">
    <cfRule type="expression" dxfId="3075" priority="1480">
      <formula>J284="NO CUMPLE"</formula>
    </cfRule>
    <cfRule type="expression" dxfId="3074" priority="1481">
      <formula>J284="CUMPLE"</formula>
    </cfRule>
  </conditionalFormatting>
  <conditionalFormatting sqref="J284:J285">
    <cfRule type="cellIs" dxfId="3073" priority="1478" operator="equal">
      <formula>"NO CUMPLE"</formula>
    </cfRule>
    <cfRule type="cellIs" dxfId="3072" priority="1479" operator="equal">
      <formula>"CUMPLE"</formula>
    </cfRule>
  </conditionalFormatting>
  <conditionalFormatting sqref="M284">
    <cfRule type="expression" dxfId="3071" priority="1476">
      <formula>L284="NO CUMPLE"</formula>
    </cfRule>
    <cfRule type="expression" dxfId="3070" priority="1477">
      <formula>L284="CUMPLE"</formula>
    </cfRule>
  </conditionalFormatting>
  <conditionalFormatting sqref="L284">
    <cfRule type="cellIs" dxfId="3069" priority="1474" operator="equal">
      <formula>"NO CUMPLE"</formula>
    </cfRule>
    <cfRule type="cellIs" dxfId="3068" priority="1475" operator="equal">
      <formula>"CUMPLE"</formula>
    </cfRule>
  </conditionalFormatting>
  <conditionalFormatting sqref="K286">
    <cfRule type="expression" dxfId="3067" priority="1472">
      <formula>J286="NO CUMPLE"</formula>
    </cfRule>
    <cfRule type="expression" dxfId="3066" priority="1473">
      <formula>J286="CUMPLE"</formula>
    </cfRule>
  </conditionalFormatting>
  <conditionalFormatting sqref="M286">
    <cfRule type="expression" dxfId="3065" priority="1470">
      <formula>L286="NO CUMPLE"</formula>
    </cfRule>
    <cfRule type="expression" dxfId="3064" priority="1471">
      <formula>L286="CUMPLE"</formula>
    </cfRule>
  </conditionalFormatting>
  <conditionalFormatting sqref="J286">
    <cfRule type="cellIs" dxfId="3063" priority="1468" operator="equal">
      <formula>"NO CUMPLE"</formula>
    </cfRule>
    <cfRule type="cellIs" dxfId="3062" priority="1469" operator="equal">
      <formula>"CUMPLE"</formula>
    </cfRule>
  </conditionalFormatting>
  <conditionalFormatting sqref="L286">
    <cfRule type="cellIs" dxfId="3061" priority="1466" operator="equal">
      <formula>"NO CUMPLE"</formula>
    </cfRule>
    <cfRule type="cellIs" dxfId="3060" priority="1467" operator="equal">
      <formula>"CUMPLE"</formula>
    </cfRule>
  </conditionalFormatting>
  <conditionalFormatting sqref="K287:K288">
    <cfRule type="expression" dxfId="3059" priority="1464">
      <formula>J287="NO CUMPLE"</formula>
    </cfRule>
    <cfRule type="expression" dxfId="3058" priority="1465">
      <formula>J287="CUMPLE"</formula>
    </cfRule>
  </conditionalFormatting>
  <conditionalFormatting sqref="J287:J288">
    <cfRule type="cellIs" dxfId="3057" priority="1462" operator="equal">
      <formula>"NO CUMPLE"</formula>
    </cfRule>
    <cfRule type="cellIs" dxfId="3056" priority="1463" operator="equal">
      <formula>"CUMPLE"</formula>
    </cfRule>
  </conditionalFormatting>
  <conditionalFormatting sqref="M287">
    <cfRule type="expression" dxfId="3055" priority="1460">
      <formula>L287="NO CUMPLE"</formula>
    </cfRule>
    <cfRule type="expression" dxfId="3054" priority="1461">
      <formula>L287="CUMPLE"</formula>
    </cfRule>
  </conditionalFormatting>
  <conditionalFormatting sqref="L287">
    <cfRule type="cellIs" dxfId="3053" priority="1458" operator="equal">
      <formula>"NO CUMPLE"</formula>
    </cfRule>
    <cfRule type="cellIs" dxfId="3052" priority="1459" operator="equal">
      <formula>"CUMPLE"</formula>
    </cfRule>
  </conditionalFormatting>
  <conditionalFormatting sqref="K289">
    <cfRule type="expression" dxfId="3051" priority="1456">
      <formula>J289="NO CUMPLE"</formula>
    </cfRule>
    <cfRule type="expression" dxfId="3050" priority="1457">
      <formula>J289="CUMPLE"</formula>
    </cfRule>
  </conditionalFormatting>
  <conditionalFormatting sqref="M289">
    <cfRule type="expression" dxfId="3049" priority="1454">
      <formula>L289="NO CUMPLE"</formula>
    </cfRule>
    <cfRule type="expression" dxfId="3048" priority="1455">
      <formula>L289="CUMPLE"</formula>
    </cfRule>
  </conditionalFormatting>
  <conditionalFormatting sqref="J289">
    <cfRule type="cellIs" dxfId="3047" priority="1452" operator="equal">
      <formula>"NO CUMPLE"</formula>
    </cfRule>
    <cfRule type="cellIs" dxfId="3046" priority="1453" operator="equal">
      <formula>"CUMPLE"</formula>
    </cfRule>
  </conditionalFormatting>
  <conditionalFormatting sqref="L289">
    <cfRule type="cellIs" dxfId="3045" priority="1450" operator="equal">
      <formula>"NO CUMPLE"</formula>
    </cfRule>
    <cfRule type="cellIs" dxfId="3044" priority="1451" operator="equal">
      <formula>"CUMPLE"</formula>
    </cfRule>
  </conditionalFormatting>
  <conditionalFormatting sqref="K290:K291">
    <cfRule type="expression" dxfId="3043" priority="1448">
      <formula>J290="NO CUMPLE"</formula>
    </cfRule>
    <cfRule type="expression" dxfId="3042" priority="1449">
      <formula>J290="CUMPLE"</formula>
    </cfRule>
  </conditionalFormatting>
  <conditionalFormatting sqref="J290:J291">
    <cfRule type="cellIs" dxfId="3041" priority="1446" operator="equal">
      <formula>"NO CUMPLE"</formula>
    </cfRule>
    <cfRule type="cellIs" dxfId="3040" priority="1447" operator="equal">
      <formula>"CUMPLE"</formula>
    </cfRule>
  </conditionalFormatting>
  <conditionalFormatting sqref="M290">
    <cfRule type="expression" dxfId="3039" priority="1444">
      <formula>L290="NO CUMPLE"</formula>
    </cfRule>
    <cfRule type="expression" dxfId="3038" priority="1445">
      <formula>L290="CUMPLE"</formula>
    </cfRule>
  </conditionalFormatting>
  <conditionalFormatting sqref="L290">
    <cfRule type="cellIs" dxfId="3037" priority="1442" operator="equal">
      <formula>"NO CUMPLE"</formula>
    </cfRule>
    <cfRule type="cellIs" dxfId="3036" priority="1443" operator="equal">
      <formula>"CUMPLE"</formula>
    </cfRule>
  </conditionalFormatting>
  <conditionalFormatting sqref="K299">
    <cfRule type="expression" dxfId="3035" priority="1440">
      <formula>J299="NO CUMPLE"</formula>
    </cfRule>
    <cfRule type="expression" dxfId="3034" priority="1441">
      <formula>J299="CUMPLE"</formula>
    </cfRule>
  </conditionalFormatting>
  <conditionalFormatting sqref="M299">
    <cfRule type="expression" dxfId="3033" priority="1438">
      <formula>L299="NO CUMPLE"</formula>
    </cfRule>
    <cfRule type="expression" dxfId="3032" priority="1439">
      <formula>L299="CUMPLE"</formula>
    </cfRule>
  </conditionalFormatting>
  <conditionalFormatting sqref="N299">
    <cfRule type="expression" dxfId="3031" priority="1435">
      <formula>N299=" "</formula>
    </cfRule>
    <cfRule type="expression" dxfId="3030" priority="1436">
      <formula>N299="NO PRESENTÓ CERTIFICADO"</formula>
    </cfRule>
    <cfRule type="expression" dxfId="3029" priority="1437">
      <formula>N299="PRESENTÓ CERTIFICADO"</formula>
    </cfRule>
  </conditionalFormatting>
  <conditionalFormatting sqref="J299">
    <cfRule type="cellIs" dxfId="3028" priority="1433" operator="equal">
      <formula>"NO CUMPLE"</formula>
    </cfRule>
    <cfRule type="cellIs" dxfId="3027" priority="1434" operator="equal">
      <formula>"CUMPLE"</formula>
    </cfRule>
  </conditionalFormatting>
  <conditionalFormatting sqref="L299">
    <cfRule type="cellIs" dxfId="3026" priority="1431" operator="equal">
      <formula>"NO CUMPLE"</formula>
    </cfRule>
    <cfRule type="cellIs" dxfId="3025" priority="1432" operator="equal">
      <formula>"CUMPLE"</formula>
    </cfRule>
  </conditionalFormatting>
  <conditionalFormatting sqref="S299">
    <cfRule type="cellIs" dxfId="3024" priority="1429" operator="greaterThan">
      <formula>0</formula>
    </cfRule>
    <cfRule type="cellIs" dxfId="3023" priority="1430" operator="equal">
      <formula>0</formula>
    </cfRule>
  </conditionalFormatting>
  <conditionalFormatting sqref="P299">
    <cfRule type="expression" dxfId="3022" priority="1416">
      <formula>Q299="NO SUBSANABLE"</formula>
    </cfRule>
    <cfRule type="expression" dxfId="3021" priority="1418">
      <formula>Q299="REQUERIMIENTOS SUBSANADOS"</formula>
    </cfRule>
    <cfRule type="expression" dxfId="3020" priority="1419">
      <formula>Q299="PENDIENTES POR SUBSANAR"</formula>
    </cfRule>
    <cfRule type="expression" dxfId="3019" priority="1424">
      <formula>Q299="SIN OBSERVACIÓN"</formula>
    </cfRule>
    <cfRule type="containsBlanks" dxfId="3018" priority="1425">
      <formula>LEN(TRIM(P299))=0</formula>
    </cfRule>
  </conditionalFormatting>
  <conditionalFormatting sqref="O299">
    <cfRule type="cellIs" dxfId="3017" priority="1417" operator="equal">
      <formula>"PENDIENTE POR DESCRIPCIÓN"</formula>
    </cfRule>
    <cfRule type="cellIs" dxfId="3016" priority="1421" operator="equal">
      <formula>"DESCRIPCIÓN INSUFICIENTE"</formula>
    </cfRule>
    <cfRule type="cellIs" dxfId="3015" priority="1422" operator="equal">
      <formula>"NO ESTÁ ACORDE A ITEM 5.2.1 (T.R.)"</formula>
    </cfRule>
    <cfRule type="cellIs" dxfId="3014" priority="1423" operator="equal">
      <formula>"ACORDE A ITEM 5.2.1 (T.R.)"</formula>
    </cfRule>
  </conditionalFormatting>
  <conditionalFormatting sqref="Q299">
    <cfRule type="containsBlanks" dxfId="3013" priority="1411">
      <formula>LEN(TRIM(Q299))=0</formula>
    </cfRule>
    <cfRule type="cellIs" dxfId="3012" priority="1420" operator="equal">
      <formula>"REQUERIMIENTOS SUBSANADOS"</formula>
    </cfRule>
    <cfRule type="containsText" dxfId="3011" priority="1426" operator="containsText" text="NO SUBSANABLE">
      <formula>NOT(ISERROR(SEARCH("NO SUBSANABLE",Q299)))</formula>
    </cfRule>
    <cfRule type="containsText" dxfId="3010" priority="1427" operator="containsText" text="PENDIENTES POR SUBSANAR">
      <formula>NOT(ISERROR(SEARCH("PENDIENTES POR SUBSANAR",Q299)))</formula>
    </cfRule>
    <cfRule type="containsText" dxfId="3009" priority="1428" operator="containsText" text="SIN OBSERVACIÓN">
      <formula>NOT(ISERROR(SEARCH("SIN OBSERVACIÓN",Q299)))</formula>
    </cfRule>
  </conditionalFormatting>
  <conditionalFormatting sqref="R299">
    <cfRule type="containsBlanks" dxfId="3008" priority="1410">
      <formula>LEN(TRIM(R299))=0</formula>
    </cfRule>
    <cfRule type="cellIs" dxfId="3007" priority="1412" operator="equal">
      <formula>"NO CUMPLEN CON LO SOLICITADO"</formula>
    </cfRule>
    <cfRule type="cellIs" dxfId="3006" priority="1413" operator="equal">
      <formula>"CUMPLEN CON LO SOLICITADO"</formula>
    </cfRule>
    <cfRule type="cellIs" dxfId="3005" priority="1414" operator="equal">
      <formula>"PENDIENTES"</formula>
    </cfRule>
    <cfRule type="cellIs" dxfId="3004" priority="1415" operator="equal">
      <formula>"NINGUNO"</formula>
    </cfRule>
  </conditionalFormatting>
  <conditionalFormatting sqref="T314">
    <cfRule type="cellIs" dxfId="3003" priority="1408" operator="equal">
      <formula>"NO CUMPLE"</formula>
    </cfRule>
    <cfRule type="cellIs" dxfId="3002" priority="1409" operator="equal">
      <formula>"CUMPLE"</formula>
    </cfRule>
  </conditionalFormatting>
  <conditionalFormatting sqref="B314">
    <cfRule type="cellIs" dxfId="3001" priority="1406" operator="equal">
      <formula>"NO CUMPLE CON LA EXPERIENCIA REQUERIDA"</formula>
    </cfRule>
    <cfRule type="cellIs" dxfId="3000" priority="1407" operator="equal">
      <formula>"CUMPLE CON LA EXPERIENCIA REQUERIDA"</formula>
    </cfRule>
  </conditionalFormatting>
  <conditionalFormatting sqref="H299">
    <cfRule type="notContainsBlanks" dxfId="2999" priority="1405">
      <formula>LEN(TRIM(H299))&gt;0</formula>
    </cfRule>
  </conditionalFormatting>
  <conditionalFormatting sqref="G299">
    <cfRule type="notContainsBlanks" dxfId="2998" priority="1404">
      <formula>LEN(TRIM(G299))&gt;0</formula>
    </cfRule>
  </conditionalFormatting>
  <conditionalFormatting sqref="F299">
    <cfRule type="notContainsBlanks" dxfId="2997" priority="1403">
      <formula>LEN(TRIM(F299))&gt;0</formula>
    </cfRule>
  </conditionalFormatting>
  <conditionalFormatting sqref="E299">
    <cfRule type="notContainsBlanks" dxfId="2996" priority="1402">
      <formula>LEN(TRIM(E299))&gt;0</formula>
    </cfRule>
  </conditionalFormatting>
  <conditionalFormatting sqref="D299">
    <cfRule type="notContainsBlanks" dxfId="2995" priority="1401">
      <formula>LEN(TRIM(D299))&gt;0</formula>
    </cfRule>
  </conditionalFormatting>
  <conditionalFormatting sqref="C299">
    <cfRule type="notContainsBlanks" dxfId="2994" priority="1400">
      <formula>LEN(TRIM(C299))&gt;0</formula>
    </cfRule>
  </conditionalFormatting>
  <conditionalFormatting sqref="I299">
    <cfRule type="notContainsBlanks" dxfId="2993" priority="1399">
      <formula>LEN(TRIM(I299))&gt;0</formula>
    </cfRule>
  </conditionalFormatting>
  <conditionalFormatting sqref="N302 N305">
    <cfRule type="expression" dxfId="2992" priority="1396">
      <formula>N302=" "</formula>
    </cfRule>
    <cfRule type="expression" dxfId="2991" priority="1397">
      <formula>N302="NO PRESENTÓ CERTIFICADO"</formula>
    </cfRule>
    <cfRule type="expression" dxfId="2990" priority="1398">
      <formula>N302="PRESENTÓ CERTIFICADO"</formula>
    </cfRule>
  </conditionalFormatting>
  <conditionalFormatting sqref="P302 P305">
    <cfRule type="expression" dxfId="2989" priority="1383">
      <formula>Q302="NO SUBSANABLE"</formula>
    </cfRule>
    <cfRule type="expression" dxfId="2988" priority="1385">
      <formula>Q302="REQUERIMIENTOS SUBSANADOS"</formula>
    </cfRule>
    <cfRule type="expression" dxfId="2987" priority="1386">
      <formula>Q302="PENDIENTES POR SUBSANAR"</formula>
    </cfRule>
    <cfRule type="expression" dxfId="2986" priority="1391">
      <formula>Q302="SIN OBSERVACIÓN"</formula>
    </cfRule>
    <cfRule type="containsBlanks" dxfId="2985" priority="1392">
      <formula>LEN(TRIM(P302))=0</formula>
    </cfRule>
  </conditionalFormatting>
  <conditionalFormatting sqref="O302 O305">
    <cfRule type="cellIs" dxfId="2984" priority="1384" operator="equal">
      <formula>"PENDIENTE POR DESCRIPCIÓN"</formula>
    </cfRule>
    <cfRule type="cellIs" dxfId="2983" priority="1388" operator="equal">
      <formula>"DESCRIPCIÓN INSUFICIENTE"</formula>
    </cfRule>
    <cfRule type="cellIs" dxfId="2982" priority="1389" operator="equal">
      <formula>"NO ESTÁ ACORDE A ITEM 5.2.1 (T.R.)"</formula>
    </cfRule>
    <cfRule type="cellIs" dxfId="2981" priority="1390" operator="equal">
      <formula>"ACORDE A ITEM 5.2.1 (T.R.)"</formula>
    </cfRule>
  </conditionalFormatting>
  <conditionalFormatting sqref="Q302 Q305">
    <cfRule type="containsBlanks" dxfId="2980" priority="1378">
      <formula>LEN(TRIM(Q302))=0</formula>
    </cfRule>
    <cfRule type="cellIs" dxfId="2979" priority="1387" operator="equal">
      <formula>"REQUERIMIENTOS SUBSANADOS"</formula>
    </cfRule>
    <cfRule type="containsText" dxfId="2978" priority="1393" operator="containsText" text="NO SUBSANABLE">
      <formula>NOT(ISERROR(SEARCH("NO SUBSANABLE",Q302)))</formula>
    </cfRule>
    <cfRule type="containsText" dxfId="2977" priority="1394" operator="containsText" text="PENDIENTES POR SUBSANAR">
      <formula>NOT(ISERROR(SEARCH("PENDIENTES POR SUBSANAR",Q302)))</formula>
    </cfRule>
    <cfRule type="containsText" dxfId="2976" priority="1395" operator="containsText" text="SIN OBSERVACIÓN">
      <formula>NOT(ISERROR(SEARCH("SIN OBSERVACIÓN",Q302)))</formula>
    </cfRule>
  </conditionalFormatting>
  <conditionalFormatting sqref="R302 R305">
    <cfRule type="containsBlanks" dxfId="2975" priority="1377">
      <formula>LEN(TRIM(R302))=0</formula>
    </cfRule>
    <cfRule type="cellIs" dxfId="2974" priority="1379" operator="equal">
      <formula>"NO CUMPLEN CON LO SOLICITADO"</formula>
    </cfRule>
    <cfRule type="cellIs" dxfId="2973" priority="1380" operator="equal">
      <formula>"CUMPLEN CON LO SOLICITADO"</formula>
    </cfRule>
    <cfRule type="cellIs" dxfId="2972" priority="1381" operator="equal">
      <formula>"PENDIENTES"</formula>
    </cfRule>
    <cfRule type="cellIs" dxfId="2971" priority="1382" operator="equal">
      <formula>"NINGUNO"</formula>
    </cfRule>
  </conditionalFormatting>
  <conditionalFormatting sqref="H302 H305">
    <cfRule type="notContainsBlanks" dxfId="2970" priority="1376">
      <formula>LEN(TRIM(H302))&gt;0</formula>
    </cfRule>
  </conditionalFormatting>
  <conditionalFormatting sqref="G302 G305">
    <cfRule type="notContainsBlanks" dxfId="2969" priority="1375">
      <formula>LEN(TRIM(G302))&gt;0</formula>
    </cfRule>
  </conditionalFormatting>
  <conditionalFormatting sqref="F302 F305">
    <cfRule type="notContainsBlanks" dxfId="2968" priority="1374">
      <formula>LEN(TRIM(F302))&gt;0</formula>
    </cfRule>
  </conditionalFormatting>
  <conditionalFormatting sqref="E302 E305">
    <cfRule type="notContainsBlanks" dxfId="2967" priority="1373">
      <formula>LEN(TRIM(E302))&gt;0</formula>
    </cfRule>
  </conditionalFormatting>
  <conditionalFormatting sqref="D302 D305">
    <cfRule type="notContainsBlanks" dxfId="2966" priority="1372">
      <formula>LEN(TRIM(D302))&gt;0</formula>
    </cfRule>
  </conditionalFormatting>
  <conditionalFormatting sqref="C302 C305">
    <cfRule type="notContainsBlanks" dxfId="2965" priority="1371">
      <formula>LEN(TRIM(C302))&gt;0</formula>
    </cfRule>
  </conditionalFormatting>
  <conditionalFormatting sqref="I302 I305">
    <cfRule type="notContainsBlanks" dxfId="2964" priority="1370">
      <formula>LEN(TRIM(I302))&gt;0</formula>
    </cfRule>
  </conditionalFormatting>
  <conditionalFormatting sqref="N308">
    <cfRule type="expression" dxfId="2963" priority="1367">
      <formula>N308=" "</formula>
    </cfRule>
    <cfRule type="expression" dxfId="2962" priority="1368">
      <formula>N308="NO PRESENTÓ CERTIFICADO"</formula>
    </cfRule>
    <cfRule type="expression" dxfId="2961" priority="1369">
      <formula>N308="PRESENTÓ CERTIFICADO"</formula>
    </cfRule>
  </conditionalFormatting>
  <conditionalFormatting sqref="P308">
    <cfRule type="expression" dxfId="2960" priority="1354">
      <formula>Q308="NO SUBSANABLE"</formula>
    </cfRule>
    <cfRule type="expression" dxfId="2959" priority="1356">
      <formula>Q308="REQUERIMIENTOS SUBSANADOS"</formula>
    </cfRule>
    <cfRule type="expression" dxfId="2958" priority="1357">
      <formula>Q308="PENDIENTES POR SUBSANAR"</formula>
    </cfRule>
    <cfRule type="expression" dxfId="2957" priority="1362">
      <formula>Q308="SIN OBSERVACIÓN"</formula>
    </cfRule>
    <cfRule type="containsBlanks" dxfId="2956" priority="1363">
      <formula>LEN(TRIM(P308))=0</formula>
    </cfRule>
  </conditionalFormatting>
  <conditionalFormatting sqref="O308">
    <cfRule type="cellIs" dxfId="2955" priority="1355" operator="equal">
      <formula>"PENDIENTE POR DESCRIPCIÓN"</formula>
    </cfRule>
    <cfRule type="cellIs" dxfId="2954" priority="1359" operator="equal">
      <formula>"DESCRIPCIÓN INSUFICIENTE"</formula>
    </cfRule>
    <cfRule type="cellIs" dxfId="2953" priority="1360" operator="equal">
      <formula>"NO ESTÁ ACORDE A ITEM 5.2.1 (T.R.)"</formula>
    </cfRule>
    <cfRule type="cellIs" dxfId="2952" priority="1361" operator="equal">
      <formula>"ACORDE A ITEM 5.2.1 (T.R.)"</formula>
    </cfRule>
  </conditionalFormatting>
  <conditionalFormatting sqref="Q308">
    <cfRule type="containsBlanks" dxfId="2951" priority="1349">
      <formula>LEN(TRIM(Q308))=0</formula>
    </cfRule>
    <cfRule type="cellIs" dxfId="2950" priority="1358" operator="equal">
      <formula>"REQUERIMIENTOS SUBSANADOS"</formula>
    </cfRule>
    <cfRule type="containsText" dxfId="2949" priority="1364" operator="containsText" text="NO SUBSANABLE">
      <formula>NOT(ISERROR(SEARCH("NO SUBSANABLE",Q308)))</formula>
    </cfRule>
    <cfRule type="containsText" dxfId="2948" priority="1365" operator="containsText" text="PENDIENTES POR SUBSANAR">
      <formula>NOT(ISERROR(SEARCH("PENDIENTES POR SUBSANAR",Q308)))</formula>
    </cfRule>
    <cfRule type="containsText" dxfId="2947" priority="1366" operator="containsText" text="SIN OBSERVACIÓN">
      <formula>NOT(ISERROR(SEARCH("SIN OBSERVACIÓN",Q308)))</formula>
    </cfRule>
  </conditionalFormatting>
  <conditionalFormatting sqref="R308">
    <cfRule type="containsBlanks" dxfId="2946" priority="1348">
      <formula>LEN(TRIM(R308))=0</formula>
    </cfRule>
    <cfRule type="cellIs" dxfId="2945" priority="1350" operator="equal">
      <formula>"NO CUMPLEN CON LO SOLICITADO"</formula>
    </cfRule>
    <cfRule type="cellIs" dxfId="2944" priority="1351" operator="equal">
      <formula>"CUMPLEN CON LO SOLICITADO"</formula>
    </cfRule>
    <cfRule type="cellIs" dxfId="2943" priority="1352" operator="equal">
      <formula>"PENDIENTES"</formula>
    </cfRule>
    <cfRule type="cellIs" dxfId="2942" priority="1353" operator="equal">
      <formula>"NINGUNO"</formula>
    </cfRule>
  </conditionalFormatting>
  <conditionalFormatting sqref="H308">
    <cfRule type="notContainsBlanks" dxfId="2941" priority="1347">
      <formula>LEN(TRIM(H308))&gt;0</formula>
    </cfRule>
  </conditionalFormatting>
  <conditionalFormatting sqref="G308">
    <cfRule type="notContainsBlanks" dxfId="2940" priority="1346">
      <formula>LEN(TRIM(G308))&gt;0</formula>
    </cfRule>
  </conditionalFormatting>
  <conditionalFormatting sqref="F308">
    <cfRule type="notContainsBlanks" dxfId="2939" priority="1345">
      <formula>LEN(TRIM(F308))&gt;0</formula>
    </cfRule>
  </conditionalFormatting>
  <conditionalFormatting sqref="E308">
    <cfRule type="notContainsBlanks" dxfId="2938" priority="1344">
      <formula>LEN(TRIM(E308))&gt;0</formula>
    </cfRule>
  </conditionalFormatting>
  <conditionalFormatting sqref="D308">
    <cfRule type="notContainsBlanks" dxfId="2937" priority="1343">
      <formula>LEN(TRIM(D308))&gt;0</formula>
    </cfRule>
  </conditionalFormatting>
  <conditionalFormatting sqref="C308">
    <cfRule type="notContainsBlanks" dxfId="2936" priority="1342">
      <formula>LEN(TRIM(C308))&gt;0</formula>
    </cfRule>
  </conditionalFormatting>
  <conditionalFormatting sqref="I308">
    <cfRule type="notContainsBlanks" dxfId="2935" priority="1341">
      <formula>LEN(TRIM(I308))&gt;0</formula>
    </cfRule>
  </conditionalFormatting>
  <conditionalFormatting sqref="T299">
    <cfRule type="cellIs" dxfId="2934" priority="1339" operator="equal">
      <formula>"NO"</formula>
    </cfRule>
    <cfRule type="cellIs" dxfId="2933" priority="1340" operator="equal">
      <formula>"SI"</formula>
    </cfRule>
  </conditionalFormatting>
  <conditionalFormatting sqref="S302 S305 S308">
    <cfRule type="cellIs" dxfId="2932" priority="1337" operator="greaterThan">
      <formula>0</formula>
    </cfRule>
    <cfRule type="cellIs" dxfId="2931" priority="1338" operator="equal">
      <formula>0</formula>
    </cfRule>
  </conditionalFormatting>
  <conditionalFormatting sqref="N311">
    <cfRule type="expression" dxfId="2930" priority="1334">
      <formula>N311=" "</formula>
    </cfRule>
    <cfRule type="expression" dxfId="2929" priority="1335">
      <formula>N311="NO PRESENTÓ CERTIFICADO"</formula>
    </cfRule>
    <cfRule type="expression" dxfId="2928" priority="1336">
      <formula>N311="PRESENTÓ CERTIFICADO"</formula>
    </cfRule>
  </conditionalFormatting>
  <conditionalFormatting sqref="P311">
    <cfRule type="expression" dxfId="2927" priority="1321">
      <formula>Q311="NO SUBSANABLE"</formula>
    </cfRule>
    <cfRule type="expression" dxfId="2926" priority="1323">
      <formula>Q311="REQUERIMIENTOS SUBSANADOS"</formula>
    </cfRule>
    <cfRule type="expression" dxfId="2925" priority="1324">
      <formula>Q311="PENDIENTES POR SUBSANAR"</formula>
    </cfRule>
    <cfRule type="expression" dxfId="2924" priority="1329">
      <formula>Q311="SIN OBSERVACIÓN"</formula>
    </cfRule>
    <cfRule type="containsBlanks" dxfId="2923" priority="1330">
      <formula>LEN(TRIM(P311))=0</formula>
    </cfRule>
  </conditionalFormatting>
  <conditionalFormatting sqref="O311">
    <cfRule type="cellIs" dxfId="2922" priority="1322" operator="equal">
      <formula>"PENDIENTE POR DESCRIPCIÓN"</formula>
    </cfRule>
    <cfRule type="cellIs" dxfId="2921" priority="1326" operator="equal">
      <formula>"DESCRIPCIÓN INSUFICIENTE"</formula>
    </cfRule>
    <cfRule type="cellIs" dxfId="2920" priority="1327" operator="equal">
      <formula>"NO ESTÁ ACORDE A ITEM 5.2.1 (T.R.)"</formula>
    </cfRule>
    <cfRule type="cellIs" dxfId="2919" priority="1328" operator="equal">
      <formula>"ACORDE A ITEM 5.2.1 (T.R.)"</formula>
    </cfRule>
  </conditionalFormatting>
  <conditionalFormatting sqref="Q311">
    <cfRule type="containsBlanks" dxfId="2918" priority="1316">
      <formula>LEN(TRIM(Q311))=0</formula>
    </cfRule>
    <cfRule type="cellIs" dxfId="2917" priority="1325" operator="equal">
      <formula>"REQUERIMIENTOS SUBSANADOS"</formula>
    </cfRule>
    <cfRule type="containsText" dxfId="2916" priority="1331" operator="containsText" text="NO SUBSANABLE">
      <formula>NOT(ISERROR(SEARCH("NO SUBSANABLE",Q311)))</formula>
    </cfRule>
    <cfRule type="containsText" dxfId="2915" priority="1332" operator="containsText" text="PENDIENTES POR SUBSANAR">
      <formula>NOT(ISERROR(SEARCH("PENDIENTES POR SUBSANAR",Q311)))</formula>
    </cfRule>
    <cfRule type="containsText" dxfId="2914" priority="1333" operator="containsText" text="SIN OBSERVACIÓN">
      <formula>NOT(ISERROR(SEARCH("SIN OBSERVACIÓN",Q311)))</formula>
    </cfRule>
  </conditionalFormatting>
  <conditionalFormatting sqref="R311">
    <cfRule type="containsBlanks" dxfId="2913" priority="1315">
      <formula>LEN(TRIM(R311))=0</formula>
    </cfRule>
    <cfRule type="cellIs" dxfId="2912" priority="1317" operator="equal">
      <formula>"NO CUMPLEN CON LO SOLICITADO"</formula>
    </cfRule>
    <cfRule type="cellIs" dxfId="2911" priority="1318" operator="equal">
      <formula>"CUMPLEN CON LO SOLICITADO"</formula>
    </cfRule>
    <cfRule type="cellIs" dxfId="2910" priority="1319" operator="equal">
      <formula>"PENDIENTES"</formula>
    </cfRule>
    <cfRule type="cellIs" dxfId="2909" priority="1320" operator="equal">
      <formula>"NINGUNO"</formula>
    </cfRule>
  </conditionalFormatting>
  <conditionalFormatting sqref="H311">
    <cfRule type="notContainsBlanks" dxfId="2908" priority="1314">
      <formula>LEN(TRIM(H311))&gt;0</formula>
    </cfRule>
  </conditionalFormatting>
  <conditionalFormatting sqref="G311">
    <cfRule type="notContainsBlanks" dxfId="2907" priority="1313">
      <formula>LEN(TRIM(G311))&gt;0</formula>
    </cfRule>
  </conditionalFormatting>
  <conditionalFormatting sqref="F311">
    <cfRule type="notContainsBlanks" dxfId="2906" priority="1312">
      <formula>LEN(TRIM(F311))&gt;0</formula>
    </cfRule>
  </conditionalFormatting>
  <conditionalFormatting sqref="E311">
    <cfRule type="notContainsBlanks" dxfId="2905" priority="1311">
      <formula>LEN(TRIM(E311))&gt;0</formula>
    </cfRule>
  </conditionalFormatting>
  <conditionalFormatting sqref="D311">
    <cfRule type="notContainsBlanks" dxfId="2904" priority="1310">
      <formula>LEN(TRIM(D311))&gt;0</formula>
    </cfRule>
  </conditionalFormatting>
  <conditionalFormatting sqref="C311">
    <cfRule type="notContainsBlanks" dxfId="2903" priority="1309">
      <formula>LEN(TRIM(C311))&gt;0</formula>
    </cfRule>
  </conditionalFormatting>
  <conditionalFormatting sqref="I311">
    <cfRule type="notContainsBlanks" dxfId="2902" priority="1308">
      <formula>LEN(TRIM(I311))&gt;0</formula>
    </cfRule>
  </conditionalFormatting>
  <conditionalFormatting sqref="S311">
    <cfRule type="cellIs" dxfId="2901" priority="1306" operator="greaterThan">
      <formula>0</formula>
    </cfRule>
    <cfRule type="cellIs" dxfId="2900" priority="1307" operator="equal">
      <formula>0</formula>
    </cfRule>
  </conditionalFormatting>
  <conditionalFormatting sqref="K300:K301">
    <cfRule type="expression" dxfId="2899" priority="1304">
      <formula>J300="NO CUMPLE"</formula>
    </cfRule>
    <cfRule type="expression" dxfId="2898" priority="1305">
      <formula>J300="CUMPLE"</formula>
    </cfRule>
  </conditionalFormatting>
  <conditionalFormatting sqref="J300:J301">
    <cfRule type="cellIs" dxfId="2897" priority="1302" operator="equal">
      <formula>"NO CUMPLE"</formula>
    </cfRule>
    <cfRule type="cellIs" dxfId="2896" priority="1303" operator="equal">
      <formula>"CUMPLE"</formula>
    </cfRule>
  </conditionalFormatting>
  <conditionalFormatting sqref="M300">
    <cfRule type="expression" dxfId="2895" priority="1300">
      <formula>L300="NO CUMPLE"</formula>
    </cfRule>
    <cfRule type="expression" dxfId="2894" priority="1301">
      <formula>L300="CUMPLE"</formula>
    </cfRule>
  </conditionalFormatting>
  <conditionalFormatting sqref="L300">
    <cfRule type="cellIs" dxfId="2893" priority="1298" operator="equal">
      <formula>"NO CUMPLE"</formula>
    </cfRule>
    <cfRule type="cellIs" dxfId="2892" priority="1299" operator="equal">
      <formula>"CUMPLE"</formula>
    </cfRule>
  </conditionalFormatting>
  <conditionalFormatting sqref="K302">
    <cfRule type="expression" dxfId="2891" priority="1296">
      <formula>J302="NO CUMPLE"</formula>
    </cfRule>
    <cfRule type="expression" dxfId="2890" priority="1297">
      <formula>J302="CUMPLE"</formula>
    </cfRule>
  </conditionalFormatting>
  <conditionalFormatting sqref="M302">
    <cfRule type="expression" dxfId="2889" priority="1294">
      <formula>L302="NO CUMPLE"</formula>
    </cfRule>
    <cfRule type="expression" dxfId="2888" priority="1295">
      <formula>L302="CUMPLE"</formula>
    </cfRule>
  </conditionalFormatting>
  <conditionalFormatting sqref="J302">
    <cfRule type="cellIs" dxfId="2887" priority="1292" operator="equal">
      <formula>"NO CUMPLE"</formula>
    </cfRule>
    <cfRule type="cellIs" dxfId="2886" priority="1293" operator="equal">
      <formula>"CUMPLE"</formula>
    </cfRule>
  </conditionalFormatting>
  <conditionalFormatting sqref="L302">
    <cfRule type="cellIs" dxfId="2885" priority="1290" operator="equal">
      <formula>"NO CUMPLE"</formula>
    </cfRule>
    <cfRule type="cellIs" dxfId="2884" priority="1291" operator="equal">
      <formula>"CUMPLE"</formula>
    </cfRule>
  </conditionalFormatting>
  <conditionalFormatting sqref="K303:K304">
    <cfRule type="expression" dxfId="2883" priority="1288">
      <formula>J303="NO CUMPLE"</formula>
    </cfRule>
    <cfRule type="expression" dxfId="2882" priority="1289">
      <formula>J303="CUMPLE"</formula>
    </cfRule>
  </conditionalFormatting>
  <conditionalFormatting sqref="J303:J304">
    <cfRule type="cellIs" dxfId="2881" priority="1286" operator="equal">
      <formula>"NO CUMPLE"</formula>
    </cfRule>
    <cfRule type="cellIs" dxfId="2880" priority="1287" operator="equal">
      <formula>"CUMPLE"</formula>
    </cfRule>
  </conditionalFormatting>
  <conditionalFormatting sqref="M303">
    <cfRule type="expression" dxfId="2879" priority="1284">
      <formula>L303="NO CUMPLE"</formula>
    </cfRule>
    <cfRule type="expression" dxfId="2878" priority="1285">
      <formula>L303="CUMPLE"</formula>
    </cfRule>
  </conditionalFormatting>
  <conditionalFormatting sqref="L303">
    <cfRule type="cellIs" dxfId="2877" priority="1282" operator="equal">
      <formula>"NO CUMPLE"</formula>
    </cfRule>
    <cfRule type="cellIs" dxfId="2876" priority="1283" operator="equal">
      <formula>"CUMPLE"</formula>
    </cfRule>
  </conditionalFormatting>
  <conditionalFormatting sqref="K305">
    <cfRule type="expression" dxfId="2875" priority="1280">
      <formula>J305="NO CUMPLE"</formula>
    </cfRule>
    <cfRule type="expression" dxfId="2874" priority="1281">
      <formula>J305="CUMPLE"</formula>
    </cfRule>
  </conditionalFormatting>
  <conditionalFormatting sqref="M305">
    <cfRule type="expression" dxfId="2873" priority="1278">
      <formula>L305="NO CUMPLE"</formula>
    </cfRule>
    <cfRule type="expression" dxfId="2872" priority="1279">
      <formula>L305="CUMPLE"</formula>
    </cfRule>
  </conditionalFormatting>
  <conditionalFormatting sqref="J305">
    <cfRule type="cellIs" dxfId="2871" priority="1276" operator="equal">
      <formula>"NO CUMPLE"</formula>
    </cfRule>
    <cfRule type="cellIs" dxfId="2870" priority="1277" operator="equal">
      <formula>"CUMPLE"</formula>
    </cfRule>
  </conditionalFormatting>
  <conditionalFormatting sqref="L305">
    <cfRule type="cellIs" dxfId="2869" priority="1274" operator="equal">
      <formula>"NO CUMPLE"</formula>
    </cfRule>
    <cfRule type="cellIs" dxfId="2868" priority="1275" operator="equal">
      <formula>"CUMPLE"</formula>
    </cfRule>
  </conditionalFormatting>
  <conditionalFormatting sqref="K306:K307">
    <cfRule type="expression" dxfId="2867" priority="1272">
      <formula>J306="NO CUMPLE"</formula>
    </cfRule>
    <cfRule type="expression" dxfId="2866" priority="1273">
      <formula>J306="CUMPLE"</formula>
    </cfRule>
  </conditionalFormatting>
  <conditionalFormatting sqref="J306:J307">
    <cfRule type="cellIs" dxfId="2865" priority="1270" operator="equal">
      <formula>"NO CUMPLE"</formula>
    </cfRule>
    <cfRule type="cellIs" dxfId="2864" priority="1271" operator="equal">
      <formula>"CUMPLE"</formula>
    </cfRule>
  </conditionalFormatting>
  <conditionalFormatting sqref="M306">
    <cfRule type="expression" dxfId="2863" priority="1268">
      <formula>L306="NO CUMPLE"</formula>
    </cfRule>
    <cfRule type="expression" dxfId="2862" priority="1269">
      <formula>L306="CUMPLE"</formula>
    </cfRule>
  </conditionalFormatting>
  <conditionalFormatting sqref="L306">
    <cfRule type="cellIs" dxfId="2861" priority="1266" operator="equal">
      <formula>"NO CUMPLE"</formula>
    </cfRule>
    <cfRule type="cellIs" dxfId="2860" priority="1267" operator="equal">
      <formula>"CUMPLE"</formula>
    </cfRule>
  </conditionalFormatting>
  <conditionalFormatting sqref="K308">
    <cfRule type="expression" dxfId="2859" priority="1264">
      <formula>J308="NO CUMPLE"</formula>
    </cfRule>
    <cfRule type="expression" dxfId="2858" priority="1265">
      <formula>J308="CUMPLE"</formula>
    </cfRule>
  </conditionalFormatting>
  <conditionalFormatting sqref="M308">
    <cfRule type="expression" dxfId="2857" priority="1262">
      <formula>L308="NO CUMPLE"</formula>
    </cfRule>
    <cfRule type="expression" dxfId="2856" priority="1263">
      <formula>L308="CUMPLE"</formula>
    </cfRule>
  </conditionalFormatting>
  <conditionalFormatting sqref="J308">
    <cfRule type="cellIs" dxfId="2855" priority="1260" operator="equal">
      <formula>"NO CUMPLE"</formula>
    </cfRule>
    <cfRule type="cellIs" dxfId="2854" priority="1261" operator="equal">
      <formula>"CUMPLE"</formula>
    </cfRule>
  </conditionalFormatting>
  <conditionalFormatting sqref="L308">
    <cfRule type="cellIs" dxfId="2853" priority="1258" operator="equal">
      <formula>"NO CUMPLE"</formula>
    </cfRule>
    <cfRule type="cellIs" dxfId="2852" priority="1259" operator="equal">
      <formula>"CUMPLE"</formula>
    </cfRule>
  </conditionalFormatting>
  <conditionalFormatting sqref="K309:K310">
    <cfRule type="expression" dxfId="2851" priority="1256">
      <formula>J309="NO CUMPLE"</formula>
    </cfRule>
    <cfRule type="expression" dxfId="2850" priority="1257">
      <formula>J309="CUMPLE"</formula>
    </cfRule>
  </conditionalFormatting>
  <conditionalFormatting sqref="J309:J310">
    <cfRule type="cellIs" dxfId="2849" priority="1254" operator="equal">
      <formula>"NO CUMPLE"</formula>
    </cfRule>
    <cfRule type="cellIs" dxfId="2848" priority="1255" operator="equal">
      <formula>"CUMPLE"</formula>
    </cfRule>
  </conditionalFormatting>
  <conditionalFormatting sqref="M309">
    <cfRule type="expression" dxfId="2847" priority="1252">
      <formula>L309="NO CUMPLE"</formula>
    </cfRule>
    <cfRule type="expression" dxfId="2846" priority="1253">
      <formula>L309="CUMPLE"</formula>
    </cfRule>
  </conditionalFormatting>
  <conditionalFormatting sqref="L309">
    <cfRule type="cellIs" dxfId="2845" priority="1250" operator="equal">
      <formula>"NO CUMPLE"</formula>
    </cfRule>
    <cfRule type="cellIs" dxfId="2844" priority="1251" operator="equal">
      <formula>"CUMPLE"</formula>
    </cfRule>
  </conditionalFormatting>
  <conditionalFormatting sqref="K311">
    <cfRule type="expression" dxfId="2843" priority="1248">
      <formula>J311="NO CUMPLE"</formula>
    </cfRule>
    <cfRule type="expression" dxfId="2842" priority="1249">
      <formula>J311="CUMPLE"</formula>
    </cfRule>
  </conditionalFormatting>
  <conditionalFormatting sqref="M311">
    <cfRule type="expression" dxfId="2841" priority="1246">
      <formula>L311="NO CUMPLE"</formula>
    </cfRule>
    <cfRule type="expression" dxfId="2840" priority="1247">
      <formula>L311="CUMPLE"</formula>
    </cfRule>
  </conditionalFormatting>
  <conditionalFormatting sqref="J311">
    <cfRule type="cellIs" dxfId="2839" priority="1244" operator="equal">
      <formula>"NO CUMPLE"</formula>
    </cfRule>
    <cfRule type="cellIs" dxfId="2838" priority="1245" operator="equal">
      <formula>"CUMPLE"</formula>
    </cfRule>
  </conditionalFormatting>
  <conditionalFormatting sqref="L311">
    <cfRule type="cellIs" dxfId="2837" priority="1242" operator="equal">
      <formula>"NO CUMPLE"</formula>
    </cfRule>
    <cfRule type="cellIs" dxfId="2836" priority="1243" operator="equal">
      <formula>"CUMPLE"</formula>
    </cfRule>
  </conditionalFormatting>
  <conditionalFormatting sqref="K312:K313">
    <cfRule type="expression" dxfId="2835" priority="1240">
      <formula>J312="NO CUMPLE"</formula>
    </cfRule>
    <cfRule type="expression" dxfId="2834" priority="1241">
      <formula>J312="CUMPLE"</formula>
    </cfRule>
  </conditionalFormatting>
  <conditionalFormatting sqref="J312:J313">
    <cfRule type="cellIs" dxfId="2833" priority="1238" operator="equal">
      <formula>"NO CUMPLE"</formula>
    </cfRule>
    <cfRule type="cellIs" dxfId="2832" priority="1239" operator="equal">
      <formula>"CUMPLE"</formula>
    </cfRule>
  </conditionalFormatting>
  <conditionalFormatting sqref="M312">
    <cfRule type="expression" dxfId="2831" priority="1236">
      <formula>L312="NO CUMPLE"</formula>
    </cfRule>
    <cfRule type="expression" dxfId="2830" priority="1237">
      <formula>L312="CUMPLE"</formula>
    </cfRule>
  </conditionalFormatting>
  <conditionalFormatting sqref="L312">
    <cfRule type="cellIs" dxfId="2829" priority="1234" operator="equal">
      <formula>"NO CUMPLE"</formula>
    </cfRule>
    <cfRule type="cellIs" dxfId="2828" priority="1235" operator="equal">
      <formula>"CUMPLE"</formula>
    </cfRule>
  </conditionalFormatting>
  <conditionalFormatting sqref="K321">
    <cfRule type="expression" dxfId="2827" priority="1232">
      <formula>J321="NO CUMPLE"</formula>
    </cfRule>
    <cfRule type="expression" dxfId="2826" priority="1233">
      <formula>J321="CUMPLE"</formula>
    </cfRule>
  </conditionalFormatting>
  <conditionalFormatting sqref="M321">
    <cfRule type="expression" dxfId="2825" priority="1230">
      <formula>L321="NO CUMPLE"</formula>
    </cfRule>
    <cfRule type="expression" dxfId="2824" priority="1231">
      <formula>L321="CUMPLE"</formula>
    </cfRule>
  </conditionalFormatting>
  <conditionalFormatting sqref="N321">
    <cfRule type="expression" dxfId="2823" priority="1227">
      <formula>N321=" "</formula>
    </cfRule>
    <cfRule type="expression" dxfId="2822" priority="1228">
      <formula>N321="NO PRESENTÓ CERTIFICADO"</formula>
    </cfRule>
    <cfRule type="expression" dxfId="2821" priority="1229">
      <formula>N321="PRESENTÓ CERTIFICADO"</formula>
    </cfRule>
  </conditionalFormatting>
  <conditionalFormatting sqref="J321">
    <cfRule type="cellIs" dxfId="2820" priority="1225" operator="equal">
      <formula>"NO CUMPLE"</formula>
    </cfRule>
    <cfRule type="cellIs" dxfId="2819" priority="1226" operator="equal">
      <formula>"CUMPLE"</formula>
    </cfRule>
  </conditionalFormatting>
  <conditionalFormatting sqref="L321">
    <cfRule type="cellIs" dxfId="2818" priority="1223" operator="equal">
      <formula>"NO CUMPLE"</formula>
    </cfRule>
    <cfRule type="cellIs" dxfId="2817" priority="1224" operator="equal">
      <formula>"CUMPLE"</formula>
    </cfRule>
  </conditionalFormatting>
  <conditionalFormatting sqref="S321">
    <cfRule type="cellIs" dxfId="2816" priority="1221" operator="greaterThan">
      <formula>0</formula>
    </cfRule>
    <cfRule type="cellIs" dxfId="2815" priority="1222" operator="equal">
      <formula>0</formula>
    </cfRule>
  </conditionalFormatting>
  <conditionalFormatting sqref="P321">
    <cfRule type="expression" dxfId="2814" priority="1208">
      <formula>Q321="NO SUBSANABLE"</formula>
    </cfRule>
    <cfRule type="expression" dxfId="2813" priority="1210">
      <formula>Q321="REQUERIMIENTOS SUBSANADOS"</formula>
    </cfRule>
    <cfRule type="expression" dxfId="2812" priority="1211">
      <formula>Q321="PENDIENTES POR SUBSANAR"</formula>
    </cfRule>
    <cfRule type="expression" dxfId="2811" priority="1216">
      <formula>Q321="SIN OBSERVACIÓN"</formula>
    </cfRule>
    <cfRule type="containsBlanks" dxfId="2810" priority="1217">
      <formula>LEN(TRIM(P321))=0</formula>
    </cfRule>
  </conditionalFormatting>
  <conditionalFormatting sqref="O321">
    <cfRule type="cellIs" dxfId="2809" priority="1209" operator="equal">
      <formula>"PENDIENTE POR DESCRIPCIÓN"</formula>
    </cfRule>
    <cfRule type="cellIs" dxfId="2808" priority="1213" operator="equal">
      <formula>"DESCRIPCIÓN INSUFICIENTE"</formula>
    </cfRule>
    <cfRule type="cellIs" dxfId="2807" priority="1214" operator="equal">
      <formula>"NO ESTÁ ACORDE A ITEM 5.2.1 (T.R.)"</formula>
    </cfRule>
    <cfRule type="cellIs" dxfId="2806" priority="1215" operator="equal">
      <formula>"ACORDE A ITEM 5.2.1 (T.R.)"</formula>
    </cfRule>
  </conditionalFormatting>
  <conditionalFormatting sqref="Q321">
    <cfRule type="containsBlanks" dxfId="2805" priority="1203">
      <formula>LEN(TRIM(Q321))=0</formula>
    </cfRule>
    <cfRule type="cellIs" dxfId="2804" priority="1212" operator="equal">
      <formula>"REQUERIMIENTOS SUBSANADOS"</formula>
    </cfRule>
    <cfRule type="containsText" dxfId="2803" priority="1218" operator="containsText" text="NO SUBSANABLE">
      <formula>NOT(ISERROR(SEARCH("NO SUBSANABLE",Q321)))</formula>
    </cfRule>
    <cfRule type="containsText" dxfId="2802" priority="1219" operator="containsText" text="PENDIENTES POR SUBSANAR">
      <formula>NOT(ISERROR(SEARCH("PENDIENTES POR SUBSANAR",Q321)))</formula>
    </cfRule>
    <cfRule type="containsText" dxfId="2801" priority="1220" operator="containsText" text="SIN OBSERVACIÓN">
      <formula>NOT(ISERROR(SEARCH("SIN OBSERVACIÓN",Q321)))</formula>
    </cfRule>
  </conditionalFormatting>
  <conditionalFormatting sqref="R321">
    <cfRule type="containsBlanks" dxfId="2800" priority="1202">
      <formula>LEN(TRIM(R321))=0</formula>
    </cfRule>
    <cfRule type="cellIs" dxfId="2799" priority="1204" operator="equal">
      <formula>"NO CUMPLEN CON LO SOLICITADO"</formula>
    </cfRule>
    <cfRule type="cellIs" dxfId="2798" priority="1205" operator="equal">
      <formula>"CUMPLEN CON LO SOLICITADO"</formula>
    </cfRule>
    <cfRule type="cellIs" dxfId="2797" priority="1206" operator="equal">
      <formula>"PENDIENTES"</formula>
    </cfRule>
    <cfRule type="cellIs" dxfId="2796" priority="1207" operator="equal">
      <formula>"NINGUNO"</formula>
    </cfRule>
  </conditionalFormatting>
  <conditionalFormatting sqref="T336">
    <cfRule type="cellIs" dxfId="2795" priority="1200" operator="equal">
      <formula>"NO CUMPLE"</formula>
    </cfRule>
    <cfRule type="cellIs" dxfId="2794" priority="1201" operator="equal">
      <formula>"CUMPLE"</formula>
    </cfRule>
  </conditionalFormatting>
  <conditionalFormatting sqref="B336">
    <cfRule type="cellIs" dxfId="2793" priority="1198" operator="equal">
      <formula>"NO CUMPLE CON LA EXPERIENCIA REQUERIDA"</formula>
    </cfRule>
    <cfRule type="cellIs" dxfId="2792" priority="1199" operator="equal">
      <formula>"CUMPLE CON LA EXPERIENCIA REQUERIDA"</formula>
    </cfRule>
  </conditionalFormatting>
  <conditionalFormatting sqref="H321">
    <cfRule type="notContainsBlanks" dxfId="2791" priority="1197">
      <formula>LEN(TRIM(H321))&gt;0</formula>
    </cfRule>
  </conditionalFormatting>
  <conditionalFormatting sqref="G321">
    <cfRule type="notContainsBlanks" dxfId="2790" priority="1196">
      <formula>LEN(TRIM(G321))&gt;0</formula>
    </cfRule>
  </conditionalFormatting>
  <conditionalFormatting sqref="F321">
    <cfRule type="notContainsBlanks" dxfId="2789" priority="1195">
      <formula>LEN(TRIM(F321))&gt;0</formula>
    </cfRule>
  </conditionalFormatting>
  <conditionalFormatting sqref="E321">
    <cfRule type="notContainsBlanks" dxfId="2788" priority="1194">
      <formula>LEN(TRIM(E321))&gt;0</formula>
    </cfRule>
  </conditionalFormatting>
  <conditionalFormatting sqref="D321">
    <cfRule type="notContainsBlanks" dxfId="2787" priority="1193">
      <formula>LEN(TRIM(D321))&gt;0</formula>
    </cfRule>
  </conditionalFormatting>
  <conditionalFormatting sqref="C321">
    <cfRule type="notContainsBlanks" dxfId="2786" priority="1192">
      <formula>LEN(TRIM(C321))&gt;0</formula>
    </cfRule>
  </conditionalFormatting>
  <conditionalFormatting sqref="I321">
    <cfRule type="notContainsBlanks" dxfId="2785" priority="1191">
      <formula>LEN(TRIM(I321))&gt;0</formula>
    </cfRule>
  </conditionalFormatting>
  <conditionalFormatting sqref="N324 N327">
    <cfRule type="expression" dxfId="2784" priority="1188">
      <formula>N324=" "</formula>
    </cfRule>
    <cfRule type="expression" dxfId="2783" priority="1189">
      <formula>N324="NO PRESENTÓ CERTIFICADO"</formula>
    </cfRule>
    <cfRule type="expression" dxfId="2782" priority="1190">
      <formula>N324="PRESENTÓ CERTIFICADO"</formula>
    </cfRule>
  </conditionalFormatting>
  <conditionalFormatting sqref="P324 P327">
    <cfRule type="expression" dxfId="2781" priority="1175">
      <formula>Q324="NO SUBSANABLE"</formula>
    </cfRule>
    <cfRule type="expression" dxfId="2780" priority="1177">
      <formula>Q324="REQUERIMIENTOS SUBSANADOS"</formula>
    </cfRule>
    <cfRule type="expression" dxfId="2779" priority="1178">
      <formula>Q324="PENDIENTES POR SUBSANAR"</formula>
    </cfRule>
    <cfRule type="expression" dxfId="2778" priority="1183">
      <formula>Q324="SIN OBSERVACIÓN"</formula>
    </cfRule>
    <cfRule type="containsBlanks" dxfId="2777" priority="1184">
      <formula>LEN(TRIM(P324))=0</formula>
    </cfRule>
  </conditionalFormatting>
  <conditionalFormatting sqref="O324 O327">
    <cfRule type="cellIs" dxfId="2776" priority="1176" operator="equal">
      <formula>"PENDIENTE POR DESCRIPCIÓN"</formula>
    </cfRule>
    <cfRule type="cellIs" dxfId="2775" priority="1180" operator="equal">
      <formula>"DESCRIPCIÓN INSUFICIENTE"</formula>
    </cfRule>
    <cfRule type="cellIs" dxfId="2774" priority="1181" operator="equal">
      <formula>"NO ESTÁ ACORDE A ITEM 5.2.1 (T.R.)"</formula>
    </cfRule>
    <cfRule type="cellIs" dxfId="2773" priority="1182" operator="equal">
      <formula>"ACORDE A ITEM 5.2.1 (T.R.)"</formula>
    </cfRule>
  </conditionalFormatting>
  <conditionalFormatting sqref="Q324 Q327">
    <cfRule type="containsBlanks" dxfId="2772" priority="1170">
      <formula>LEN(TRIM(Q324))=0</formula>
    </cfRule>
    <cfRule type="cellIs" dxfId="2771" priority="1179" operator="equal">
      <formula>"REQUERIMIENTOS SUBSANADOS"</formula>
    </cfRule>
    <cfRule type="containsText" dxfId="2770" priority="1185" operator="containsText" text="NO SUBSANABLE">
      <formula>NOT(ISERROR(SEARCH("NO SUBSANABLE",Q324)))</formula>
    </cfRule>
    <cfRule type="containsText" dxfId="2769" priority="1186" operator="containsText" text="PENDIENTES POR SUBSANAR">
      <formula>NOT(ISERROR(SEARCH("PENDIENTES POR SUBSANAR",Q324)))</formula>
    </cfRule>
    <cfRule type="containsText" dxfId="2768" priority="1187" operator="containsText" text="SIN OBSERVACIÓN">
      <formula>NOT(ISERROR(SEARCH("SIN OBSERVACIÓN",Q324)))</formula>
    </cfRule>
  </conditionalFormatting>
  <conditionalFormatting sqref="R324 R327">
    <cfRule type="containsBlanks" dxfId="2767" priority="1169">
      <formula>LEN(TRIM(R324))=0</formula>
    </cfRule>
    <cfRule type="cellIs" dxfId="2766" priority="1171" operator="equal">
      <formula>"NO CUMPLEN CON LO SOLICITADO"</formula>
    </cfRule>
    <cfRule type="cellIs" dxfId="2765" priority="1172" operator="equal">
      <formula>"CUMPLEN CON LO SOLICITADO"</formula>
    </cfRule>
    <cfRule type="cellIs" dxfId="2764" priority="1173" operator="equal">
      <formula>"PENDIENTES"</formula>
    </cfRule>
    <cfRule type="cellIs" dxfId="2763" priority="1174" operator="equal">
      <formula>"NINGUNO"</formula>
    </cfRule>
  </conditionalFormatting>
  <conditionalFormatting sqref="H324 H327">
    <cfRule type="notContainsBlanks" dxfId="2762" priority="1168">
      <formula>LEN(TRIM(H324))&gt;0</formula>
    </cfRule>
  </conditionalFormatting>
  <conditionalFormatting sqref="G324 G327">
    <cfRule type="notContainsBlanks" dxfId="2761" priority="1167">
      <formula>LEN(TRIM(G324))&gt;0</formula>
    </cfRule>
  </conditionalFormatting>
  <conditionalFormatting sqref="F324 F327">
    <cfRule type="notContainsBlanks" dxfId="2760" priority="1166">
      <formula>LEN(TRIM(F324))&gt;0</formula>
    </cfRule>
  </conditionalFormatting>
  <conditionalFormatting sqref="E324 E327">
    <cfRule type="notContainsBlanks" dxfId="2759" priority="1165">
      <formula>LEN(TRIM(E324))&gt;0</formula>
    </cfRule>
  </conditionalFormatting>
  <conditionalFormatting sqref="D324 D327">
    <cfRule type="notContainsBlanks" dxfId="2758" priority="1164">
      <formula>LEN(TRIM(D324))&gt;0</formula>
    </cfRule>
  </conditionalFormatting>
  <conditionalFormatting sqref="C324 C327">
    <cfRule type="notContainsBlanks" dxfId="2757" priority="1163">
      <formula>LEN(TRIM(C324))&gt;0</formula>
    </cfRule>
  </conditionalFormatting>
  <conditionalFormatting sqref="I324 I327">
    <cfRule type="notContainsBlanks" dxfId="2756" priority="1162">
      <formula>LEN(TRIM(I324))&gt;0</formula>
    </cfRule>
  </conditionalFormatting>
  <conditionalFormatting sqref="N330">
    <cfRule type="expression" dxfId="2755" priority="1159">
      <formula>N330=" "</formula>
    </cfRule>
    <cfRule type="expression" dxfId="2754" priority="1160">
      <formula>N330="NO PRESENTÓ CERTIFICADO"</formula>
    </cfRule>
    <cfRule type="expression" dxfId="2753" priority="1161">
      <formula>N330="PRESENTÓ CERTIFICADO"</formula>
    </cfRule>
  </conditionalFormatting>
  <conditionalFormatting sqref="P330">
    <cfRule type="expression" dxfId="2752" priority="1146">
      <formula>Q330="NO SUBSANABLE"</formula>
    </cfRule>
    <cfRule type="expression" dxfId="2751" priority="1148">
      <formula>Q330="REQUERIMIENTOS SUBSANADOS"</formula>
    </cfRule>
    <cfRule type="expression" dxfId="2750" priority="1149">
      <formula>Q330="PENDIENTES POR SUBSANAR"</formula>
    </cfRule>
    <cfRule type="expression" dxfId="2749" priority="1154">
      <formula>Q330="SIN OBSERVACIÓN"</formula>
    </cfRule>
    <cfRule type="containsBlanks" dxfId="2748" priority="1155">
      <formula>LEN(TRIM(P330))=0</formula>
    </cfRule>
  </conditionalFormatting>
  <conditionalFormatting sqref="O330">
    <cfRule type="cellIs" dxfId="2747" priority="1147" operator="equal">
      <formula>"PENDIENTE POR DESCRIPCIÓN"</formula>
    </cfRule>
    <cfRule type="cellIs" dxfId="2746" priority="1151" operator="equal">
      <formula>"DESCRIPCIÓN INSUFICIENTE"</formula>
    </cfRule>
    <cfRule type="cellIs" dxfId="2745" priority="1152" operator="equal">
      <formula>"NO ESTÁ ACORDE A ITEM 5.2.1 (T.R.)"</formula>
    </cfRule>
    <cfRule type="cellIs" dxfId="2744" priority="1153" operator="equal">
      <formula>"ACORDE A ITEM 5.2.1 (T.R.)"</formula>
    </cfRule>
  </conditionalFormatting>
  <conditionalFormatting sqref="Q330">
    <cfRule type="containsBlanks" dxfId="2743" priority="1141">
      <formula>LEN(TRIM(Q330))=0</formula>
    </cfRule>
    <cfRule type="cellIs" dxfId="2742" priority="1150" operator="equal">
      <formula>"REQUERIMIENTOS SUBSANADOS"</formula>
    </cfRule>
    <cfRule type="containsText" dxfId="2741" priority="1156" operator="containsText" text="NO SUBSANABLE">
      <formula>NOT(ISERROR(SEARCH("NO SUBSANABLE",Q330)))</formula>
    </cfRule>
    <cfRule type="containsText" dxfId="2740" priority="1157" operator="containsText" text="PENDIENTES POR SUBSANAR">
      <formula>NOT(ISERROR(SEARCH("PENDIENTES POR SUBSANAR",Q330)))</formula>
    </cfRule>
    <cfRule type="containsText" dxfId="2739" priority="1158" operator="containsText" text="SIN OBSERVACIÓN">
      <formula>NOT(ISERROR(SEARCH("SIN OBSERVACIÓN",Q330)))</formula>
    </cfRule>
  </conditionalFormatting>
  <conditionalFormatting sqref="R330">
    <cfRule type="containsBlanks" dxfId="2738" priority="1140">
      <formula>LEN(TRIM(R330))=0</formula>
    </cfRule>
    <cfRule type="cellIs" dxfId="2737" priority="1142" operator="equal">
      <formula>"NO CUMPLEN CON LO SOLICITADO"</formula>
    </cfRule>
    <cfRule type="cellIs" dxfId="2736" priority="1143" operator="equal">
      <formula>"CUMPLEN CON LO SOLICITADO"</formula>
    </cfRule>
    <cfRule type="cellIs" dxfId="2735" priority="1144" operator="equal">
      <formula>"PENDIENTES"</formula>
    </cfRule>
    <cfRule type="cellIs" dxfId="2734" priority="1145" operator="equal">
      <formula>"NINGUNO"</formula>
    </cfRule>
  </conditionalFormatting>
  <conditionalFormatting sqref="H330">
    <cfRule type="notContainsBlanks" dxfId="2733" priority="1139">
      <formula>LEN(TRIM(H330))&gt;0</formula>
    </cfRule>
  </conditionalFormatting>
  <conditionalFormatting sqref="G330">
    <cfRule type="notContainsBlanks" dxfId="2732" priority="1138">
      <formula>LEN(TRIM(G330))&gt;0</formula>
    </cfRule>
  </conditionalFormatting>
  <conditionalFormatting sqref="F330">
    <cfRule type="notContainsBlanks" dxfId="2731" priority="1137">
      <formula>LEN(TRIM(F330))&gt;0</formula>
    </cfRule>
  </conditionalFormatting>
  <conditionalFormatting sqref="E330">
    <cfRule type="notContainsBlanks" dxfId="2730" priority="1136">
      <formula>LEN(TRIM(E330))&gt;0</formula>
    </cfRule>
  </conditionalFormatting>
  <conditionalFormatting sqref="D330">
    <cfRule type="notContainsBlanks" dxfId="2729" priority="1135">
      <formula>LEN(TRIM(D330))&gt;0</formula>
    </cfRule>
  </conditionalFormatting>
  <conditionalFormatting sqref="C330">
    <cfRule type="notContainsBlanks" dxfId="2728" priority="1134">
      <formula>LEN(TRIM(C330))&gt;0</formula>
    </cfRule>
  </conditionalFormatting>
  <conditionalFormatting sqref="I330">
    <cfRule type="notContainsBlanks" dxfId="2727" priority="1133">
      <formula>LEN(TRIM(I330))&gt;0</formula>
    </cfRule>
  </conditionalFormatting>
  <conditionalFormatting sqref="T321">
    <cfRule type="cellIs" dxfId="2726" priority="1131" operator="equal">
      <formula>"NO"</formula>
    </cfRule>
    <cfRule type="cellIs" dxfId="2725" priority="1132" operator="equal">
      <formula>"SI"</formula>
    </cfRule>
  </conditionalFormatting>
  <conditionalFormatting sqref="S324 S327 S330">
    <cfRule type="cellIs" dxfId="2724" priority="1129" operator="greaterThan">
      <formula>0</formula>
    </cfRule>
    <cfRule type="cellIs" dxfId="2723" priority="1130" operator="equal">
      <formula>0</formula>
    </cfRule>
  </conditionalFormatting>
  <conditionalFormatting sqref="N333">
    <cfRule type="expression" dxfId="2722" priority="1126">
      <formula>N333=" "</formula>
    </cfRule>
    <cfRule type="expression" dxfId="2721" priority="1127">
      <formula>N333="NO PRESENTÓ CERTIFICADO"</formula>
    </cfRule>
    <cfRule type="expression" dxfId="2720" priority="1128">
      <formula>N333="PRESENTÓ CERTIFICADO"</formula>
    </cfRule>
  </conditionalFormatting>
  <conditionalFormatting sqref="P333">
    <cfRule type="expression" dxfId="2719" priority="1113">
      <formula>Q333="NO SUBSANABLE"</formula>
    </cfRule>
    <cfRule type="expression" dxfId="2718" priority="1115">
      <formula>Q333="REQUERIMIENTOS SUBSANADOS"</formula>
    </cfRule>
    <cfRule type="expression" dxfId="2717" priority="1116">
      <formula>Q333="PENDIENTES POR SUBSANAR"</formula>
    </cfRule>
    <cfRule type="expression" dxfId="2716" priority="1121">
      <formula>Q333="SIN OBSERVACIÓN"</formula>
    </cfRule>
    <cfRule type="containsBlanks" dxfId="2715" priority="1122">
      <formula>LEN(TRIM(P333))=0</formula>
    </cfRule>
  </conditionalFormatting>
  <conditionalFormatting sqref="O333">
    <cfRule type="cellIs" dxfId="2714" priority="1114" operator="equal">
      <formula>"PENDIENTE POR DESCRIPCIÓN"</formula>
    </cfRule>
    <cfRule type="cellIs" dxfId="2713" priority="1118" operator="equal">
      <formula>"DESCRIPCIÓN INSUFICIENTE"</formula>
    </cfRule>
    <cfRule type="cellIs" dxfId="2712" priority="1119" operator="equal">
      <formula>"NO ESTÁ ACORDE A ITEM 5.2.1 (T.R.)"</formula>
    </cfRule>
    <cfRule type="cellIs" dxfId="2711" priority="1120" operator="equal">
      <formula>"ACORDE A ITEM 5.2.1 (T.R.)"</formula>
    </cfRule>
  </conditionalFormatting>
  <conditionalFormatting sqref="Q333">
    <cfRule type="containsBlanks" dxfId="2710" priority="1108">
      <formula>LEN(TRIM(Q333))=0</formula>
    </cfRule>
    <cfRule type="cellIs" dxfId="2709" priority="1117" operator="equal">
      <formula>"REQUERIMIENTOS SUBSANADOS"</formula>
    </cfRule>
    <cfRule type="containsText" dxfId="2708" priority="1123" operator="containsText" text="NO SUBSANABLE">
      <formula>NOT(ISERROR(SEARCH("NO SUBSANABLE",Q333)))</formula>
    </cfRule>
    <cfRule type="containsText" dxfId="2707" priority="1124" operator="containsText" text="PENDIENTES POR SUBSANAR">
      <formula>NOT(ISERROR(SEARCH("PENDIENTES POR SUBSANAR",Q333)))</formula>
    </cfRule>
    <cfRule type="containsText" dxfId="2706" priority="1125" operator="containsText" text="SIN OBSERVACIÓN">
      <formula>NOT(ISERROR(SEARCH("SIN OBSERVACIÓN",Q333)))</formula>
    </cfRule>
  </conditionalFormatting>
  <conditionalFormatting sqref="R333">
    <cfRule type="containsBlanks" dxfId="2705" priority="1107">
      <formula>LEN(TRIM(R333))=0</formula>
    </cfRule>
    <cfRule type="cellIs" dxfId="2704" priority="1109" operator="equal">
      <formula>"NO CUMPLEN CON LO SOLICITADO"</formula>
    </cfRule>
    <cfRule type="cellIs" dxfId="2703" priority="1110" operator="equal">
      <formula>"CUMPLEN CON LO SOLICITADO"</formula>
    </cfRule>
    <cfRule type="cellIs" dxfId="2702" priority="1111" operator="equal">
      <formula>"PENDIENTES"</formula>
    </cfRule>
    <cfRule type="cellIs" dxfId="2701" priority="1112" operator="equal">
      <formula>"NINGUNO"</formula>
    </cfRule>
  </conditionalFormatting>
  <conditionalFormatting sqref="H333">
    <cfRule type="notContainsBlanks" dxfId="2700" priority="1106">
      <formula>LEN(TRIM(H333))&gt;0</formula>
    </cfRule>
  </conditionalFormatting>
  <conditionalFormatting sqref="G333">
    <cfRule type="notContainsBlanks" dxfId="2699" priority="1105">
      <formula>LEN(TRIM(G333))&gt;0</formula>
    </cfRule>
  </conditionalFormatting>
  <conditionalFormatting sqref="F333">
    <cfRule type="notContainsBlanks" dxfId="2698" priority="1104">
      <formula>LEN(TRIM(F333))&gt;0</formula>
    </cfRule>
  </conditionalFormatting>
  <conditionalFormatting sqref="E333">
    <cfRule type="notContainsBlanks" dxfId="2697" priority="1103">
      <formula>LEN(TRIM(E333))&gt;0</formula>
    </cfRule>
  </conditionalFormatting>
  <conditionalFormatting sqref="D333">
    <cfRule type="notContainsBlanks" dxfId="2696" priority="1102">
      <formula>LEN(TRIM(D333))&gt;0</formula>
    </cfRule>
  </conditionalFormatting>
  <conditionalFormatting sqref="C333">
    <cfRule type="notContainsBlanks" dxfId="2695" priority="1101">
      <formula>LEN(TRIM(C333))&gt;0</formula>
    </cfRule>
  </conditionalFormatting>
  <conditionalFormatting sqref="I333">
    <cfRule type="notContainsBlanks" dxfId="2694" priority="1100">
      <formula>LEN(TRIM(I333))&gt;0</formula>
    </cfRule>
  </conditionalFormatting>
  <conditionalFormatting sqref="S333">
    <cfRule type="cellIs" dxfId="2693" priority="1098" operator="greaterThan">
      <formula>0</formula>
    </cfRule>
    <cfRule type="cellIs" dxfId="2692" priority="1099" operator="equal">
      <formula>0</formula>
    </cfRule>
  </conditionalFormatting>
  <conditionalFormatting sqref="K322:K323">
    <cfRule type="expression" dxfId="2691" priority="1096">
      <formula>J322="NO CUMPLE"</formula>
    </cfRule>
    <cfRule type="expression" dxfId="2690" priority="1097">
      <formula>J322="CUMPLE"</formula>
    </cfRule>
  </conditionalFormatting>
  <conditionalFormatting sqref="J322:J323">
    <cfRule type="cellIs" dxfId="2689" priority="1094" operator="equal">
      <formula>"NO CUMPLE"</formula>
    </cfRule>
    <cfRule type="cellIs" dxfId="2688" priority="1095" operator="equal">
      <formula>"CUMPLE"</formula>
    </cfRule>
  </conditionalFormatting>
  <conditionalFormatting sqref="M322">
    <cfRule type="expression" dxfId="2687" priority="1092">
      <formula>L322="NO CUMPLE"</formula>
    </cfRule>
    <cfRule type="expression" dxfId="2686" priority="1093">
      <formula>L322="CUMPLE"</formula>
    </cfRule>
  </conditionalFormatting>
  <conditionalFormatting sqref="L322">
    <cfRule type="cellIs" dxfId="2685" priority="1090" operator="equal">
      <formula>"NO CUMPLE"</formula>
    </cfRule>
    <cfRule type="cellIs" dxfId="2684" priority="1091" operator="equal">
      <formula>"CUMPLE"</formula>
    </cfRule>
  </conditionalFormatting>
  <conditionalFormatting sqref="K324">
    <cfRule type="expression" dxfId="2683" priority="1088">
      <formula>J324="NO CUMPLE"</formula>
    </cfRule>
    <cfRule type="expression" dxfId="2682" priority="1089">
      <formula>J324="CUMPLE"</formula>
    </cfRule>
  </conditionalFormatting>
  <conditionalFormatting sqref="M324">
    <cfRule type="expression" dxfId="2681" priority="1086">
      <formula>L324="NO CUMPLE"</formula>
    </cfRule>
    <cfRule type="expression" dxfId="2680" priority="1087">
      <formula>L324="CUMPLE"</formula>
    </cfRule>
  </conditionalFormatting>
  <conditionalFormatting sqref="J324">
    <cfRule type="cellIs" dxfId="2679" priority="1084" operator="equal">
      <formula>"NO CUMPLE"</formula>
    </cfRule>
    <cfRule type="cellIs" dxfId="2678" priority="1085" operator="equal">
      <formula>"CUMPLE"</formula>
    </cfRule>
  </conditionalFormatting>
  <conditionalFormatting sqref="L324">
    <cfRule type="cellIs" dxfId="2677" priority="1082" operator="equal">
      <formula>"NO CUMPLE"</formula>
    </cfRule>
    <cfRule type="cellIs" dxfId="2676" priority="1083" operator="equal">
      <formula>"CUMPLE"</formula>
    </cfRule>
  </conditionalFormatting>
  <conditionalFormatting sqref="K325:K326">
    <cfRule type="expression" dxfId="2675" priority="1080">
      <formula>J325="NO CUMPLE"</formula>
    </cfRule>
    <cfRule type="expression" dxfId="2674" priority="1081">
      <formula>J325="CUMPLE"</formula>
    </cfRule>
  </conditionalFormatting>
  <conditionalFormatting sqref="J325:J326">
    <cfRule type="cellIs" dxfId="2673" priority="1078" operator="equal">
      <formula>"NO CUMPLE"</formula>
    </cfRule>
    <cfRule type="cellIs" dxfId="2672" priority="1079" operator="equal">
      <formula>"CUMPLE"</formula>
    </cfRule>
  </conditionalFormatting>
  <conditionalFormatting sqref="M325">
    <cfRule type="expression" dxfId="2671" priority="1076">
      <formula>L325="NO CUMPLE"</formula>
    </cfRule>
    <cfRule type="expression" dxfId="2670" priority="1077">
      <formula>L325="CUMPLE"</formula>
    </cfRule>
  </conditionalFormatting>
  <conditionalFormatting sqref="L325">
    <cfRule type="cellIs" dxfId="2669" priority="1074" operator="equal">
      <formula>"NO CUMPLE"</formula>
    </cfRule>
    <cfRule type="cellIs" dxfId="2668" priority="1075" operator="equal">
      <formula>"CUMPLE"</formula>
    </cfRule>
  </conditionalFormatting>
  <conditionalFormatting sqref="K327">
    <cfRule type="expression" dxfId="2667" priority="1072">
      <formula>J327="NO CUMPLE"</formula>
    </cfRule>
    <cfRule type="expression" dxfId="2666" priority="1073">
      <formula>J327="CUMPLE"</formula>
    </cfRule>
  </conditionalFormatting>
  <conditionalFormatting sqref="M327">
    <cfRule type="expression" dxfId="2665" priority="1070">
      <formula>L327="NO CUMPLE"</formula>
    </cfRule>
    <cfRule type="expression" dxfId="2664" priority="1071">
      <formula>L327="CUMPLE"</formula>
    </cfRule>
  </conditionalFormatting>
  <conditionalFormatting sqref="J327">
    <cfRule type="cellIs" dxfId="2663" priority="1068" operator="equal">
      <formula>"NO CUMPLE"</formula>
    </cfRule>
    <cfRule type="cellIs" dxfId="2662" priority="1069" operator="equal">
      <formula>"CUMPLE"</formula>
    </cfRule>
  </conditionalFormatting>
  <conditionalFormatting sqref="L327">
    <cfRule type="cellIs" dxfId="2661" priority="1066" operator="equal">
      <formula>"NO CUMPLE"</formula>
    </cfRule>
    <cfRule type="cellIs" dxfId="2660" priority="1067" operator="equal">
      <formula>"CUMPLE"</formula>
    </cfRule>
  </conditionalFormatting>
  <conditionalFormatting sqref="K328:K329">
    <cfRule type="expression" dxfId="2659" priority="1064">
      <formula>J328="NO CUMPLE"</formula>
    </cfRule>
    <cfRule type="expression" dxfId="2658" priority="1065">
      <formula>J328="CUMPLE"</formula>
    </cfRule>
  </conditionalFormatting>
  <conditionalFormatting sqref="J328:J329">
    <cfRule type="cellIs" dxfId="2657" priority="1062" operator="equal">
      <formula>"NO CUMPLE"</formula>
    </cfRule>
    <cfRule type="cellIs" dxfId="2656" priority="1063" operator="equal">
      <formula>"CUMPLE"</formula>
    </cfRule>
  </conditionalFormatting>
  <conditionalFormatting sqref="M328">
    <cfRule type="expression" dxfId="2655" priority="1060">
      <formula>L328="NO CUMPLE"</formula>
    </cfRule>
    <cfRule type="expression" dxfId="2654" priority="1061">
      <formula>L328="CUMPLE"</formula>
    </cfRule>
  </conditionalFormatting>
  <conditionalFormatting sqref="L328">
    <cfRule type="cellIs" dxfId="2653" priority="1058" operator="equal">
      <formula>"NO CUMPLE"</formula>
    </cfRule>
    <cfRule type="cellIs" dxfId="2652" priority="1059" operator="equal">
      <formula>"CUMPLE"</formula>
    </cfRule>
  </conditionalFormatting>
  <conditionalFormatting sqref="K330">
    <cfRule type="expression" dxfId="2651" priority="1056">
      <formula>J330="NO CUMPLE"</formula>
    </cfRule>
    <cfRule type="expression" dxfId="2650" priority="1057">
      <formula>J330="CUMPLE"</formula>
    </cfRule>
  </conditionalFormatting>
  <conditionalFormatting sqref="M330">
    <cfRule type="expression" dxfId="2649" priority="1054">
      <formula>L330="NO CUMPLE"</formula>
    </cfRule>
    <cfRule type="expression" dxfId="2648" priority="1055">
      <formula>L330="CUMPLE"</formula>
    </cfRule>
  </conditionalFormatting>
  <conditionalFormatting sqref="J330">
    <cfRule type="cellIs" dxfId="2647" priority="1052" operator="equal">
      <formula>"NO CUMPLE"</formula>
    </cfRule>
    <cfRule type="cellIs" dxfId="2646" priority="1053" operator="equal">
      <formula>"CUMPLE"</formula>
    </cfRule>
  </conditionalFormatting>
  <conditionalFormatting sqref="L330">
    <cfRule type="cellIs" dxfId="2645" priority="1050" operator="equal">
      <formula>"NO CUMPLE"</formula>
    </cfRule>
    <cfRule type="cellIs" dxfId="2644" priority="1051" operator="equal">
      <formula>"CUMPLE"</formula>
    </cfRule>
  </conditionalFormatting>
  <conditionalFormatting sqref="K331:K332">
    <cfRule type="expression" dxfId="2643" priority="1048">
      <formula>J331="NO CUMPLE"</formula>
    </cfRule>
    <cfRule type="expression" dxfId="2642" priority="1049">
      <formula>J331="CUMPLE"</formula>
    </cfRule>
  </conditionalFormatting>
  <conditionalFormatting sqref="J331:J332">
    <cfRule type="cellIs" dxfId="2641" priority="1046" operator="equal">
      <formula>"NO CUMPLE"</formula>
    </cfRule>
    <cfRule type="cellIs" dxfId="2640" priority="1047" operator="equal">
      <formula>"CUMPLE"</formula>
    </cfRule>
  </conditionalFormatting>
  <conditionalFormatting sqref="M331">
    <cfRule type="expression" dxfId="2639" priority="1044">
      <formula>L331="NO CUMPLE"</formula>
    </cfRule>
    <cfRule type="expression" dxfId="2638" priority="1045">
      <formula>L331="CUMPLE"</formula>
    </cfRule>
  </conditionalFormatting>
  <conditionalFormatting sqref="L331">
    <cfRule type="cellIs" dxfId="2637" priority="1042" operator="equal">
      <formula>"NO CUMPLE"</formula>
    </cfRule>
    <cfRule type="cellIs" dxfId="2636" priority="1043" operator="equal">
      <formula>"CUMPLE"</formula>
    </cfRule>
  </conditionalFormatting>
  <conditionalFormatting sqref="K333">
    <cfRule type="expression" dxfId="2635" priority="1040">
      <formula>J333="NO CUMPLE"</formula>
    </cfRule>
    <cfRule type="expression" dxfId="2634" priority="1041">
      <formula>J333="CUMPLE"</formula>
    </cfRule>
  </conditionalFormatting>
  <conditionalFormatting sqref="M333">
    <cfRule type="expression" dxfId="2633" priority="1038">
      <formula>L333="NO CUMPLE"</formula>
    </cfRule>
    <cfRule type="expression" dxfId="2632" priority="1039">
      <formula>L333="CUMPLE"</formula>
    </cfRule>
  </conditionalFormatting>
  <conditionalFormatting sqref="J333">
    <cfRule type="cellIs" dxfId="2631" priority="1036" operator="equal">
      <formula>"NO CUMPLE"</formula>
    </cfRule>
    <cfRule type="cellIs" dxfId="2630" priority="1037" operator="equal">
      <formula>"CUMPLE"</formula>
    </cfRule>
  </conditionalFormatting>
  <conditionalFormatting sqref="L333">
    <cfRule type="cellIs" dxfId="2629" priority="1034" operator="equal">
      <formula>"NO CUMPLE"</formula>
    </cfRule>
    <cfRule type="cellIs" dxfId="2628" priority="1035" operator="equal">
      <formula>"CUMPLE"</formula>
    </cfRule>
  </conditionalFormatting>
  <conditionalFormatting sqref="K334:K335">
    <cfRule type="expression" dxfId="2627" priority="1032">
      <formula>J334="NO CUMPLE"</formula>
    </cfRule>
    <cfRule type="expression" dxfId="2626" priority="1033">
      <formula>J334="CUMPLE"</formula>
    </cfRule>
  </conditionalFormatting>
  <conditionalFormatting sqref="J334:J335">
    <cfRule type="cellIs" dxfId="2625" priority="1030" operator="equal">
      <formula>"NO CUMPLE"</formula>
    </cfRule>
    <cfRule type="cellIs" dxfId="2624" priority="1031" operator="equal">
      <formula>"CUMPLE"</formula>
    </cfRule>
  </conditionalFormatting>
  <conditionalFormatting sqref="M334">
    <cfRule type="expression" dxfId="2623" priority="1028">
      <formula>L334="NO CUMPLE"</formula>
    </cfRule>
    <cfRule type="expression" dxfId="2622" priority="1029">
      <formula>L334="CUMPLE"</formula>
    </cfRule>
  </conditionalFormatting>
  <conditionalFormatting sqref="L334">
    <cfRule type="cellIs" dxfId="2621" priority="1026" operator="equal">
      <formula>"NO CUMPLE"</formula>
    </cfRule>
    <cfRule type="cellIs" dxfId="2620" priority="1027" operator="equal">
      <formula>"CUMPLE"</formula>
    </cfRule>
  </conditionalFormatting>
  <conditionalFormatting sqref="Z12">
    <cfRule type="cellIs" dxfId="2619" priority="1024" operator="equal">
      <formula>"NH"</formula>
    </cfRule>
    <cfRule type="cellIs" dxfId="2618" priority="1025" operator="equal">
      <formula>"H"</formula>
    </cfRule>
  </conditionalFormatting>
  <conditionalFormatting sqref="Z13:Z26">
    <cfRule type="cellIs" dxfId="2617" priority="1022" operator="equal">
      <formula>"NH"</formula>
    </cfRule>
    <cfRule type="cellIs" dxfId="2616" priority="1023" operator="equal">
      <formula>"H"</formula>
    </cfRule>
  </conditionalFormatting>
  <conditionalFormatting sqref="K35">
    <cfRule type="expression" dxfId="2615" priority="1019">
      <formula>J35="NO CUMPLE"</formula>
    </cfRule>
    <cfRule type="expression" dxfId="2614" priority="1020">
      <formula>J35="CUMPLE"</formula>
    </cfRule>
  </conditionalFormatting>
  <conditionalFormatting sqref="M35">
    <cfRule type="expression" dxfId="2613" priority="1017">
      <formula>L35="NO CUMPLE"</formula>
    </cfRule>
    <cfRule type="expression" dxfId="2612" priority="1018">
      <formula>L35="CUMPLE"</formula>
    </cfRule>
  </conditionalFormatting>
  <conditionalFormatting sqref="N35">
    <cfRule type="expression" dxfId="2611" priority="1014">
      <formula>N35=" "</formula>
    </cfRule>
    <cfRule type="expression" dxfId="2610" priority="1015">
      <formula>N35="NO PRESENTÓ CERTIFICADO"</formula>
    </cfRule>
    <cfRule type="expression" dxfId="2609" priority="1016">
      <formula>N35="PRESENTÓ CERTIFICADO"</formula>
    </cfRule>
  </conditionalFormatting>
  <conditionalFormatting sqref="J35">
    <cfRule type="cellIs" dxfId="2608" priority="1012" operator="equal">
      <formula>"NO CUMPLE"</formula>
    </cfRule>
    <cfRule type="cellIs" dxfId="2607" priority="1013" operator="equal">
      <formula>"CUMPLE"</formula>
    </cfRule>
  </conditionalFormatting>
  <conditionalFormatting sqref="L35">
    <cfRule type="cellIs" dxfId="2606" priority="1010" operator="equal">
      <formula>"NO CUMPLE"</formula>
    </cfRule>
    <cfRule type="cellIs" dxfId="2605" priority="1011" operator="equal">
      <formula>"CUMPLE"</formula>
    </cfRule>
  </conditionalFormatting>
  <conditionalFormatting sqref="S35">
    <cfRule type="cellIs" dxfId="2604" priority="1008" operator="greaterThan">
      <formula>0</formula>
    </cfRule>
    <cfRule type="cellIs" dxfId="2603" priority="1009" operator="equal">
      <formula>0</formula>
    </cfRule>
  </conditionalFormatting>
  <conditionalFormatting sqref="P35">
    <cfRule type="expression" dxfId="2602" priority="995">
      <formula>Q35="NO SUBSANABLE"</formula>
    </cfRule>
    <cfRule type="expression" dxfId="2601" priority="997">
      <formula>Q35="REQUERIMIENTOS SUBSANADOS"</formula>
    </cfRule>
    <cfRule type="expression" dxfId="2600" priority="998">
      <formula>Q35="PENDIENTES POR SUBSANAR"</formula>
    </cfRule>
    <cfRule type="expression" dxfId="2599" priority="1003">
      <formula>Q35="SIN OBSERVACIÓN"</formula>
    </cfRule>
    <cfRule type="containsBlanks" dxfId="2598" priority="1004">
      <formula>LEN(TRIM(P35))=0</formula>
    </cfRule>
  </conditionalFormatting>
  <conditionalFormatting sqref="O35">
    <cfRule type="cellIs" dxfId="2597" priority="996" operator="equal">
      <formula>"PENDIENTE POR DESCRIPCIÓN"</formula>
    </cfRule>
    <cfRule type="cellIs" dxfId="2596" priority="1000" operator="equal">
      <formula>"DESCRIPCIÓN INSUFICIENTE"</formula>
    </cfRule>
    <cfRule type="cellIs" dxfId="2595" priority="1001" operator="equal">
      <formula>"NO ESTÁ ACORDE A ITEM 5.2.1 (T.R.)"</formula>
    </cfRule>
    <cfRule type="cellIs" dxfId="2594" priority="1002" operator="equal">
      <formula>"ACORDE A ITEM 5.2.1 (T.R.)"</formula>
    </cfRule>
  </conditionalFormatting>
  <conditionalFormatting sqref="Q35">
    <cfRule type="containsBlanks" dxfId="2593" priority="990">
      <formula>LEN(TRIM(Q35))=0</formula>
    </cfRule>
    <cfRule type="cellIs" dxfId="2592" priority="999" operator="equal">
      <formula>"REQUERIMIENTOS SUBSANADOS"</formula>
    </cfRule>
    <cfRule type="containsText" dxfId="2591" priority="1005" operator="containsText" text="NO SUBSANABLE">
      <formula>NOT(ISERROR(SEARCH("NO SUBSANABLE",Q35)))</formula>
    </cfRule>
    <cfRule type="containsText" dxfId="2590" priority="1006" operator="containsText" text="PENDIENTES POR SUBSANAR">
      <formula>NOT(ISERROR(SEARCH("PENDIENTES POR SUBSANAR",Q35)))</formula>
    </cfRule>
    <cfRule type="containsText" dxfId="2589" priority="1007" operator="containsText" text="SIN OBSERVACIÓN">
      <formula>NOT(ISERROR(SEARCH("SIN OBSERVACIÓN",Q35)))</formula>
    </cfRule>
  </conditionalFormatting>
  <conditionalFormatting sqref="R35">
    <cfRule type="containsBlanks" dxfId="2588" priority="989">
      <formula>LEN(TRIM(R35))=0</formula>
    </cfRule>
    <cfRule type="cellIs" dxfId="2587" priority="991" operator="equal">
      <formula>"NO CUMPLEN CON LO SOLICITADO"</formula>
    </cfRule>
    <cfRule type="cellIs" dxfId="2586" priority="992" operator="equal">
      <formula>"CUMPLEN CON LO SOLICITADO"</formula>
    </cfRule>
    <cfRule type="cellIs" dxfId="2585" priority="993" operator="equal">
      <formula>"PENDIENTES"</formula>
    </cfRule>
    <cfRule type="cellIs" dxfId="2584" priority="994" operator="equal">
      <formula>"NINGUNO"</formula>
    </cfRule>
  </conditionalFormatting>
  <conditionalFormatting sqref="H35">
    <cfRule type="notContainsBlanks" dxfId="2583" priority="988">
      <formula>LEN(TRIM(H35))&gt;0</formula>
    </cfRule>
  </conditionalFormatting>
  <conditionalFormatting sqref="G35">
    <cfRule type="notContainsBlanks" dxfId="2582" priority="987">
      <formula>LEN(TRIM(G35))&gt;0</formula>
    </cfRule>
  </conditionalFormatting>
  <conditionalFormatting sqref="F35 F38 F41">
    <cfRule type="notContainsBlanks" dxfId="2581" priority="986">
      <formula>LEN(TRIM(F35))&gt;0</formula>
    </cfRule>
  </conditionalFormatting>
  <conditionalFormatting sqref="E35">
    <cfRule type="notContainsBlanks" dxfId="2580" priority="985">
      <formula>LEN(TRIM(E35))&gt;0</formula>
    </cfRule>
  </conditionalFormatting>
  <conditionalFormatting sqref="D35">
    <cfRule type="notContainsBlanks" dxfId="2579" priority="984">
      <formula>LEN(TRIM(D35))&gt;0</formula>
    </cfRule>
  </conditionalFormatting>
  <conditionalFormatting sqref="C35">
    <cfRule type="notContainsBlanks" dxfId="2578" priority="983">
      <formula>LEN(TRIM(C35))&gt;0</formula>
    </cfRule>
  </conditionalFormatting>
  <conditionalFormatting sqref="I35">
    <cfRule type="notContainsBlanks" dxfId="2577" priority="982">
      <formula>LEN(TRIM(I35))&gt;0</formula>
    </cfRule>
  </conditionalFormatting>
  <conditionalFormatting sqref="N38 N41">
    <cfRule type="expression" dxfId="2576" priority="979">
      <formula>N38=" "</formula>
    </cfRule>
    <cfRule type="expression" dxfId="2575" priority="980">
      <formula>N38="NO PRESENTÓ CERTIFICADO"</formula>
    </cfRule>
    <cfRule type="expression" dxfId="2574" priority="981">
      <formula>N38="PRESENTÓ CERTIFICADO"</formula>
    </cfRule>
  </conditionalFormatting>
  <conditionalFormatting sqref="P38 P41">
    <cfRule type="expression" dxfId="2573" priority="966">
      <formula>Q38="NO SUBSANABLE"</formula>
    </cfRule>
    <cfRule type="expression" dxfId="2572" priority="968">
      <formula>Q38="REQUERIMIENTOS SUBSANADOS"</formula>
    </cfRule>
    <cfRule type="expression" dxfId="2571" priority="969">
      <formula>Q38="PENDIENTES POR SUBSANAR"</formula>
    </cfRule>
    <cfRule type="expression" dxfId="2570" priority="974">
      <formula>Q38="SIN OBSERVACIÓN"</formula>
    </cfRule>
    <cfRule type="containsBlanks" dxfId="2569" priority="975">
      <formula>LEN(TRIM(P38))=0</formula>
    </cfRule>
  </conditionalFormatting>
  <conditionalFormatting sqref="O38 O41">
    <cfRule type="cellIs" dxfId="2568" priority="967" operator="equal">
      <formula>"PENDIENTE POR DESCRIPCIÓN"</formula>
    </cfRule>
    <cfRule type="cellIs" dxfId="2567" priority="971" operator="equal">
      <formula>"DESCRIPCIÓN INSUFICIENTE"</formula>
    </cfRule>
    <cfRule type="cellIs" dxfId="2566" priority="972" operator="equal">
      <formula>"NO ESTÁ ACORDE A ITEM 5.2.1 (T.R.)"</formula>
    </cfRule>
    <cfRule type="cellIs" dxfId="2565" priority="973" operator="equal">
      <formula>"ACORDE A ITEM 5.2.1 (T.R.)"</formula>
    </cfRule>
  </conditionalFormatting>
  <conditionalFormatting sqref="Q38 Q41">
    <cfRule type="containsBlanks" dxfId="2564" priority="961">
      <formula>LEN(TRIM(Q38))=0</formula>
    </cfRule>
    <cfRule type="cellIs" dxfId="2563" priority="970" operator="equal">
      <formula>"REQUERIMIENTOS SUBSANADOS"</formula>
    </cfRule>
    <cfRule type="containsText" dxfId="2562" priority="976" operator="containsText" text="NO SUBSANABLE">
      <formula>NOT(ISERROR(SEARCH("NO SUBSANABLE",Q38)))</formula>
    </cfRule>
    <cfRule type="containsText" dxfId="2561" priority="977" operator="containsText" text="PENDIENTES POR SUBSANAR">
      <formula>NOT(ISERROR(SEARCH("PENDIENTES POR SUBSANAR",Q38)))</formula>
    </cfRule>
    <cfRule type="containsText" dxfId="2560" priority="978" operator="containsText" text="SIN OBSERVACIÓN">
      <formula>NOT(ISERROR(SEARCH("SIN OBSERVACIÓN",Q38)))</formula>
    </cfRule>
  </conditionalFormatting>
  <conditionalFormatting sqref="R38 R41">
    <cfRule type="containsBlanks" dxfId="2559" priority="960">
      <formula>LEN(TRIM(R38))=0</formula>
    </cfRule>
    <cfRule type="cellIs" dxfId="2558" priority="962" operator="equal">
      <formula>"NO CUMPLEN CON LO SOLICITADO"</formula>
    </cfRule>
    <cfRule type="cellIs" dxfId="2557" priority="963" operator="equal">
      <formula>"CUMPLEN CON LO SOLICITADO"</formula>
    </cfRule>
    <cfRule type="cellIs" dxfId="2556" priority="964" operator="equal">
      <formula>"PENDIENTES"</formula>
    </cfRule>
    <cfRule type="cellIs" dxfId="2555" priority="965" operator="equal">
      <formula>"NINGUNO"</formula>
    </cfRule>
  </conditionalFormatting>
  <conditionalFormatting sqref="H38 H41">
    <cfRule type="notContainsBlanks" dxfId="2554" priority="959">
      <formula>LEN(TRIM(H38))&gt;0</formula>
    </cfRule>
  </conditionalFormatting>
  <conditionalFormatting sqref="G38 G41">
    <cfRule type="notContainsBlanks" dxfId="2553" priority="958">
      <formula>LEN(TRIM(G38))&gt;0</formula>
    </cfRule>
  </conditionalFormatting>
  <conditionalFormatting sqref="E38 E41">
    <cfRule type="notContainsBlanks" dxfId="2552" priority="956">
      <formula>LEN(TRIM(E38))&gt;0</formula>
    </cfRule>
  </conditionalFormatting>
  <conditionalFormatting sqref="D38 D41">
    <cfRule type="notContainsBlanks" dxfId="2551" priority="955">
      <formula>LEN(TRIM(D38))&gt;0</formula>
    </cfRule>
  </conditionalFormatting>
  <conditionalFormatting sqref="C38 C41">
    <cfRule type="notContainsBlanks" dxfId="2550" priority="954">
      <formula>LEN(TRIM(C38))&gt;0</formula>
    </cfRule>
  </conditionalFormatting>
  <conditionalFormatting sqref="I38 I41">
    <cfRule type="notContainsBlanks" dxfId="2549" priority="953">
      <formula>LEN(TRIM(I38))&gt;0</formula>
    </cfRule>
  </conditionalFormatting>
  <conditionalFormatting sqref="N44">
    <cfRule type="expression" dxfId="2548" priority="950">
      <formula>N44=" "</formula>
    </cfRule>
    <cfRule type="expression" dxfId="2547" priority="951">
      <formula>N44="NO PRESENTÓ CERTIFICADO"</formula>
    </cfRule>
    <cfRule type="expression" dxfId="2546" priority="952">
      <formula>N44="PRESENTÓ CERTIFICADO"</formula>
    </cfRule>
  </conditionalFormatting>
  <conditionalFormatting sqref="P44">
    <cfRule type="expression" dxfId="2545" priority="937">
      <formula>Q44="NO SUBSANABLE"</formula>
    </cfRule>
    <cfRule type="expression" dxfId="2544" priority="939">
      <formula>Q44="REQUERIMIENTOS SUBSANADOS"</formula>
    </cfRule>
    <cfRule type="expression" dxfId="2543" priority="940">
      <formula>Q44="PENDIENTES POR SUBSANAR"</formula>
    </cfRule>
    <cfRule type="expression" dxfId="2542" priority="945">
      <formula>Q44="SIN OBSERVACIÓN"</formula>
    </cfRule>
    <cfRule type="containsBlanks" dxfId="2541" priority="946">
      <formula>LEN(TRIM(P44))=0</formula>
    </cfRule>
  </conditionalFormatting>
  <conditionalFormatting sqref="O44">
    <cfRule type="cellIs" dxfId="2540" priority="938" operator="equal">
      <formula>"PENDIENTE POR DESCRIPCIÓN"</formula>
    </cfRule>
    <cfRule type="cellIs" dxfId="2539" priority="942" operator="equal">
      <formula>"DESCRIPCIÓN INSUFICIENTE"</formula>
    </cfRule>
    <cfRule type="cellIs" dxfId="2538" priority="943" operator="equal">
      <formula>"NO ESTÁ ACORDE A ITEM 5.2.1 (T.R.)"</formula>
    </cfRule>
    <cfRule type="cellIs" dxfId="2537" priority="944" operator="equal">
      <formula>"ACORDE A ITEM 5.2.1 (T.R.)"</formula>
    </cfRule>
  </conditionalFormatting>
  <conditionalFormatting sqref="Q44">
    <cfRule type="containsBlanks" dxfId="2536" priority="932">
      <formula>LEN(TRIM(Q44))=0</formula>
    </cfRule>
    <cfRule type="cellIs" dxfId="2535" priority="941" operator="equal">
      <formula>"REQUERIMIENTOS SUBSANADOS"</formula>
    </cfRule>
    <cfRule type="containsText" dxfId="2534" priority="947" operator="containsText" text="NO SUBSANABLE">
      <formula>NOT(ISERROR(SEARCH("NO SUBSANABLE",Q44)))</formula>
    </cfRule>
    <cfRule type="containsText" dxfId="2533" priority="948" operator="containsText" text="PENDIENTES POR SUBSANAR">
      <formula>NOT(ISERROR(SEARCH("PENDIENTES POR SUBSANAR",Q44)))</formula>
    </cfRule>
    <cfRule type="containsText" dxfId="2532" priority="949" operator="containsText" text="SIN OBSERVACIÓN">
      <formula>NOT(ISERROR(SEARCH("SIN OBSERVACIÓN",Q44)))</formula>
    </cfRule>
  </conditionalFormatting>
  <conditionalFormatting sqref="R44">
    <cfRule type="containsBlanks" dxfId="2531" priority="931">
      <formula>LEN(TRIM(R44))=0</formula>
    </cfRule>
    <cfRule type="cellIs" dxfId="2530" priority="933" operator="equal">
      <formula>"NO CUMPLEN CON LO SOLICITADO"</formula>
    </cfRule>
    <cfRule type="cellIs" dxfId="2529" priority="934" operator="equal">
      <formula>"CUMPLEN CON LO SOLICITADO"</formula>
    </cfRule>
    <cfRule type="cellIs" dxfId="2528" priority="935" operator="equal">
      <formula>"PENDIENTES"</formula>
    </cfRule>
    <cfRule type="cellIs" dxfId="2527" priority="936" operator="equal">
      <formula>"NINGUNO"</formula>
    </cfRule>
  </conditionalFormatting>
  <conditionalFormatting sqref="H44">
    <cfRule type="notContainsBlanks" dxfId="2526" priority="930">
      <formula>LEN(TRIM(H44))&gt;0</formula>
    </cfRule>
  </conditionalFormatting>
  <conditionalFormatting sqref="G44">
    <cfRule type="notContainsBlanks" dxfId="2525" priority="929">
      <formula>LEN(TRIM(G44))&gt;0</formula>
    </cfRule>
  </conditionalFormatting>
  <conditionalFormatting sqref="F44">
    <cfRule type="notContainsBlanks" dxfId="2524" priority="928">
      <formula>LEN(TRIM(F44))&gt;0</formula>
    </cfRule>
  </conditionalFormatting>
  <conditionalFormatting sqref="E44">
    <cfRule type="notContainsBlanks" dxfId="2523" priority="927">
      <formula>LEN(TRIM(E44))&gt;0</formula>
    </cfRule>
  </conditionalFormatting>
  <conditionalFormatting sqref="D44">
    <cfRule type="notContainsBlanks" dxfId="2522" priority="926">
      <formula>LEN(TRIM(D44))&gt;0</formula>
    </cfRule>
  </conditionalFormatting>
  <conditionalFormatting sqref="C44">
    <cfRule type="notContainsBlanks" dxfId="2521" priority="925">
      <formula>LEN(TRIM(C44))&gt;0</formula>
    </cfRule>
  </conditionalFormatting>
  <conditionalFormatting sqref="I44">
    <cfRule type="notContainsBlanks" dxfId="2520" priority="924">
      <formula>LEN(TRIM(I44))&gt;0</formula>
    </cfRule>
  </conditionalFormatting>
  <conditionalFormatting sqref="T35">
    <cfRule type="cellIs" dxfId="2519" priority="922" operator="equal">
      <formula>"NO"</formula>
    </cfRule>
    <cfRule type="cellIs" dxfId="2518" priority="923" operator="equal">
      <formula>"SI"</formula>
    </cfRule>
  </conditionalFormatting>
  <conditionalFormatting sqref="S38 S41 S44">
    <cfRule type="cellIs" dxfId="2517" priority="920" operator="greaterThan">
      <formula>0</formula>
    </cfRule>
    <cfRule type="cellIs" dxfId="2516" priority="921" operator="equal">
      <formula>0</formula>
    </cfRule>
  </conditionalFormatting>
  <conditionalFormatting sqref="N47">
    <cfRule type="expression" dxfId="2515" priority="917">
      <formula>N47=" "</formula>
    </cfRule>
    <cfRule type="expression" dxfId="2514" priority="918">
      <formula>N47="NO PRESENTÓ CERTIFICADO"</formula>
    </cfRule>
    <cfRule type="expression" dxfId="2513" priority="919">
      <formula>N47="PRESENTÓ CERTIFICADO"</formula>
    </cfRule>
  </conditionalFormatting>
  <conditionalFormatting sqref="P47">
    <cfRule type="expression" dxfId="2512" priority="904">
      <formula>Q47="NO SUBSANABLE"</formula>
    </cfRule>
    <cfRule type="expression" dxfId="2511" priority="906">
      <formula>Q47="REQUERIMIENTOS SUBSANADOS"</formula>
    </cfRule>
    <cfRule type="expression" dxfId="2510" priority="907">
      <formula>Q47="PENDIENTES POR SUBSANAR"</formula>
    </cfRule>
    <cfRule type="expression" dxfId="2509" priority="912">
      <formula>Q47="SIN OBSERVACIÓN"</formula>
    </cfRule>
    <cfRule type="containsBlanks" dxfId="2508" priority="913">
      <formula>LEN(TRIM(P47))=0</formula>
    </cfRule>
  </conditionalFormatting>
  <conditionalFormatting sqref="O47">
    <cfRule type="cellIs" dxfId="2507" priority="905" operator="equal">
      <formula>"PENDIENTE POR DESCRIPCIÓN"</formula>
    </cfRule>
    <cfRule type="cellIs" dxfId="2506" priority="909" operator="equal">
      <formula>"DESCRIPCIÓN INSUFICIENTE"</formula>
    </cfRule>
    <cfRule type="cellIs" dxfId="2505" priority="910" operator="equal">
      <formula>"NO ESTÁ ACORDE A ITEM 5.2.1 (T.R.)"</formula>
    </cfRule>
    <cfRule type="cellIs" dxfId="2504" priority="911" operator="equal">
      <formula>"ACORDE A ITEM 5.2.1 (T.R.)"</formula>
    </cfRule>
  </conditionalFormatting>
  <conditionalFormatting sqref="Q47">
    <cfRule type="containsBlanks" dxfId="2503" priority="899">
      <formula>LEN(TRIM(Q47))=0</formula>
    </cfRule>
    <cfRule type="cellIs" dxfId="2502" priority="908" operator="equal">
      <formula>"REQUERIMIENTOS SUBSANADOS"</formula>
    </cfRule>
    <cfRule type="containsText" dxfId="2501" priority="914" operator="containsText" text="NO SUBSANABLE">
      <formula>NOT(ISERROR(SEARCH("NO SUBSANABLE",Q47)))</formula>
    </cfRule>
    <cfRule type="containsText" dxfId="2500" priority="915" operator="containsText" text="PENDIENTES POR SUBSANAR">
      <formula>NOT(ISERROR(SEARCH("PENDIENTES POR SUBSANAR",Q47)))</formula>
    </cfRule>
    <cfRule type="containsText" dxfId="2499" priority="916" operator="containsText" text="SIN OBSERVACIÓN">
      <formula>NOT(ISERROR(SEARCH("SIN OBSERVACIÓN",Q47)))</formula>
    </cfRule>
  </conditionalFormatting>
  <conditionalFormatting sqref="R47">
    <cfRule type="containsBlanks" dxfId="2498" priority="898">
      <formula>LEN(TRIM(R47))=0</formula>
    </cfRule>
    <cfRule type="cellIs" dxfId="2497" priority="900" operator="equal">
      <formula>"NO CUMPLEN CON LO SOLICITADO"</formula>
    </cfRule>
    <cfRule type="cellIs" dxfId="2496" priority="901" operator="equal">
      <formula>"CUMPLEN CON LO SOLICITADO"</formula>
    </cfRule>
    <cfRule type="cellIs" dxfId="2495" priority="902" operator="equal">
      <formula>"PENDIENTES"</formula>
    </cfRule>
    <cfRule type="cellIs" dxfId="2494" priority="903" operator="equal">
      <formula>"NINGUNO"</formula>
    </cfRule>
  </conditionalFormatting>
  <conditionalFormatting sqref="H47">
    <cfRule type="notContainsBlanks" dxfId="2493" priority="897">
      <formula>LEN(TRIM(H47))&gt;0</formula>
    </cfRule>
  </conditionalFormatting>
  <conditionalFormatting sqref="G47">
    <cfRule type="notContainsBlanks" dxfId="2492" priority="896">
      <formula>LEN(TRIM(G47))&gt;0</formula>
    </cfRule>
  </conditionalFormatting>
  <conditionalFormatting sqref="F47">
    <cfRule type="notContainsBlanks" dxfId="2491" priority="895">
      <formula>LEN(TRIM(F47))&gt;0</formula>
    </cfRule>
  </conditionalFormatting>
  <conditionalFormatting sqref="E47">
    <cfRule type="notContainsBlanks" dxfId="2490" priority="894">
      <formula>LEN(TRIM(E47))&gt;0</formula>
    </cfRule>
  </conditionalFormatting>
  <conditionalFormatting sqref="D47">
    <cfRule type="notContainsBlanks" dxfId="2489" priority="893">
      <formula>LEN(TRIM(D47))&gt;0</formula>
    </cfRule>
  </conditionalFormatting>
  <conditionalFormatting sqref="C47">
    <cfRule type="notContainsBlanks" dxfId="2488" priority="892">
      <formula>LEN(TRIM(C47))&gt;0</formula>
    </cfRule>
  </conditionalFormatting>
  <conditionalFormatting sqref="I47">
    <cfRule type="notContainsBlanks" dxfId="2487" priority="891">
      <formula>LEN(TRIM(I47))&gt;0</formula>
    </cfRule>
  </conditionalFormatting>
  <conditionalFormatting sqref="S47">
    <cfRule type="cellIs" dxfId="2486" priority="889" operator="greaterThan">
      <formula>0</formula>
    </cfRule>
    <cfRule type="cellIs" dxfId="2485" priority="890" operator="equal">
      <formula>0</formula>
    </cfRule>
  </conditionalFormatting>
  <conditionalFormatting sqref="K36:K37">
    <cfRule type="expression" dxfId="2484" priority="887">
      <formula>J36="NO CUMPLE"</formula>
    </cfRule>
    <cfRule type="expression" dxfId="2483" priority="888">
      <formula>J36="CUMPLE"</formula>
    </cfRule>
  </conditionalFormatting>
  <conditionalFormatting sqref="J36:J37">
    <cfRule type="cellIs" dxfId="2482" priority="885" operator="equal">
      <formula>"NO CUMPLE"</formula>
    </cfRule>
    <cfRule type="cellIs" dxfId="2481" priority="886" operator="equal">
      <formula>"CUMPLE"</formula>
    </cfRule>
  </conditionalFormatting>
  <conditionalFormatting sqref="M36">
    <cfRule type="expression" dxfId="2480" priority="883">
      <formula>L36="NO CUMPLE"</formula>
    </cfRule>
    <cfRule type="expression" dxfId="2479" priority="884">
      <formula>L36="CUMPLE"</formula>
    </cfRule>
  </conditionalFormatting>
  <conditionalFormatting sqref="L36">
    <cfRule type="cellIs" dxfId="2478" priority="881" operator="equal">
      <formula>"NO CUMPLE"</formula>
    </cfRule>
    <cfRule type="cellIs" dxfId="2477" priority="882" operator="equal">
      <formula>"CUMPLE"</formula>
    </cfRule>
  </conditionalFormatting>
  <conditionalFormatting sqref="K38">
    <cfRule type="expression" dxfId="2476" priority="879">
      <formula>J38="NO CUMPLE"</formula>
    </cfRule>
    <cfRule type="expression" dxfId="2475" priority="880">
      <formula>J38="CUMPLE"</formula>
    </cfRule>
  </conditionalFormatting>
  <conditionalFormatting sqref="M38">
    <cfRule type="expression" dxfId="2474" priority="877">
      <formula>L38="NO CUMPLE"</formula>
    </cfRule>
    <cfRule type="expression" dxfId="2473" priority="878">
      <formula>L38="CUMPLE"</formula>
    </cfRule>
  </conditionalFormatting>
  <conditionalFormatting sqref="J38">
    <cfRule type="cellIs" dxfId="2472" priority="875" operator="equal">
      <formula>"NO CUMPLE"</formula>
    </cfRule>
    <cfRule type="cellIs" dxfId="2471" priority="876" operator="equal">
      <formula>"CUMPLE"</formula>
    </cfRule>
  </conditionalFormatting>
  <conditionalFormatting sqref="L38">
    <cfRule type="cellIs" dxfId="2470" priority="873" operator="equal">
      <formula>"NO CUMPLE"</formula>
    </cfRule>
    <cfRule type="cellIs" dxfId="2469" priority="874" operator="equal">
      <formula>"CUMPLE"</formula>
    </cfRule>
  </conditionalFormatting>
  <conditionalFormatting sqref="K39:K40">
    <cfRule type="expression" dxfId="2468" priority="871">
      <formula>J39="NO CUMPLE"</formula>
    </cfRule>
    <cfRule type="expression" dxfId="2467" priority="872">
      <formula>J39="CUMPLE"</formula>
    </cfRule>
  </conditionalFormatting>
  <conditionalFormatting sqref="J39:J40">
    <cfRule type="cellIs" dxfId="2466" priority="869" operator="equal">
      <formula>"NO CUMPLE"</formula>
    </cfRule>
    <cfRule type="cellIs" dxfId="2465" priority="870" operator="equal">
      <formula>"CUMPLE"</formula>
    </cfRule>
  </conditionalFormatting>
  <conditionalFormatting sqref="M39">
    <cfRule type="expression" dxfId="2464" priority="867">
      <formula>L39="NO CUMPLE"</formula>
    </cfRule>
    <cfRule type="expression" dxfId="2463" priority="868">
      <formula>L39="CUMPLE"</formula>
    </cfRule>
  </conditionalFormatting>
  <conditionalFormatting sqref="L39">
    <cfRule type="cellIs" dxfId="2462" priority="865" operator="equal">
      <formula>"NO CUMPLE"</formula>
    </cfRule>
    <cfRule type="cellIs" dxfId="2461" priority="866" operator="equal">
      <formula>"CUMPLE"</formula>
    </cfRule>
  </conditionalFormatting>
  <conditionalFormatting sqref="K41">
    <cfRule type="expression" dxfId="2460" priority="863">
      <formula>J41="NO CUMPLE"</formula>
    </cfRule>
    <cfRule type="expression" dxfId="2459" priority="864">
      <formula>J41="CUMPLE"</formula>
    </cfRule>
  </conditionalFormatting>
  <conditionalFormatting sqref="M41">
    <cfRule type="expression" dxfId="2458" priority="861">
      <formula>L41="NO CUMPLE"</formula>
    </cfRule>
    <cfRule type="expression" dxfId="2457" priority="862">
      <formula>L41="CUMPLE"</formula>
    </cfRule>
  </conditionalFormatting>
  <conditionalFormatting sqref="J41">
    <cfRule type="cellIs" dxfId="2456" priority="859" operator="equal">
      <formula>"NO CUMPLE"</formula>
    </cfRule>
    <cfRule type="cellIs" dxfId="2455" priority="860" operator="equal">
      <formula>"CUMPLE"</formula>
    </cfRule>
  </conditionalFormatting>
  <conditionalFormatting sqref="L41">
    <cfRule type="cellIs" dxfId="2454" priority="857" operator="equal">
      <formula>"NO CUMPLE"</formula>
    </cfRule>
    <cfRule type="cellIs" dxfId="2453" priority="858" operator="equal">
      <formula>"CUMPLE"</formula>
    </cfRule>
  </conditionalFormatting>
  <conditionalFormatting sqref="K42:K43">
    <cfRule type="expression" dxfId="2452" priority="855">
      <formula>J42="NO CUMPLE"</formula>
    </cfRule>
    <cfRule type="expression" dxfId="2451" priority="856">
      <formula>J42="CUMPLE"</formula>
    </cfRule>
  </conditionalFormatting>
  <conditionalFormatting sqref="J42:J43">
    <cfRule type="cellIs" dxfId="2450" priority="853" operator="equal">
      <formula>"NO CUMPLE"</formula>
    </cfRule>
    <cfRule type="cellIs" dxfId="2449" priority="854" operator="equal">
      <formula>"CUMPLE"</formula>
    </cfRule>
  </conditionalFormatting>
  <conditionalFormatting sqref="M42">
    <cfRule type="expression" dxfId="2448" priority="851">
      <formula>L42="NO CUMPLE"</formula>
    </cfRule>
    <cfRule type="expression" dxfId="2447" priority="852">
      <formula>L42="CUMPLE"</formula>
    </cfRule>
  </conditionalFormatting>
  <conditionalFormatting sqref="L42">
    <cfRule type="cellIs" dxfId="2446" priority="849" operator="equal">
      <formula>"NO CUMPLE"</formula>
    </cfRule>
    <cfRule type="cellIs" dxfId="2445" priority="850" operator="equal">
      <formula>"CUMPLE"</formula>
    </cfRule>
  </conditionalFormatting>
  <conditionalFormatting sqref="K44">
    <cfRule type="expression" dxfId="2444" priority="847">
      <formula>J44="NO CUMPLE"</formula>
    </cfRule>
    <cfRule type="expression" dxfId="2443" priority="848">
      <formula>J44="CUMPLE"</formula>
    </cfRule>
  </conditionalFormatting>
  <conditionalFormatting sqref="M44">
    <cfRule type="expression" dxfId="2442" priority="845">
      <formula>L44="NO CUMPLE"</formula>
    </cfRule>
    <cfRule type="expression" dxfId="2441" priority="846">
      <formula>L44="CUMPLE"</formula>
    </cfRule>
  </conditionalFormatting>
  <conditionalFormatting sqref="J44">
    <cfRule type="cellIs" dxfId="2440" priority="843" operator="equal">
      <formula>"NO CUMPLE"</formula>
    </cfRule>
    <cfRule type="cellIs" dxfId="2439" priority="844" operator="equal">
      <formula>"CUMPLE"</formula>
    </cfRule>
  </conditionalFormatting>
  <conditionalFormatting sqref="L44">
    <cfRule type="cellIs" dxfId="2438" priority="841" operator="equal">
      <formula>"NO CUMPLE"</formula>
    </cfRule>
    <cfRule type="cellIs" dxfId="2437" priority="842" operator="equal">
      <formula>"CUMPLE"</formula>
    </cfRule>
  </conditionalFormatting>
  <conditionalFormatting sqref="K45:K46">
    <cfRule type="expression" dxfId="2436" priority="839">
      <formula>J45="NO CUMPLE"</formula>
    </cfRule>
    <cfRule type="expression" dxfId="2435" priority="840">
      <formula>J45="CUMPLE"</formula>
    </cfRule>
  </conditionalFormatting>
  <conditionalFormatting sqref="J45:J46">
    <cfRule type="cellIs" dxfId="2434" priority="837" operator="equal">
      <formula>"NO CUMPLE"</formula>
    </cfRule>
    <cfRule type="cellIs" dxfId="2433" priority="838" operator="equal">
      <formula>"CUMPLE"</formula>
    </cfRule>
  </conditionalFormatting>
  <conditionalFormatting sqref="M45">
    <cfRule type="expression" dxfId="2432" priority="835">
      <formula>L45="NO CUMPLE"</formula>
    </cfRule>
    <cfRule type="expression" dxfId="2431" priority="836">
      <formula>L45="CUMPLE"</formula>
    </cfRule>
  </conditionalFormatting>
  <conditionalFormatting sqref="L45">
    <cfRule type="cellIs" dxfId="2430" priority="833" operator="equal">
      <formula>"NO CUMPLE"</formula>
    </cfRule>
    <cfRule type="cellIs" dxfId="2429" priority="834" operator="equal">
      <formula>"CUMPLE"</formula>
    </cfRule>
  </conditionalFormatting>
  <conditionalFormatting sqref="K47">
    <cfRule type="expression" dxfId="2428" priority="831">
      <formula>J47="NO CUMPLE"</formula>
    </cfRule>
    <cfRule type="expression" dxfId="2427" priority="832">
      <formula>J47="CUMPLE"</formula>
    </cfRule>
  </conditionalFormatting>
  <conditionalFormatting sqref="M47">
    <cfRule type="expression" dxfId="2426" priority="829">
      <formula>L47="NO CUMPLE"</formula>
    </cfRule>
    <cfRule type="expression" dxfId="2425" priority="830">
      <formula>L47="CUMPLE"</formula>
    </cfRule>
  </conditionalFormatting>
  <conditionalFormatting sqref="J47">
    <cfRule type="cellIs" dxfId="2424" priority="827" operator="equal">
      <formula>"NO CUMPLE"</formula>
    </cfRule>
    <cfRule type="cellIs" dxfId="2423" priority="828" operator="equal">
      <formula>"CUMPLE"</formula>
    </cfRule>
  </conditionalFormatting>
  <conditionalFormatting sqref="L47">
    <cfRule type="cellIs" dxfId="2422" priority="825" operator="equal">
      <formula>"NO CUMPLE"</formula>
    </cfRule>
    <cfRule type="cellIs" dxfId="2421" priority="826" operator="equal">
      <formula>"CUMPLE"</formula>
    </cfRule>
  </conditionalFormatting>
  <conditionalFormatting sqref="K48:K49">
    <cfRule type="expression" dxfId="2420" priority="823">
      <formula>J48="NO CUMPLE"</formula>
    </cfRule>
    <cfRule type="expression" dxfId="2419" priority="824">
      <formula>J48="CUMPLE"</formula>
    </cfRule>
  </conditionalFormatting>
  <conditionalFormatting sqref="J48:J49">
    <cfRule type="cellIs" dxfId="2418" priority="821" operator="equal">
      <formula>"NO CUMPLE"</formula>
    </cfRule>
    <cfRule type="cellIs" dxfId="2417" priority="822" operator="equal">
      <formula>"CUMPLE"</formula>
    </cfRule>
  </conditionalFormatting>
  <conditionalFormatting sqref="M48">
    <cfRule type="expression" dxfId="2416" priority="819">
      <formula>L48="NO CUMPLE"</formula>
    </cfRule>
    <cfRule type="expression" dxfId="2415" priority="820">
      <formula>L48="CUMPLE"</formula>
    </cfRule>
  </conditionalFormatting>
  <conditionalFormatting sqref="L48">
    <cfRule type="cellIs" dxfId="2414" priority="817" operator="equal">
      <formula>"NO CUMPLE"</formula>
    </cfRule>
    <cfRule type="cellIs" dxfId="2413" priority="818" operator="equal">
      <formula>"CUMPLE"</formula>
    </cfRule>
  </conditionalFormatting>
  <conditionalFormatting sqref="K57">
    <cfRule type="expression" dxfId="2412" priority="815">
      <formula>J57="NO CUMPLE"</formula>
    </cfRule>
    <cfRule type="expression" dxfId="2411" priority="816">
      <formula>J57="CUMPLE"</formula>
    </cfRule>
  </conditionalFormatting>
  <conditionalFormatting sqref="M57">
    <cfRule type="expression" dxfId="2410" priority="813">
      <formula>L57="NO CUMPLE"</formula>
    </cfRule>
    <cfRule type="expression" dxfId="2409" priority="814">
      <formula>L57="CUMPLE"</formula>
    </cfRule>
  </conditionalFormatting>
  <conditionalFormatting sqref="N57">
    <cfRule type="expression" dxfId="2408" priority="810">
      <formula>N57=" "</formula>
    </cfRule>
    <cfRule type="expression" dxfId="2407" priority="811">
      <formula>N57="NO PRESENTÓ CERTIFICADO"</formula>
    </cfRule>
    <cfRule type="expression" dxfId="2406" priority="812">
      <formula>N57="PRESENTÓ CERTIFICADO"</formula>
    </cfRule>
  </conditionalFormatting>
  <conditionalFormatting sqref="J57">
    <cfRule type="cellIs" dxfId="2405" priority="808" operator="equal">
      <formula>"NO CUMPLE"</formula>
    </cfRule>
    <cfRule type="cellIs" dxfId="2404" priority="809" operator="equal">
      <formula>"CUMPLE"</formula>
    </cfRule>
  </conditionalFormatting>
  <conditionalFormatting sqref="L57">
    <cfRule type="cellIs" dxfId="2403" priority="806" operator="equal">
      <formula>"NO CUMPLE"</formula>
    </cfRule>
    <cfRule type="cellIs" dxfId="2402" priority="807" operator="equal">
      <formula>"CUMPLE"</formula>
    </cfRule>
  </conditionalFormatting>
  <conditionalFormatting sqref="S57">
    <cfRule type="cellIs" dxfId="2401" priority="804" operator="greaterThan">
      <formula>0</formula>
    </cfRule>
    <cfRule type="cellIs" dxfId="2400" priority="805" operator="equal">
      <formula>0</formula>
    </cfRule>
  </conditionalFormatting>
  <conditionalFormatting sqref="P57">
    <cfRule type="expression" dxfId="2399" priority="791">
      <formula>Q57="NO SUBSANABLE"</formula>
    </cfRule>
    <cfRule type="expression" dxfId="2398" priority="793">
      <formula>Q57="REQUERIMIENTOS SUBSANADOS"</formula>
    </cfRule>
    <cfRule type="expression" dxfId="2397" priority="794">
      <formula>Q57="PENDIENTES POR SUBSANAR"</formula>
    </cfRule>
    <cfRule type="expression" dxfId="2396" priority="799">
      <formula>Q57="SIN OBSERVACIÓN"</formula>
    </cfRule>
    <cfRule type="containsBlanks" dxfId="2395" priority="800">
      <formula>LEN(TRIM(P57))=0</formula>
    </cfRule>
  </conditionalFormatting>
  <conditionalFormatting sqref="O57">
    <cfRule type="cellIs" dxfId="2394" priority="792" operator="equal">
      <formula>"PENDIENTE POR DESCRIPCIÓN"</formula>
    </cfRule>
    <cfRule type="cellIs" dxfId="2393" priority="796" operator="equal">
      <formula>"DESCRIPCIÓN INSUFICIENTE"</formula>
    </cfRule>
    <cfRule type="cellIs" dxfId="2392" priority="797" operator="equal">
      <formula>"NO ESTÁ ACORDE A ITEM 5.2.1 (T.R.)"</formula>
    </cfRule>
    <cfRule type="cellIs" dxfId="2391" priority="798" operator="equal">
      <formula>"ACORDE A ITEM 5.2.1 (T.R.)"</formula>
    </cfRule>
  </conditionalFormatting>
  <conditionalFormatting sqref="Q57">
    <cfRule type="containsBlanks" dxfId="2390" priority="786">
      <formula>LEN(TRIM(Q57))=0</formula>
    </cfRule>
    <cfRule type="cellIs" dxfId="2389" priority="795" operator="equal">
      <formula>"REQUERIMIENTOS SUBSANADOS"</formula>
    </cfRule>
    <cfRule type="containsText" dxfId="2388" priority="801" operator="containsText" text="NO SUBSANABLE">
      <formula>NOT(ISERROR(SEARCH("NO SUBSANABLE",Q57)))</formula>
    </cfRule>
    <cfRule type="containsText" dxfId="2387" priority="802" operator="containsText" text="PENDIENTES POR SUBSANAR">
      <formula>NOT(ISERROR(SEARCH("PENDIENTES POR SUBSANAR",Q57)))</formula>
    </cfRule>
    <cfRule type="containsText" dxfId="2386" priority="803" operator="containsText" text="SIN OBSERVACIÓN">
      <formula>NOT(ISERROR(SEARCH("SIN OBSERVACIÓN",Q57)))</formula>
    </cfRule>
  </conditionalFormatting>
  <conditionalFormatting sqref="R57">
    <cfRule type="containsBlanks" dxfId="2385" priority="785">
      <formula>LEN(TRIM(R57))=0</formula>
    </cfRule>
    <cfRule type="cellIs" dxfId="2384" priority="787" operator="equal">
      <formula>"NO CUMPLEN CON LO SOLICITADO"</formula>
    </cfRule>
    <cfRule type="cellIs" dxfId="2383" priority="788" operator="equal">
      <formula>"CUMPLEN CON LO SOLICITADO"</formula>
    </cfRule>
    <cfRule type="cellIs" dxfId="2382" priority="789" operator="equal">
      <formula>"PENDIENTES"</formula>
    </cfRule>
    <cfRule type="cellIs" dxfId="2381" priority="790" operator="equal">
      <formula>"NINGUNO"</formula>
    </cfRule>
  </conditionalFormatting>
  <conditionalFormatting sqref="H57">
    <cfRule type="notContainsBlanks" dxfId="2380" priority="784">
      <formula>LEN(TRIM(H57))&gt;0</formula>
    </cfRule>
  </conditionalFormatting>
  <conditionalFormatting sqref="G57">
    <cfRule type="notContainsBlanks" dxfId="2379" priority="783">
      <formula>LEN(TRIM(G57))&gt;0</formula>
    </cfRule>
  </conditionalFormatting>
  <conditionalFormatting sqref="F57 F60 F63">
    <cfRule type="notContainsBlanks" dxfId="2378" priority="782">
      <formula>LEN(TRIM(F57))&gt;0</formula>
    </cfRule>
  </conditionalFormatting>
  <conditionalFormatting sqref="E57">
    <cfRule type="notContainsBlanks" dxfId="2377" priority="781">
      <formula>LEN(TRIM(E57))&gt;0</formula>
    </cfRule>
  </conditionalFormatting>
  <conditionalFormatting sqref="D57">
    <cfRule type="notContainsBlanks" dxfId="2376" priority="780">
      <formula>LEN(TRIM(D57))&gt;0</formula>
    </cfRule>
  </conditionalFormatting>
  <conditionalFormatting sqref="C57">
    <cfRule type="notContainsBlanks" dxfId="2375" priority="779">
      <formula>LEN(TRIM(C57))&gt;0</formula>
    </cfRule>
  </conditionalFormatting>
  <conditionalFormatting sqref="I57">
    <cfRule type="notContainsBlanks" dxfId="2374" priority="778">
      <formula>LEN(TRIM(I57))&gt;0</formula>
    </cfRule>
  </conditionalFormatting>
  <conditionalFormatting sqref="N60 N63">
    <cfRule type="expression" dxfId="2373" priority="775">
      <formula>N60=" "</formula>
    </cfRule>
    <cfRule type="expression" dxfId="2372" priority="776">
      <formula>N60="NO PRESENTÓ CERTIFICADO"</formula>
    </cfRule>
    <cfRule type="expression" dxfId="2371" priority="777">
      <formula>N60="PRESENTÓ CERTIFICADO"</formula>
    </cfRule>
  </conditionalFormatting>
  <conditionalFormatting sqref="P60 P63">
    <cfRule type="expression" dxfId="2370" priority="762">
      <formula>Q60="NO SUBSANABLE"</formula>
    </cfRule>
    <cfRule type="expression" dxfId="2369" priority="764">
      <formula>Q60="REQUERIMIENTOS SUBSANADOS"</formula>
    </cfRule>
    <cfRule type="expression" dxfId="2368" priority="765">
      <formula>Q60="PENDIENTES POR SUBSANAR"</formula>
    </cfRule>
    <cfRule type="expression" dxfId="2367" priority="770">
      <formula>Q60="SIN OBSERVACIÓN"</formula>
    </cfRule>
    <cfRule type="containsBlanks" dxfId="2366" priority="771">
      <formula>LEN(TRIM(P60))=0</formula>
    </cfRule>
  </conditionalFormatting>
  <conditionalFormatting sqref="O60 O63">
    <cfRule type="cellIs" dxfId="2365" priority="763" operator="equal">
      <formula>"PENDIENTE POR DESCRIPCIÓN"</formula>
    </cfRule>
    <cfRule type="cellIs" dxfId="2364" priority="767" operator="equal">
      <formula>"DESCRIPCIÓN INSUFICIENTE"</formula>
    </cfRule>
    <cfRule type="cellIs" dxfId="2363" priority="768" operator="equal">
      <formula>"NO ESTÁ ACORDE A ITEM 5.2.1 (T.R.)"</formula>
    </cfRule>
    <cfRule type="cellIs" dxfId="2362" priority="769" operator="equal">
      <formula>"ACORDE A ITEM 5.2.1 (T.R.)"</formula>
    </cfRule>
  </conditionalFormatting>
  <conditionalFormatting sqref="Q60 Q63">
    <cfRule type="containsBlanks" dxfId="2361" priority="757">
      <formula>LEN(TRIM(Q60))=0</formula>
    </cfRule>
    <cfRule type="cellIs" dxfId="2360" priority="766" operator="equal">
      <formula>"REQUERIMIENTOS SUBSANADOS"</formula>
    </cfRule>
    <cfRule type="containsText" dxfId="2359" priority="772" operator="containsText" text="NO SUBSANABLE">
      <formula>NOT(ISERROR(SEARCH("NO SUBSANABLE",Q60)))</formula>
    </cfRule>
    <cfRule type="containsText" dxfId="2358" priority="773" operator="containsText" text="PENDIENTES POR SUBSANAR">
      <formula>NOT(ISERROR(SEARCH("PENDIENTES POR SUBSANAR",Q60)))</formula>
    </cfRule>
    <cfRule type="containsText" dxfId="2357" priority="774" operator="containsText" text="SIN OBSERVACIÓN">
      <formula>NOT(ISERROR(SEARCH("SIN OBSERVACIÓN",Q60)))</formula>
    </cfRule>
  </conditionalFormatting>
  <conditionalFormatting sqref="R60 R63">
    <cfRule type="containsBlanks" dxfId="2356" priority="756">
      <formula>LEN(TRIM(R60))=0</formula>
    </cfRule>
    <cfRule type="cellIs" dxfId="2355" priority="758" operator="equal">
      <formula>"NO CUMPLEN CON LO SOLICITADO"</formula>
    </cfRule>
    <cfRule type="cellIs" dxfId="2354" priority="759" operator="equal">
      <formula>"CUMPLEN CON LO SOLICITADO"</formula>
    </cfRule>
    <cfRule type="cellIs" dxfId="2353" priority="760" operator="equal">
      <formula>"PENDIENTES"</formula>
    </cfRule>
    <cfRule type="cellIs" dxfId="2352" priority="761" operator="equal">
      <formula>"NINGUNO"</formula>
    </cfRule>
  </conditionalFormatting>
  <conditionalFormatting sqref="H60 H63">
    <cfRule type="notContainsBlanks" dxfId="2351" priority="755">
      <formula>LEN(TRIM(H60))&gt;0</formula>
    </cfRule>
  </conditionalFormatting>
  <conditionalFormatting sqref="G60 G63">
    <cfRule type="notContainsBlanks" dxfId="2350" priority="754">
      <formula>LEN(TRIM(G60))&gt;0</formula>
    </cfRule>
  </conditionalFormatting>
  <conditionalFormatting sqref="E60 E63">
    <cfRule type="notContainsBlanks" dxfId="2349" priority="752">
      <formula>LEN(TRIM(E60))&gt;0</formula>
    </cfRule>
  </conditionalFormatting>
  <conditionalFormatting sqref="D60 D63">
    <cfRule type="notContainsBlanks" dxfId="2348" priority="751">
      <formula>LEN(TRIM(D60))&gt;0</formula>
    </cfRule>
  </conditionalFormatting>
  <conditionalFormatting sqref="C60 C63">
    <cfRule type="notContainsBlanks" dxfId="2347" priority="750">
      <formula>LEN(TRIM(C60))&gt;0</formula>
    </cfRule>
  </conditionalFormatting>
  <conditionalFormatting sqref="I60 I63">
    <cfRule type="notContainsBlanks" dxfId="2346" priority="749">
      <formula>LEN(TRIM(I60))&gt;0</formula>
    </cfRule>
  </conditionalFormatting>
  <conditionalFormatting sqref="N66">
    <cfRule type="expression" dxfId="2345" priority="746">
      <formula>N66=" "</formula>
    </cfRule>
    <cfRule type="expression" dxfId="2344" priority="747">
      <formula>N66="NO PRESENTÓ CERTIFICADO"</formula>
    </cfRule>
    <cfRule type="expression" dxfId="2343" priority="748">
      <formula>N66="PRESENTÓ CERTIFICADO"</formula>
    </cfRule>
  </conditionalFormatting>
  <conditionalFormatting sqref="P66">
    <cfRule type="expression" dxfId="2342" priority="733">
      <formula>Q66="NO SUBSANABLE"</formula>
    </cfRule>
    <cfRule type="expression" dxfId="2341" priority="735">
      <formula>Q66="REQUERIMIENTOS SUBSANADOS"</formula>
    </cfRule>
    <cfRule type="expression" dxfId="2340" priority="736">
      <formula>Q66="PENDIENTES POR SUBSANAR"</formula>
    </cfRule>
    <cfRule type="expression" dxfId="2339" priority="741">
      <formula>Q66="SIN OBSERVACIÓN"</formula>
    </cfRule>
    <cfRule type="containsBlanks" dxfId="2338" priority="742">
      <formula>LEN(TRIM(P66))=0</formula>
    </cfRule>
  </conditionalFormatting>
  <conditionalFormatting sqref="O66">
    <cfRule type="cellIs" dxfId="2337" priority="734" operator="equal">
      <formula>"PENDIENTE POR DESCRIPCIÓN"</formula>
    </cfRule>
    <cfRule type="cellIs" dxfId="2336" priority="738" operator="equal">
      <formula>"DESCRIPCIÓN INSUFICIENTE"</formula>
    </cfRule>
    <cfRule type="cellIs" dxfId="2335" priority="739" operator="equal">
      <formula>"NO ESTÁ ACORDE A ITEM 5.2.1 (T.R.)"</formula>
    </cfRule>
    <cfRule type="cellIs" dxfId="2334" priority="740" operator="equal">
      <formula>"ACORDE A ITEM 5.2.1 (T.R.)"</formula>
    </cfRule>
  </conditionalFormatting>
  <conditionalFormatting sqref="Q66">
    <cfRule type="containsBlanks" dxfId="2333" priority="728">
      <formula>LEN(TRIM(Q66))=0</formula>
    </cfRule>
    <cfRule type="cellIs" dxfId="2332" priority="737" operator="equal">
      <formula>"REQUERIMIENTOS SUBSANADOS"</formula>
    </cfRule>
    <cfRule type="containsText" dxfId="2331" priority="743" operator="containsText" text="NO SUBSANABLE">
      <formula>NOT(ISERROR(SEARCH("NO SUBSANABLE",Q66)))</formula>
    </cfRule>
    <cfRule type="containsText" dxfId="2330" priority="744" operator="containsText" text="PENDIENTES POR SUBSANAR">
      <formula>NOT(ISERROR(SEARCH("PENDIENTES POR SUBSANAR",Q66)))</formula>
    </cfRule>
    <cfRule type="containsText" dxfId="2329" priority="745" operator="containsText" text="SIN OBSERVACIÓN">
      <formula>NOT(ISERROR(SEARCH("SIN OBSERVACIÓN",Q66)))</formula>
    </cfRule>
  </conditionalFormatting>
  <conditionalFormatting sqref="R66">
    <cfRule type="containsBlanks" dxfId="2328" priority="727">
      <formula>LEN(TRIM(R66))=0</formula>
    </cfRule>
    <cfRule type="cellIs" dxfId="2327" priority="729" operator="equal">
      <formula>"NO CUMPLEN CON LO SOLICITADO"</formula>
    </cfRule>
    <cfRule type="cellIs" dxfId="2326" priority="730" operator="equal">
      <formula>"CUMPLEN CON LO SOLICITADO"</formula>
    </cfRule>
    <cfRule type="cellIs" dxfId="2325" priority="731" operator="equal">
      <formula>"PENDIENTES"</formula>
    </cfRule>
    <cfRule type="cellIs" dxfId="2324" priority="732" operator="equal">
      <formula>"NINGUNO"</formula>
    </cfRule>
  </conditionalFormatting>
  <conditionalFormatting sqref="H66">
    <cfRule type="notContainsBlanks" dxfId="2323" priority="726">
      <formula>LEN(TRIM(H66))&gt;0</formula>
    </cfRule>
  </conditionalFormatting>
  <conditionalFormatting sqref="G66">
    <cfRule type="notContainsBlanks" dxfId="2322" priority="725">
      <formula>LEN(TRIM(G66))&gt;0</formula>
    </cfRule>
  </conditionalFormatting>
  <conditionalFormatting sqref="F66">
    <cfRule type="notContainsBlanks" dxfId="2321" priority="724">
      <formula>LEN(TRIM(F66))&gt;0</formula>
    </cfRule>
  </conditionalFormatting>
  <conditionalFormatting sqref="E66">
    <cfRule type="notContainsBlanks" dxfId="2320" priority="723">
      <formula>LEN(TRIM(E66))&gt;0</formula>
    </cfRule>
  </conditionalFormatting>
  <conditionalFormatting sqref="D66">
    <cfRule type="notContainsBlanks" dxfId="2319" priority="722">
      <formula>LEN(TRIM(D66))&gt;0</formula>
    </cfRule>
  </conditionalFormatting>
  <conditionalFormatting sqref="C66">
    <cfRule type="notContainsBlanks" dxfId="2318" priority="721">
      <formula>LEN(TRIM(C66))&gt;0</formula>
    </cfRule>
  </conditionalFormatting>
  <conditionalFormatting sqref="I66">
    <cfRule type="notContainsBlanks" dxfId="2317" priority="720">
      <formula>LEN(TRIM(I66))&gt;0</formula>
    </cfRule>
  </conditionalFormatting>
  <conditionalFormatting sqref="T57">
    <cfRule type="cellIs" dxfId="2316" priority="718" operator="equal">
      <formula>"NO"</formula>
    </cfRule>
    <cfRule type="cellIs" dxfId="2315" priority="719" operator="equal">
      <formula>"SI"</formula>
    </cfRule>
  </conditionalFormatting>
  <conditionalFormatting sqref="S60 S63 S66">
    <cfRule type="cellIs" dxfId="2314" priority="716" operator="greaterThan">
      <formula>0</formula>
    </cfRule>
    <cfRule type="cellIs" dxfId="2313" priority="717" operator="equal">
      <formula>0</formula>
    </cfRule>
  </conditionalFormatting>
  <conditionalFormatting sqref="N69">
    <cfRule type="expression" dxfId="2312" priority="713">
      <formula>N69=" "</formula>
    </cfRule>
    <cfRule type="expression" dxfId="2311" priority="714">
      <formula>N69="NO PRESENTÓ CERTIFICADO"</formula>
    </cfRule>
    <cfRule type="expression" dxfId="2310" priority="715">
      <formula>N69="PRESENTÓ CERTIFICADO"</formula>
    </cfRule>
  </conditionalFormatting>
  <conditionalFormatting sqref="P69">
    <cfRule type="expression" dxfId="2309" priority="700">
      <formula>Q69="NO SUBSANABLE"</formula>
    </cfRule>
    <cfRule type="expression" dxfId="2308" priority="702">
      <formula>Q69="REQUERIMIENTOS SUBSANADOS"</formula>
    </cfRule>
    <cfRule type="expression" dxfId="2307" priority="703">
      <formula>Q69="PENDIENTES POR SUBSANAR"</formula>
    </cfRule>
    <cfRule type="expression" dxfId="2306" priority="708">
      <formula>Q69="SIN OBSERVACIÓN"</formula>
    </cfRule>
    <cfRule type="containsBlanks" dxfId="2305" priority="709">
      <formula>LEN(TRIM(P69))=0</formula>
    </cfRule>
  </conditionalFormatting>
  <conditionalFormatting sqref="O69">
    <cfRule type="cellIs" dxfId="2304" priority="701" operator="equal">
      <formula>"PENDIENTE POR DESCRIPCIÓN"</formula>
    </cfRule>
    <cfRule type="cellIs" dxfId="2303" priority="705" operator="equal">
      <formula>"DESCRIPCIÓN INSUFICIENTE"</formula>
    </cfRule>
    <cfRule type="cellIs" dxfId="2302" priority="706" operator="equal">
      <formula>"NO ESTÁ ACORDE A ITEM 5.2.1 (T.R.)"</formula>
    </cfRule>
    <cfRule type="cellIs" dxfId="2301" priority="707" operator="equal">
      <formula>"ACORDE A ITEM 5.2.1 (T.R.)"</formula>
    </cfRule>
  </conditionalFormatting>
  <conditionalFormatting sqref="Q69">
    <cfRule type="containsBlanks" dxfId="2300" priority="695">
      <formula>LEN(TRIM(Q69))=0</formula>
    </cfRule>
    <cfRule type="cellIs" dxfId="2299" priority="704" operator="equal">
      <formula>"REQUERIMIENTOS SUBSANADOS"</formula>
    </cfRule>
    <cfRule type="containsText" dxfId="2298" priority="710" operator="containsText" text="NO SUBSANABLE">
      <formula>NOT(ISERROR(SEARCH("NO SUBSANABLE",Q69)))</formula>
    </cfRule>
    <cfRule type="containsText" dxfId="2297" priority="711" operator="containsText" text="PENDIENTES POR SUBSANAR">
      <formula>NOT(ISERROR(SEARCH("PENDIENTES POR SUBSANAR",Q69)))</formula>
    </cfRule>
    <cfRule type="containsText" dxfId="2296" priority="712" operator="containsText" text="SIN OBSERVACIÓN">
      <formula>NOT(ISERROR(SEARCH("SIN OBSERVACIÓN",Q69)))</formula>
    </cfRule>
  </conditionalFormatting>
  <conditionalFormatting sqref="R69">
    <cfRule type="containsBlanks" dxfId="2295" priority="694">
      <formula>LEN(TRIM(R69))=0</formula>
    </cfRule>
    <cfRule type="cellIs" dxfId="2294" priority="696" operator="equal">
      <formula>"NO CUMPLEN CON LO SOLICITADO"</formula>
    </cfRule>
    <cfRule type="cellIs" dxfId="2293" priority="697" operator="equal">
      <formula>"CUMPLEN CON LO SOLICITADO"</formula>
    </cfRule>
    <cfRule type="cellIs" dxfId="2292" priority="698" operator="equal">
      <formula>"PENDIENTES"</formula>
    </cfRule>
    <cfRule type="cellIs" dxfId="2291" priority="699" operator="equal">
      <formula>"NINGUNO"</formula>
    </cfRule>
  </conditionalFormatting>
  <conditionalFormatting sqref="H69">
    <cfRule type="notContainsBlanks" dxfId="2290" priority="693">
      <formula>LEN(TRIM(H69))&gt;0</formula>
    </cfRule>
  </conditionalFormatting>
  <conditionalFormatting sqref="G69">
    <cfRule type="notContainsBlanks" dxfId="2289" priority="692">
      <formula>LEN(TRIM(G69))&gt;0</formula>
    </cfRule>
  </conditionalFormatting>
  <conditionalFormatting sqref="F69">
    <cfRule type="notContainsBlanks" dxfId="2288" priority="691">
      <formula>LEN(TRIM(F69))&gt;0</formula>
    </cfRule>
  </conditionalFormatting>
  <conditionalFormatting sqref="E69">
    <cfRule type="notContainsBlanks" dxfId="2287" priority="690">
      <formula>LEN(TRIM(E69))&gt;0</formula>
    </cfRule>
  </conditionalFormatting>
  <conditionalFormatting sqref="D69">
    <cfRule type="notContainsBlanks" dxfId="2286" priority="689">
      <formula>LEN(TRIM(D69))&gt;0</formula>
    </cfRule>
  </conditionalFormatting>
  <conditionalFormatting sqref="C69">
    <cfRule type="notContainsBlanks" dxfId="2285" priority="688">
      <formula>LEN(TRIM(C69))&gt;0</formula>
    </cfRule>
  </conditionalFormatting>
  <conditionalFormatting sqref="I69">
    <cfRule type="notContainsBlanks" dxfId="2284" priority="687">
      <formula>LEN(TRIM(I69))&gt;0</formula>
    </cfRule>
  </conditionalFormatting>
  <conditionalFormatting sqref="S69">
    <cfRule type="cellIs" dxfId="2283" priority="685" operator="greaterThan">
      <formula>0</formula>
    </cfRule>
    <cfRule type="cellIs" dxfId="2282" priority="686" operator="equal">
      <formula>0</formula>
    </cfRule>
  </conditionalFormatting>
  <conditionalFormatting sqref="K58:K59">
    <cfRule type="expression" dxfId="2281" priority="683">
      <formula>J58="NO CUMPLE"</formula>
    </cfRule>
    <cfRule type="expression" dxfId="2280" priority="684">
      <formula>J58="CUMPLE"</formula>
    </cfRule>
  </conditionalFormatting>
  <conditionalFormatting sqref="J58:J59">
    <cfRule type="cellIs" dxfId="2279" priority="681" operator="equal">
      <formula>"NO CUMPLE"</formula>
    </cfRule>
    <cfRule type="cellIs" dxfId="2278" priority="682" operator="equal">
      <formula>"CUMPLE"</formula>
    </cfRule>
  </conditionalFormatting>
  <conditionalFormatting sqref="M58">
    <cfRule type="expression" dxfId="2277" priority="679">
      <formula>L58="NO CUMPLE"</formula>
    </cfRule>
    <cfRule type="expression" dxfId="2276" priority="680">
      <formula>L58="CUMPLE"</formula>
    </cfRule>
  </conditionalFormatting>
  <conditionalFormatting sqref="L58">
    <cfRule type="cellIs" dxfId="2275" priority="677" operator="equal">
      <formula>"NO CUMPLE"</formula>
    </cfRule>
    <cfRule type="cellIs" dxfId="2274" priority="678" operator="equal">
      <formula>"CUMPLE"</formula>
    </cfRule>
  </conditionalFormatting>
  <conditionalFormatting sqref="K60">
    <cfRule type="expression" dxfId="2273" priority="675">
      <formula>J60="NO CUMPLE"</formula>
    </cfRule>
    <cfRule type="expression" dxfId="2272" priority="676">
      <formula>J60="CUMPLE"</formula>
    </cfRule>
  </conditionalFormatting>
  <conditionalFormatting sqref="M60">
    <cfRule type="expression" dxfId="2271" priority="673">
      <formula>L60="NO CUMPLE"</formula>
    </cfRule>
    <cfRule type="expression" dxfId="2270" priority="674">
      <formula>L60="CUMPLE"</formula>
    </cfRule>
  </conditionalFormatting>
  <conditionalFormatting sqref="J60">
    <cfRule type="cellIs" dxfId="2269" priority="671" operator="equal">
      <formula>"NO CUMPLE"</formula>
    </cfRule>
    <cfRule type="cellIs" dxfId="2268" priority="672" operator="equal">
      <formula>"CUMPLE"</formula>
    </cfRule>
  </conditionalFormatting>
  <conditionalFormatting sqref="L60">
    <cfRule type="cellIs" dxfId="2267" priority="669" operator="equal">
      <formula>"NO CUMPLE"</formula>
    </cfRule>
    <cfRule type="cellIs" dxfId="2266" priority="670" operator="equal">
      <formula>"CUMPLE"</formula>
    </cfRule>
  </conditionalFormatting>
  <conditionalFormatting sqref="K61:K62">
    <cfRule type="expression" dxfId="2265" priority="667">
      <formula>J61="NO CUMPLE"</formula>
    </cfRule>
    <cfRule type="expression" dxfId="2264" priority="668">
      <formula>J61="CUMPLE"</formula>
    </cfRule>
  </conditionalFormatting>
  <conditionalFormatting sqref="J61:J62">
    <cfRule type="cellIs" dxfId="2263" priority="665" operator="equal">
      <formula>"NO CUMPLE"</formula>
    </cfRule>
    <cfRule type="cellIs" dxfId="2262" priority="666" operator="equal">
      <formula>"CUMPLE"</formula>
    </cfRule>
  </conditionalFormatting>
  <conditionalFormatting sqref="M61">
    <cfRule type="expression" dxfId="2261" priority="663">
      <formula>L61="NO CUMPLE"</formula>
    </cfRule>
    <cfRule type="expression" dxfId="2260" priority="664">
      <formula>L61="CUMPLE"</formula>
    </cfRule>
  </conditionalFormatting>
  <conditionalFormatting sqref="L61">
    <cfRule type="cellIs" dxfId="2259" priority="661" operator="equal">
      <formula>"NO CUMPLE"</formula>
    </cfRule>
    <cfRule type="cellIs" dxfId="2258" priority="662" operator="equal">
      <formula>"CUMPLE"</formula>
    </cfRule>
  </conditionalFormatting>
  <conditionalFormatting sqref="K63">
    <cfRule type="expression" dxfId="2257" priority="659">
      <formula>J63="NO CUMPLE"</formula>
    </cfRule>
    <cfRule type="expression" dxfId="2256" priority="660">
      <formula>J63="CUMPLE"</formula>
    </cfRule>
  </conditionalFormatting>
  <conditionalFormatting sqref="M63">
    <cfRule type="expression" dxfId="2255" priority="657">
      <formula>L63="NO CUMPLE"</formula>
    </cfRule>
    <cfRule type="expression" dxfId="2254" priority="658">
      <formula>L63="CUMPLE"</formula>
    </cfRule>
  </conditionalFormatting>
  <conditionalFormatting sqref="J63">
    <cfRule type="cellIs" dxfId="2253" priority="655" operator="equal">
      <formula>"NO CUMPLE"</formula>
    </cfRule>
    <cfRule type="cellIs" dxfId="2252" priority="656" operator="equal">
      <formula>"CUMPLE"</formula>
    </cfRule>
  </conditionalFormatting>
  <conditionalFormatting sqref="L63">
    <cfRule type="cellIs" dxfId="2251" priority="653" operator="equal">
      <formula>"NO CUMPLE"</formula>
    </cfRule>
    <cfRule type="cellIs" dxfId="2250" priority="654" operator="equal">
      <formula>"CUMPLE"</formula>
    </cfRule>
  </conditionalFormatting>
  <conditionalFormatting sqref="K64:K65">
    <cfRule type="expression" dxfId="2249" priority="651">
      <formula>J64="NO CUMPLE"</formula>
    </cfRule>
    <cfRule type="expression" dxfId="2248" priority="652">
      <formula>J64="CUMPLE"</formula>
    </cfRule>
  </conditionalFormatting>
  <conditionalFormatting sqref="J64:J65">
    <cfRule type="cellIs" dxfId="2247" priority="649" operator="equal">
      <formula>"NO CUMPLE"</formula>
    </cfRule>
    <cfRule type="cellIs" dxfId="2246" priority="650" operator="equal">
      <formula>"CUMPLE"</formula>
    </cfRule>
  </conditionalFormatting>
  <conditionalFormatting sqref="M64">
    <cfRule type="expression" dxfId="2245" priority="647">
      <formula>L64="NO CUMPLE"</formula>
    </cfRule>
    <cfRule type="expression" dxfId="2244" priority="648">
      <formula>L64="CUMPLE"</formula>
    </cfRule>
  </conditionalFormatting>
  <conditionalFormatting sqref="L64">
    <cfRule type="cellIs" dxfId="2243" priority="645" operator="equal">
      <formula>"NO CUMPLE"</formula>
    </cfRule>
    <cfRule type="cellIs" dxfId="2242" priority="646" operator="equal">
      <formula>"CUMPLE"</formula>
    </cfRule>
  </conditionalFormatting>
  <conditionalFormatting sqref="K66">
    <cfRule type="expression" dxfId="2241" priority="643">
      <formula>J66="NO CUMPLE"</formula>
    </cfRule>
    <cfRule type="expression" dxfId="2240" priority="644">
      <formula>J66="CUMPLE"</formula>
    </cfRule>
  </conditionalFormatting>
  <conditionalFormatting sqref="M66">
    <cfRule type="expression" dxfId="2239" priority="641">
      <formula>L66="NO CUMPLE"</formula>
    </cfRule>
    <cfRule type="expression" dxfId="2238" priority="642">
      <formula>L66="CUMPLE"</formula>
    </cfRule>
  </conditionalFormatting>
  <conditionalFormatting sqref="J66">
    <cfRule type="cellIs" dxfId="2237" priority="639" operator="equal">
      <formula>"NO CUMPLE"</formula>
    </cfRule>
    <cfRule type="cellIs" dxfId="2236" priority="640" operator="equal">
      <formula>"CUMPLE"</formula>
    </cfRule>
  </conditionalFormatting>
  <conditionalFormatting sqref="L66">
    <cfRule type="cellIs" dxfId="2235" priority="637" operator="equal">
      <formula>"NO CUMPLE"</formula>
    </cfRule>
    <cfRule type="cellIs" dxfId="2234" priority="638" operator="equal">
      <formula>"CUMPLE"</formula>
    </cfRule>
  </conditionalFormatting>
  <conditionalFormatting sqref="K67:K68">
    <cfRule type="expression" dxfId="2233" priority="635">
      <formula>J67="NO CUMPLE"</formula>
    </cfRule>
    <cfRule type="expression" dxfId="2232" priority="636">
      <formula>J67="CUMPLE"</formula>
    </cfRule>
  </conditionalFormatting>
  <conditionalFormatting sqref="J67:J68">
    <cfRule type="cellIs" dxfId="2231" priority="633" operator="equal">
      <formula>"NO CUMPLE"</formula>
    </cfRule>
    <cfRule type="cellIs" dxfId="2230" priority="634" operator="equal">
      <formula>"CUMPLE"</formula>
    </cfRule>
  </conditionalFormatting>
  <conditionalFormatting sqref="M67">
    <cfRule type="expression" dxfId="2229" priority="631">
      <formula>L67="NO CUMPLE"</formula>
    </cfRule>
    <cfRule type="expression" dxfId="2228" priority="632">
      <formula>L67="CUMPLE"</formula>
    </cfRule>
  </conditionalFormatting>
  <conditionalFormatting sqref="L67">
    <cfRule type="cellIs" dxfId="2227" priority="629" operator="equal">
      <formula>"NO CUMPLE"</formula>
    </cfRule>
    <cfRule type="cellIs" dxfId="2226" priority="630" operator="equal">
      <formula>"CUMPLE"</formula>
    </cfRule>
  </conditionalFormatting>
  <conditionalFormatting sqref="K69">
    <cfRule type="expression" dxfId="2225" priority="627">
      <formula>J69="NO CUMPLE"</formula>
    </cfRule>
    <cfRule type="expression" dxfId="2224" priority="628">
      <formula>J69="CUMPLE"</formula>
    </cfRule>
  </conditionalFormatting>
  <conditionalFormatting sqref="M69">
    <cfRule type="expression" dxfId="2223" priority="625">
      <formula>L69="NO CUMPLE"</formula>
    </cfRule>
    <cfRule type="expression" dxfId="2222" priority="626">
      <formula>L69="CUMPLE"</formula>
    </cfRule>
  </conditionalFormatting>
  <conditionalFormatting sqref="J69">
    <cfRule type="cellIs" dxfId="2221" priority="623" operator="equal">
      <formula>"NO CUMPLE"</formula>
    </cfRule>
    <cfRule type="cellIs" dxfId="2220" priority="624" operator="equal">
      <formula>"CUMPLE"</formula>
    </cfRule>
  </conditionalFormatting>
  <conditionalFormatting sqref="L69">
    <cfRule type="cellIs" dxfId="2219" priority="621" operator="equal">
      <formula>"NO CUMPLE"</formula>
    </cfRule>
    <cfRule type="cellIs" dxfId="2218" priority="622" operator="equal">
      <formula>"CUMPLE"</formula>
    </cfRule>
  </conditionalFormatting>
  <conditionalFormatting sqref="K70:K71">
    <cfRule type="expression" dxfId="2217" priority="619">
      <formula>J70="NO CUMPLE"</formula>
    </cfRule>
    <cfRule type="expression" dxfId="2216" priority="620">
      <formula>J70="CUMPLE"</formula>
    </cfRule>
  </conditionalFormatting>
  <conditionalFormatting sqref="J70:J71">
    <cfRule type="cellIs" dxfId="2215" priority="617" operator="equal">
      <formula>"NO CUMPLE"</formula>
    </cfRule>
    <cfRule type="cellIs" dxfId="2214" priority="618" operator="equal">
      <formula>"CUMPLE"</formula>
    </cfRule>
  </conditionalFormatting>
  <conditionalFormatting sqref="M70">
    <cfRule type="expression" dxfId="2213" priority="615">
      <formula>L70="NO CUMPLE"</formula>
    </cfRule>
    <cfRule type="expression" dxfId="2212" priority="616">
      <formula>L70="CUMPLE"</formula>
    </cfRule>
  </conditionalFormatting>
  <conditionalFormatting sqref="L70">
    <cfRule type="cellIs" dxfId="2211" priority="613" operator="equal">
      <formula>"NO CUMPLE"</formula>
    </cfRule>
    <cfRule type="cellIs" dxfId="2210" priority="614" operator="equal">
      <formula>"CUMPLE"</formula>
    </cfRule>
  </conditionalFormatting>
  <conditionalFormatting sqref="K79">
    <cfRule type="expression" dxfId="2209" priority="611">
      <formula>J79="NO CUMPLE"</formula>
    </cfRule>
    <cfRule type="expression" dxfId="2208" priority="612">
      <formula>J79="CUMPLE"</formula>
    </cfRule>
  </conditionalFormatting>
  <conditionalFormatting sqref="M79">
    <cfRule type="expression" dxfId="2207" priority="609">
      <formula>L79="NO CUMPLE"</formula>
    </cfRule>
    <cfRule type="expression" dxfId="2206" priority="610">
      <formula>L79="CUMPLE"</formula>
    </cfRule>
  </conditionalFormatting>
  <conditionalFormatting sqref="N79">
    <cfRule type="expression" dxfId="2205" priority="606">
      <formula>N79=" "</formula>
    </cfRule>
    <cfRule type="expression" dxfId="2204" priority="607">
      <formula>N79="NO PRESENTÓ CERTIFICADO"</formula>
    </cfRule>
    <cfRule type="expression" dxfId="2203" priority="608">
      <formula>N79="PRESENTÓ CERTIFICADO"</formula>
    </cfRule>
  </conditionalFormatting>
  <conditionalFormatting sqref="J79">
    <cfRule type="cellIs" dxfId="2202" priority="604" operator="equal">
      <formula>"NO CUMPLE"</formula>
    </cfRule>
    <cfRule type="cellIs" dxfId="2201" priority="605" operator="equal">
      <formula>"CUMPLE"</formula>
    </cfRule>
  </conditionalFormatting>
  <conditionalFormatting sqref="L79">
    <cfRule type="cellIs" dxfId="2200" priority="602" operator="equal">
      <formula>"NO CUMPLE"</formula>
    </cfRule>
    <cfRule type="cellIs" dxfId="2199" priority="603" operator="equal">
      <formula>"CUMPLE"</formula>
    </cfRule>
  </conditionalFormatting>
  <conditionalFormatting sqref="S79">
    <cfRule type="cellIs" dxfId="2198" priority="600" operator="greaterThan">
      <formula>0</formula>
    </cfRule>
    <cfRule type="cellIs" dxfId="2197" priority="601" operator="equal">
      <formula>0</formula>
    </cfRule>
  </conditionalFormatting>
  <conditionalFormatting sqref="P79">
    <cfRule type="expression" dxfId="2196" priority="587">
      <formula>Q79="NO SUBSANABLE"</formula>
    </cfRule>
    <cfRule type="expression" dxfId="2195" priority="589">
      <formula>Q79="REQUERIMIENTOS SUBSANADOS"</formula>
    </cfRule>
    <cfRule type="expression" dxfId="2194" priority="590">
      <formula>Q79="PENDIENTES POR SUBSANAR"</formula>
    </cfRule>
    <cfRule type="expression" dxfId="2193" priority="595">
      <formula>Q79="SIN OBSERVACIÓN"</formula>
    </cfRule>
    <cfRule type="containsBlanks" dxfId="2192" priority="596">
      <formula>LEN(TRIM(P79))=0</formula>
    </cfRule>
  </conditionalFormatting>
  <conditionalFormatting sqref="O79">
    <cfRule type="cellIs" dxfId="2191" priority="588" operator="equal">
      <formula>"PENDIENTE POR DESCRIPCIÓN"</formula>
    </cfRule>
    <cfRule type="cellIs" dxfId="2190" priority="592" operator="equal">
      <formula>"DESCRIPCIÓN INSUFICIENTE"</formula>
    </cfRule>
    <cfRule type="cellIs" dxfId="2189" priority="593" operator="equal">
      <formula>"NO ESTÁ ACORDE A ITEM 5.2.1 (T.R.)"</formula>
    </cfRule>
    <cfRule type="cellIs" dxfId="2188" priority="594" operator="equal">
      <formula>"ACORDE A ITEM 5.2.1 (T.R.)"</formula>
    </cfRule>
  </conditionalFormatting>
  <conditionalFormatting sqref="Q79">
    <cfRule type="containsBlanks" dxfId="2187" priority="582">
      <formula>LEN(TRIM(Q79))=0</formula>
    </cfRule>
    <cfRule type="cellIs" dxfId="2186" priority="591" operator="equal">
      <formula>"REQUERIMIENTOS SUBSANADOS"</formula>
    </cfRule>
    <cfRule type="containsText" dxfId="2185" priority="597" operator="containsText" text="NO SUBSANABLE">
      <formula>NOT(ISERROR(SEARCH("NO SUBSANABLE",Q79)))</formula>
    </cfRule>
    <cfRule type="containsText" dxfId="2184" priority="598" operator="containsText" text="PENDIENTES POR SUBSANAR">
      <formula>NOT(ISERROR(SEARCH("PENDIENTES POR SUBSANAR",Q79)))</formula>
    </cfRule>
    <cfRule type="containsText" dxfId="2183" priority="599" operator="containsText" text="SIN OBSERVACIÓN">
      <formula>NOT(ISERROR(SEARCH("SIN OBSERVACIÓN",Q79)))</formula>
    </cfRule>
  </conditionalFormatting>
  <conditionalFormatting sqref="R79">
    <cfRule type="containsBlanks" dxfId="2182" priority="581">
      <formula>LEN(TRIM(R79))=0</formula>
    </cfRule>
    <cfRule type="cellIs" dxfId="2181" priority="583" operator="equal">
      <formula>"NO CUMPLEN CON LO SOLICITADO"</formula>
    </cfRule>
    <cfRule type="cellIs" dxfId="2180" priority="584" operator="equal">
      <formula>"CUMPLEN CON LO SOLICITADO"</formula>
    </cfRule>
    <cfRule type="cellIs" dxfId="2179" priority="585" operator="equal">
      <formula>"PENDIENTES"</formula>
    </cfRule>
    <cfRule type="cellIs" dxfId="2178" priority="586" operator="equal">
      <formula>"NINGUNO"</formula>
    </cfRule>
  </conditionalFormatting>
  <conditionalFormatting sqref="H79">
    <cfRule type="notContainsBlanks" dxfId="2177" priority="580">
      <formula>LEN(TRIM(H79))&gt;0</formula>
    </cfRule>
  </conditionalFormatting>
  <conditionalFormatting sqref="G79">
    <cfRule type="notContainsBlanks" dxfId="2176" priority="579">
      <formula>LEN(TRIM(G79))&gt;0</formula>
    </cfRule>
  </conditionalFormatting>
  <conditionalFormatting sqref="F79 F82">
    <cfRule type="notContainsBlanks" dxfId="2175" priority="578">
      <formula>LEN(TRIM(F79))&gt;0</formula>
    </cfRule>
  </conditionalFormatting>
  <conditionalFormatting sqref="E79">
    <cfRule type="notContainsBlanks" dxfId="2174" priority="577">
      <formula>LEN(TRIM(E79))&gt;0</formula>
    </cfRule>
  </conditionalFormatting>
  <conditionalFormatting sqref="D79">
    <cfRule type="notContainsBlanks" dxfId="2173" priority="576">
      <formula>LEN(TRIM(D79))&gt;0</formula>
    </cfRule>
  </conditionalFormatting>
  <conditionalFormatting sqref="C79">
    <cfRule type="notContainsBlanks" dxfId="2172" priority="575">
      <formula>LEN(TRIM(C79))&gt;0</formula>
    </cfRule>
  </conditionalFormatting>
  <conditionalFormatting sqref="I79">
    <cfRule type="notContainsBlanks" dxfId="2171" priority="574">
      <formula>LEN(TRIM(I79))&gt;0</formula>
    </cfRule>
  </conditionalFormatting>
  <conditionalFormatting sqref="N82 N85">
    <cfRule type="expression" dxfId="2170" priority="571">
      <formula>N82=" "</formula>
    </cfRule>
    <cfRule type="expression" dxfId="2169" priority="572">
      <formula>N82="NO PRESENTÓ CERTIFICADO"</formula>
    </cfRule>
    <cfRule type="expression" dxfId="2168" priority="573">
      <formula>N82="PRESENTÓ CERTIFICADO"</formula>
    </cfRule>
  </conditionalFormatting>
  <conditionalFormatting sqref="P82 P85">
    <cfRule type="expression" dxfId="2167" priority="558">
      <formula>Q82="NO SUBSANABLE"</formula>
    </cfRule>
    <cfRule type="expression" dxfId="2166" priority="560">
      <formula>Q82="REQUERIMIENTOS SUBSANADOS"</formula>
    </cfRule>
    <cfRule type="expression" dxfId="2165" priority="561">
      <formula>Q82="PENDIENTES POR SUBSANAR"</formula>
    </cfRule>
    <cfRule type="expression" dxfId="2164" priority="566">
      <formula>Q82="SIN OBSERVACIÓN"</formula>
    </cfRule>
    <cfRule type="containsBlanks" dxfId="2163" priority="567">
      <formula>LEN(TRIM(P82))=0</formula>
    </cfRule>
  </conditionalFormatting>
  <conditionalFormatting sqref="O82 O85">
    <cfRule type="cellIs" dxfId="2162" priority="559" operator="equal">
      <formula>"PENDIENTE POR DESCRIPCIÓN"</formula>
    </cfRule>
    <cfRule type="cellIs" dxfId="2161" priority="563" operator="equal">
      <formula>"DESCRIPCIÓN INSUFICIENTE"</formula>
    </cfRule>
    <cfRule type="cellIs" dxfId="2160" priority="564" operator="equal">
      <formula>"NO ESTÁ ACORDE A ITEM 5.2.1 (T.R.)"</formula>
    </cfRule>
    <cfRule type="cellIs" dxfId="2159" priority="565" operator="equal">
      <formula>"ACORDE A ITEM 5.2.1 (T.R.)"</formula>
    </cfRule>
  </conditionalFormatting>
  <conditionalFormatting sqref="Q82 Q85">
    <cfRule type="containsBlanks" dxfId="2158" priority="553">
      <formula>LEN(TRIM(Q82))=0</formula>
    </cfRule>
    <cfRule type="cellIs" dxfId="2157" priority="562" operator="equal">
      <formula>"REQUERIMIENTOS SUBSANADOS"</formula>
    </cfRule>
    <cfRule type="containsText" dxfId="2156" priority="568" operator="containsText" text="NO SUBSANABLE">
      <formula>NOT(ISERROR(SEARCH("NO SUBSANABLE",Q82)))</formula>
    </cfRule>
    <cfRule type="containsText" dxfId="2155" priority="569" operator="containsText" text="PENDIENTES POR SUBSANAR">
      <formula>NOT(ISERROR(SEARCH("PENDIENTES POR SUBSANAR",Q82)))</formula>
    </cfRule>
    <cfRule type="containsText" dxfId="2154" priority="570" operator="containsText" text="SIN OBSERVACIÓN">
      <formula>NOT(ISERROR(SEARCH("SIN OBSERVACIÓN",Q82)))</formula>
    </cfRule>
  </conditionalFormatting>
  <conditionalFormatting sqref="R82 R85">
    <cfRule type="containsBlanks" dxfId="2153" priority="552">
      <formula>LEN(TRIM(R82))=0</formula>
    </cfRule>
    <cfRule type="cellIs" dxfId="2152" priority="554" operator="equal">
      <formula>"NO CUMPLEN CON LO SOLICITADO"</formula>
    </cfRule>
    <cfRule type="cellIs" dxfId="2151" priority="555" operator="equal">
      <formula>"CUMPLEN CON LO SOLICITADO"</formula>
    </cfRule>
    <cfRule type="cellIs" dxfId="2150" priority="556" operator="equal">
      <formula>"PENDIENTES"</formula>
    </cfRule>
    <cfRule type="cellIs" dxfId="2149" priority="557" operator="equal">
      <formula>"NINGUNO"</formula>
    </cfRule>
  </conditionalFormatting>
  <conditionalFormatting sqref="H82 H85">
    <cfRule type="notContainsBlanks" dxfId="2148" priority="551">
      <formula>LEN(TRIM(H82))&gt;0</formula>
    </cfRule>
  </conditionalFormatting>
  <conditionalFormatting sqref="G82 G85">
    <cfRule type="notContainsBlanks" dxfId="2147" priority="550">
      <formula>LEN(TRIM(G82))&gt;0</formula>
    </cfRule>
  </conditionalFormatting>
  <conditionalFormatting sqref="F85">
    <cfRule type="notContainsBlanks" dxfId="2146" priority="549">
      <formula>LEN(TRIM(F85))&gt;0</formula>
    </cfRule>
  </conditionalFormatting>
  <conditionalFormatting sqref="E82 E85">
    <cfRule type="notContainsBlanks" dxfId="2145" priority="548">
      <formula>LEN(TRIM(E82))&gt;0</formula>
    </cfRule>
  </conditionalFormatting>
  <conditionalFormatting sqref="D82 D85">
    <cfRule type="notContainsBlanks" dxfId="2144" priority="547">
      <formula>LEN(TRIM(D82))&gt;0</formula>
    </cfRule>
  </conditionalFormatting>
  <conditionalFormatting sqref="C82 C85">
    <cfRule type="notContainsBlanks" dxfId="2143" priority="546">
      <formula>LEN(TRIM(C82))&gt;0</formula>
    </cfRule>
  </conditionalFormatting>
  <conditionalFormatting sqref="I82 I85">
    <cfRule type="notContainsBlanks" dxfId="2142" priority="545">
      <formula>LEN(TRIM(I82))&gt;0</formula>
    </cfRule>
  </conditionalFormatting>
  <conditionalFormatting sqref="N88">
    <cfRule type="expression" dxfId="2141" priority="542">
      <formula>N88=" "</formula>
    </cfRule>
    <cfRule type="expression" dxfId="2140" priority="543">
      <formula>N88="NO PRESENTÓ CERTIFICADO"</formula>
    </cfRule>
    <cfRule type="expression" dxfId="2139" priority="544">
      <formula>N88="PRESENTÓ CERTIFICADO"</formula>
    </cfRule>
  </conditionalFormatting>
  <conditionalFormatting sqref="P88">
    <cfRule type="expression" dxfId="2138" priority="529">
      <formula>Q88="NO SUBSANABLE"</formula>
    </cfRule>
    <cfRule type="expression" dxfId="2137" priority="531">
      <formula>Q88="REQUERIMIENTOS SUBSANADOS"</formula>
    </cfRule>
    <cfRule type="expression" dxfId="2136" priority="532">
      <formula>Q88="PENDIENTES POR SUBSANAR"</formula>
    </cfRule>
    <cfRule type="expression" dxfId="2135" priority="537">
      <formula>Q88="SIN OBSERVACIÓN"</formula>
    </cfRule>
    <cfRule type="containsBlanks" dxfId="2134" priority="538">
      <formula>LEN(TRIM(P88))=0</formula>
    </cfRule>
  </conditionalFormatting>
  <conditionalFormatting sqref="O88">
    <cfRule type="cellIs" dxfId="2133" priority="530" operator="equal">
      <formula>"PENDIENTE POR DESCRIPCIÓN"</formula>
    </cfRule>
    <cfRule type="cellIs" dxfId="2132" priority="534" operator="equal">
      <formula>"DESCRIPCIÓN INSUFICIENTE"</formula>
    </cfRule>
    <cfRule type="cellIs" dxfId="2131" priority="535" operator="equal">
      <formula>"NO ESTÁ ACORDE A ITEM 5.2.1 (T.R.)"</formula>
    </cfRule>
    <cfRule type="cellIs" dxfId="2130" priority="536" operator="equal">
      <formula>"ACORDE A ITEM 5.2.1 (T.R.)"</formula>
    </cfRule>
  </conditionalFormatting>
  <conditionalFormatting sqref="Q88">
    <cfRule type="containsBlanks" dxfId="2129" priority="524">
      <formula>LEN(TRIM(Q88))=0</formula>
    </cfRule>
    <cfRule type="cellIs" dxfId="2128" priority="533" operator="equal">
      <formula>"REQUERIMIENTOS SUBSANADOS"</formula>
    </cfRule>
    <cfRule type="containsText" dxfId="2127" priority="539" operator="containsText" text="NO SUBSANABLE">
      <formula>NOT(ISERROR(SEARCH("NO SUBSANABLE",Q88)))</formula>
    </cfRule>
    <cfRule type="containsText" dxfId="2126" priority="540" operator="containsText" text="PENDIENTES POR SUBSANAR">
      <formula>NOT(ISERROR(SEARCH("PENDIENTES POR SUBSANAR",Q88)))</formula>
    </cfRule>
    <cfRule type="containsText" dxfId="2125" priority="541" operator="containsText" text="SIN OBSERVACIÓN">
      <formula>NOT(ISERROR(SEARCH("SIN OBSERVACIÓN",Q88)))</formula>
    </cfRule>
  </conditionalFormatting>
  <conditionalFormatting sqref="R88">
    <cfRule type="containsBlanks" dxfId="2124" priority="523">
      <formula>LEN(TRIM(R88))=0</formula>
    </cfRule>
    <cfRule type="cellIs" dxfId="2123" priority="525" operator="equal">
      <formula>"NO CUMPLEN CON LO SOLICITADO"</formula>
    </cfRule>
    <cfRule type="cellIs" dxfId="2122" priority="526" operator="equal">
      <formula>"CUMPLEN CON LO SOLICITADO"</formula>
    </cfRule>
    <cfRule type="cellIs" dxfId="2121" priority="527" operator="equal">
      <formula>"PENDIENTES"</formula>
    </cfRule>
    <cfRule type="cellIs" dxfId="2120" priority="528" operator="equal">
      <formula>"NINGUNO"</formula>
    </cfRule>
  </conditionalFormatting>
  <conditionalFormatting sqref="H88">
    <cfRule type="notContainsBlanks" dxfId="2119" priority="522">
      <formula>LEN(TRIM(H88))&gt;0</formula>
    </cfRule>
  </conditionalFormatting>
  <conditionalFormatting sqref="G88">
    <cfRule type="notContainsBlanks" dxfId="2118" priority="521">
      <formula>LEN(TRIM(G88))&gt;0</formula>
    </cfRule>
  </conditionalFormatting>
  <conditionalFormatting sqref="F88">
    <cfRule type="notContainsBlanks" dxfId="2117" priority="520">
      <formula>LEN(TRIM(F88))&gt;0</formula>
    </cfRule>
  </conditionalFormatting>
  <conditionalFormatting sqref="E88">
    <cfRule type="notContainsBlanks" dxfId="2116" priority="519">
      <formula>LEN(TRIM(E88))&gt;0</formula>
    </cfRule>
  </conditionalFormatting>
  <conditionalFormatting sqref="D88">
    <cfRule type="notContainsBlanks" dxfId="2115" priority="518">
      <formula>LEN(TRIM(D88))&gt;0</formula>
    </cfRule>
  </conditionalFormatting>
  <conditionalFormatting sqref="C88">
    <cfRule type="notContainsBlanks" dxfId="2114" priority="517">
      <formula>LEN(TRIM(C88))&gt;0</formula>
    </cfRule>
  </conditionalFormatting>
  <conditionalFormatting sqref="I88">
    <cfRule type="notContainsBlanks" dxfId="2113" priority="516">
      <formula>LEN(TRIM(I88))&gt;0</formula>
    </cfRule>
  </conditionalFormatting>
  <conditionalFormatting sqref="T79">
    <cfRule type="cellIs" dxfId="2112" priority="514" operator="equal">
      <formula>"NO"</formula>
    </cfRule>
    <cfRule type="cellIs" dxfId="2111" priority="515" operator="equal">
      <formula>"SI"</formula>
    </cfRule>
  </conditionalFormatting>
  <conditionalFormatting sqref="S82 S85 S88">
    <cfRule type="cellIs" dxfId="2110" priority="512" operator="greaterThan">
      <formula>0</formula>
    </cfRule>
    <cfRule type="cellIs" dxfId="2109" priority="513" operator="equal">
      <formula>0</formula>
    </cfRule>
  </conditionalFormatting>
  <conditionalFormatting sqref="N91">
    <cfRule type="expression" dxfId="2108" priority="509">
      <formula>N91=" "</formula>
    </cfRule>
    <cfRule type="expression" dxfId="2107" priority="510">
      <formula>N91="NO PRESENTÓ CERTIFICADO"</formula>
    </cfRule>
    <cfRule type="expression" dxfId="2106" priority="511">
      <formula>N91="PRESENTÓ CERTIFICADO"</formula>
    </cfRule>
  </conditionalFormatting>
  <conditionalFormatting sqref="P91">
    <cfRule type="expression" dxfId="2105" priority="496">
      <formula>Q91="NO SUBSANABLE"</formula>
    </cfRule>
    <cfRule type="expression" dxfId="2104" priority="498">
      <formula>Q91="REQUERIMIENTOS SUBSANADOS"</formula>
    </cfRule>
    <cfRule type="expression" dxfId="2103" priority="499">
      <formula>Q91="PENDIENTES POR SUBSANAR"</formula>
    </cfRule>
    <cfRule type="expression" dxfId="2102" priority="504">
      <formula>Q91="SIN OBSERVACIÓN"</formula>
    </cfRule>
    <cfRule type="containsBlanks" dxfId="2101" priority="505">
      <formula>LEN(TRIM(P91))=0</formula>
    </cfRule>
  </conditionalFormatting>
  <conditionalFormatting sqref="O91">
    <cfRule type="cellIs" dxfId="2100" priority="497" operator="equal">
      <formula>"PENDIENTE POR DESCRIPCIÓN"</formula>
    </cfRule>
    <cfRule type="cellIs" dxfId="2099" priority="501" operator="equal">
      <formula>"DESCRIPCIÓN INSUFICIENTE"</formula>
    </cfRule>
    <cfRule type="cellIs" dxfId="2098" priority="502" operator="equal">
      <formula>"NO ESTÁ ACORDE A ITEM 5.2.1 (T.R.)"</formula>
    </cfRule>
    <cfRule type="cellIs" dxfId="2097" priority="503" operator="equal">
      <formula>"ACORDE A ITEM 5.2.1 (T.R.)"</formula>
    </cfRule>
  </conditionalFormatting>
  <conditionalFormatting sqref="Q91">
    <cfRule type="containsBlanks" dxfId="2096" priority="491">
      <formula>LEN(TRIM(Q91))=0</formula>
    </cfRule>
    <cfRule type="cellIs" dxfId="2095" priority="500" operator="equal">
      <formula>"REQUERIMIENTOS SUBSANADOS"</formula>
    </cfRule>
    <cfRule type="containsText" dxfId="2094" priority="506" operator="containsText" text="NO SUBSANABLE">
      <formula>NOT(ISERROR(SEARCH("NO SUBSANABLE",Q91)))</formula>
    </cfRule>
    <cfRule type="containsText" dxfId="2093" priority="507" operator="containsText" text="PENDIENTES POR SUBSANAR">
      <formula>NOT(ISERROR(SEARCH("PENDIENTES POR SUBSANAR",Q91)))</formula>
    </cfRule>
    <cfRule type="containsText" dxfId="2092" priority="508" operator="containsText" text="SIN OBSERVACIÓN">
      <formula>NOT(ISERROR(SEARCH("SIN OBSERVACIÓN",Q91)))</formula>
    </cfRule>
  </conditionalFormatting>
  <conditionalFormatting sqref="R91">
    <cfRule type="containsBlanks" dxfId="2091" priority="490">
      <formula>LEN(TRIM(R91))=0</formula>
    </cfRule>
    <cfRule type="cellIs" dxfId="2090" priority="492" operator="equal">
      <formula>"NO CUMPLEN CON LO SOLICITADO"</formula>
    </cfRule>
    <cfRule type="cellIs" dxfId="2089" priority="493" operator="equal">
      <formula>"CUMPLEN CON LO SOLICITADO"</formula>
    </cfRule>
    <cfRule type="cellIs" dxfId="2088" priority="494" operator="equal">
      <formula>"PENDIENTES"</formula>
    </cfRule>
    <cfRule type="cellIs" dxfId="2087" priority="495" operator="equal">
      <formula>"NINGUNO"</formula>
    </cfRule>
  </conditionalFormatting>
  <conditionalFormatting sqref="H91">
    <cfRule type="notContainsBlanks" dxfId="2086" priority="489">
      <formula>LEN(TRIM(H91))&gt;0</formula>
    </cfRule>
  </conditionalFormatting>
  <conditionalFormatting sqref="G91">
    <cfRule type="notContainsBlanks" dxfId="2085" priority="488">
      <formula>LEN(TRIM(G91))&gt;0</formula>
    </cfRule>
  </conditionalFormatting>
  <conditionalFormatting sqref="F91">
    <cfRule type="notContainsBlanks" dxfId="2084" priority="487">
      <formula>LEN(TRIM(F91))&gt;0</formula>
    </cfRule>
  </conditionalFormatting>
  <conditionalFormatting sqref="E91">
    <cfRule type="notContainsBlanks" dxfId="2083" priority="486">
      <formula>LEN(TRIM(E91))&gt;0</formula>
    </cfRule>
  </conditionalFormatting>
  <conditionalFormatting sqref="D91">
    <cfRule type="notContainsBlanks" dxfId="2082" priority="485">
      <formula>LEN(TRIM(D91))&gt;0</formula>
    </cfRule>
  </conditionalFormatting>
  <conditionalFormatting sqref="C91">
    <cfRule type="notContainsBlanks" dxfId="2081" priority="484">
      <formula>LEN(TRIM(C91))&gt;0</formula>
    </cfRule>
  </conditionalFormatting>
  <conditionalFormatting sqref="I91">
    <cfRule type="notContainsBlanks" dxfId="2080" priority="483">
      <formula>LEN(TRIM(I91))&gt;0</formula>
    </cfRule>
  </conditionalFormatting>
  <conditionalFormatting sqref="S91">
    <cfRule type="cellIs" dxfId="2079" priority="481" operator="greaterThan">
      <formula>0</formula>
    </cfRule>
    <cfRule type="cellIs" dxfId="2078" priority="482" operator="equal">
      <formula>0</formula>
    </cfRule>
  </conditionalFormatting>
  <conditionalFormatting sqref="K80:K81">
    <cfRule type="expression" dxfId="2077" priority="479">
      <formula>J80="NO CUMPLE"</formula>
    </cfRule>
    <cfRule type="expression" dxfId="2076" priority="480">
      <formula>J80="CUMPLE"</formula>
    </cfRule>
  </conditionalFormatting>
  <conditionalFormatting sqref="J80:J81">
    <cfRule type="cellIs" dxfId="2075" priority="477" operator="equal">
      <formula>"NO CUMPLE"</formula>
    </cfRule>
    <cfRule type="cellIs" dxfId="2074" priority="478" operator="equal">
      <formula>"CUMPLE"</formula>
    </cfRule>
  </conditionalFormatting>
  <conditionalFormatting sqref="M80">
    <cfRule type="expression" dxfId="2073" priority="475">
      <formula>L80="NO CUMPLE"</formula>
    </cfRule>
    <cfRule type="expression" dxfId="2072" priority="476">
      <formula>L80="CUMPLE"</formula>
    </cfRule>
  </conditionalFormatting>
  <conditionalFormatting sqref="L80">
    <cfRule type="cellIs" dxfId="2071" priority="473" operator="equal">
      <formula>"NO CUMPLE"</formula>
    </cfRule>
    <cfRule type="cellIs" dxfId="2070" priority="474" operator="equal">
      <formula>"CUMPLE"</formula>
    </cfRule>
  </conditionalFormatting>
  <conditionalFormatting sqref="K82">
    <cfRule type="expression" dxfId="2069" priority="471">
      <formula>J82="NO CUMPLE"</formula>
    </cfRule>
    <cfRule type="expression" dxfId="2068" priority="472">
      <formula>J82="CUMPLE"</formula>
    </cfRule>
  </conditionalFormatting>
  <conditionalFormatting sqref="M82">
    <cfRule type="expression" dxfId="2067" priority="469">
      <formula>L82="NO CUMPLE"</formula>
    </cfRule>
    <cfRule type="expression" dxfId="2066" priority="470">
      <formula>L82="CUMPLE"</formula>
    </cfRule>
  </conditionalFormatting>
  <conditionalFormatting sqref="J82">
    <cfRule type="cellIs" dxfId="2065" priority="467" operator="equal">
      <formula>"NO CUMPLE"</formula>
    </cfRule>
    <cfRule type="cellIs" dxfId="2064" priority="468" operator="equal">
      <formula>"CUMPLE"</formula>
    </cfRule>
  </conditionalFormatting>
  <conditionalFormatting sqref="L82">
    <cfRule type="cellIs" dxfId="2063" priority="465" operator="equal">
      <formula>"NO CUMPLE"</formula>
    </cfRule>
    <cfRule type="cellIs" dxfId="2062" priority="466" operator="equal">
      <formula>"CUMPLE"</formula>
    </cfRule>
  </conditionalFormatting>
  <conditionalFormatting sqref="K83:K84">
    <cfRule type="expression" dxfId="2061" priority="463">
      <formula>J83="NO CUMPLE"</formula>
    </cfRule>
    <cfRule type="expression" dxfId="2060" priority="464">
      <formula>J83="CUMPLE"</formula>
    </cfRule>
  </conditionalFormatting>
  <conditionalFormatting sqref="J83:J84">
    <cfRule type="cellIs" dxfId="2059" priority="461" operator="equal">
      <formula>"NO CUMPLE"</formula>
    </cfRule>
    <cfRule type="cellIs" dxfId="2058" priority="462" operator="equal">
      <formula>"CUMPLE"</formula>
    </cfRule>
  </conditionalFormatting>
  <conditionalFormatting sqref="M83">
    <cfRule type="expression" dxfId="2057" priority="459">
      <formula>L83="NO CUMPLE"</formula>
    </cfRule>
    <cfRule type="expression" dxfId="2056" priority="460">
      <formula>L83="CUMPLE"</formula>
    </cfRule>
  </conditionalFormatting>
  <conditionalFormatting sqref="L83">
    <cfRule type="cellIs" dxfId="2055" priority="457" operator="equal">
      <formula>"NO CUMPLE"</formula>
    </cfRule>
    <cfRule type="cellIs" dxfId="2054" priority="458" operator="equal">
      <formula>"CUMPLE"</formula>
    </cfRule>
  </conditionalFormatting>
  <conditionalFormatting sqref="K85">
    <cfRule type="expression" dxfId="2053" priority="455">
      <formula>J85="NO CUMPLE"</formula>
    </cfRule>
    <cfRule type="expression" dxfId="2052" priority="456">
      <formula>J85="CUMPLE"</formula>
    </cfRule>
  </conditionalFormatting>
  <conditionalFormatting sqref="M85">
    <cfRule type="expression" dxfId="2051" priority="453">
      <formula>L85="NO CUMPLE"</formula>
    </cfRule>
    <cfRule type="expression" dxfId="2050" priority="454">
      <formula>L85="CUMPLE"</formula>
    </cfRule>
  </conditionalFormatting>
  <conditionalFormatting sqref="J85">
    <cfRule type="cellIs" dxfId="2049" priority="451" operator="equal">
      <formula>"NO CUMPLE"</formula>
    </cfRule>
    <cfRule type="cellIs" dxfId="2048" priority="452" operator="equal">
      <formula>"CUMPLE"</formula>
    </cfRule>
  </conditionalFormatting>
  <conditionalFormatting sqref="L85">
    <cfRule type="cellIs" dxfId="2047" priority="449" operator="equal">
      <formula>"NO CUMPLE"</formula>
    </cfRule>
    <cfRule type="cellIs" dxfId="2046" priority="450" operator="equal">
      <formula>"CUMPLE"</formula>
    </cfRule>
  </conditionalFormatting>
  <conditionalFormatting sqref="K86:K87">
    <cfRule type="expression" dxfId="2045" priority="447">
      <formula>J86="NO CUMPLE"</formula>
    </cfRule>
    <cfRule type="expression" dxfId="2044" priority="448">
      <formula>J86="CUMPLE"</formula>
    </cfRule>
  </conditionalFormatting>
  <conditionalFormatting sqref="J86:J87">
    <cfRule type="cellIs" dxfId="2043" priority="445" operator="equal">
      <formula>"NO CUMPLE"</formula>
    </cfRule>
    <cfRule type="cellIs" dxfId="2042" priority="446" operator="equal">
      <formula>"CUMPLE"</formula>
    </cfRule>
  </conditionalFormatting>
  <conditionalFormatting sqref="M86">
    <cfRule type="expression" dxfId="2041" priority="443">
      <formula>L86="NO CUMPLE"</formula>
    </cfRule>
    <cfRule type="expression" dxfId="2040" priority="444">
      <formula>L86="CUMPLE"</formula>
    </cfRule>
  </conditionalFormatting>
  <conditionalFormatting sqref="L86">
    <cfRule type="cellIs" dxfId="2039" priority="441" operator="equal">
      <formula>"NO CUMPLE"</formula>
    </cfRule>
    <cfRule type="cellIs" dxfId="2038" priority="442" operator="equal">
      <formula>"CUMPLE"</formula>
    </cfRule>
  </conditionalFormatting>
  <conditionalFormatting sqref="K88">
    <cfRule type="expression" dxfId="2037" priority="439">
      <formula>J88="NO CUMPLE"</formula>
    </cfRule>
    <cfRule type="expression" dxfId="2036" priority="440">
      <formula>J88="CUMPLE"</formula>
    </cfRule>
  </conditionalFormatting>
  <conditionalFormatting sqref="M88">
    <cfRule type="expression" dxfId="2035" priority="437">
      <formula>L88="NO CUMPLE"</formula>
    </cfRule>
    <cfRule type="expression" dxfId="2034" priority="438">
      <formula>L88="CUMPLE"</formula>
    </cfRule>
  </conditionalFormatting>
  <conditionalFormatting sqref="J88">
    <cfRule type="cellIs" dxfId="2033" priority="435" operator="equal">
      <formula>"NO CUMPLE"</formula>
    </cfRule>
    <cfRule type="cellIs" dxfId="2032" priority="436" operator="equal">
      <formula>"CUMPLE"</formula>
    </cfRule>
  </conditionalFormatting>
  <conditionalFormatting sqref="L88">
    <cfRule type="cellIs" dxfId="2031" priority="433" operator="equal">
      <formula>"NO CUMPLE"</formula>
    </cfRule>
    <cfRule type="cellIs" dxfId="2030" priority="434" operator="equal">
      <formula>"CUMPLE"</formula>
    </cfRule>
  </conditionalFormatting>
  <conditionalFormatting sqref="K89:K90">
    <cfRule type="expression" dxfId="2029" priority="431">
      <formula>J89="NO CUMPLE"</formula>
    </cfRule>
    <cfRule type="expression" dxfId="2028" priority="432">
      <formula>J89="CUMPLE"</formula>
    </cfRule>
  </conditionalFormatting>
  <conditionalFormatting sqref="J89:J90">
    <cfRule type="cellIs" dxfId="2027" priority="429" operator="equal">
      <formula>"NO CUMPLE"</formula>
    </cfRule>
    <cfRule type="cellIs" dxfId="2026" priority="430" operator="equal">
      <formula>"CUMPLE"</formula>
    </cfRule>
  </conditionalFormatting>
  <conditionalFormatting sqref="M89">
    <cfRule type="expression" dxfId="2025" priority="427">
      <formula>L89="NO CUMPLE"</formula>
    </cfRule>
    <cfRule type="expression" dxfId="2024" priority="428">
      <formula>L89="CUMPLE"</formula>
    </cfRule>
  </conditionalFormatting>
  <conditionalFormatting sqref="L89">
    <cfRule type="cellIs" dxfId="2023" priority="425" operator="equal">
      <formula>"NO CUMPLE"</formula>
    </cfRule>
    <cfRule type="cellIs" dxfId="2022" priority="426" operator="equal">
      <formula>"CUMPLE"</formula>
    </cfRule>
  </conditionalFormatting>
  <conditionalFormatting sqref="K91">
    <cfRule type="expression" dxfId="2021" priority="423">
      <formula>J91="NO CUMPLE"</formula>
    </cfRule>
    <cfRule type="expression" dxfId="2020" priority="424">
      <formula>J91="CUMPLE"</formula>
    </cfRule>
  </conditionalFormatting>
  <conditionalFormatting sqref="M91">
    <cfRule type="expression" dxfId="2019" priority="421">
      <formula>L91="NO CUMPLE"</formula>
    </cfRule>
    <cfRule type="expression" dxfId="2018" priority="422">
      <formula>L91="CUMPLE"</formula>
    </cfRule>
  </conditionalFormatting>
  <conditionalFormatting sqref="J91">
    <cfRule type="cellIs" dxfId="2017" priority="419" operator="equal">
      <formula>"NO CUMPLE"</formula>
    </cfRule>
    <cfRule type="cellIs" dxfId="2016" priority="420" operator="equal">
      <formula>"CUMPLE"</formula>
    </cfRule>
  </conditionalFormatting>
  <conditionalFormatting sqref="L91">
    <cfRule type="cellIs" dxfId="2015" priority="417" operator="equal">
      <formula>"NO CUMPLE"</formula>
    </cfRule>
    <cfRule type="cellIs" dxfId="2014" priority="418" operator="equal">
      <formula>"CUMPLE"</formula>
    </cfRule>
  </conditionalFormatting>
  <conditionalFormatting sqref="K92:K93">
    <cfRule type="expression" dxfId="2013" priority="415">
      <formula>J92="NO CUMPLE"</formula>
    </cfRule>
    <cfRule type="expression" dxfId="2012" priority="416">
      <formula>J92="CUMPLE"</formula>
    </cfRule>
  </conditionalFormatting>
  <conditionalFormatting sqref="J92:J93">
    <cfRule type="cellIs" dxfId="2011" priority="413" operator="equal">
      <formula>"NO CUMPLE"</formula>
    </cfRule>
    <cfRule type="cellIs" dxfId="2010" priority="414" operator="equal">
      <formula>"CUMPLE"</formula>
    </cfRule>
  </conditionalFormatting>
  <conditionalFormatting sqref="M92">
    <cfRule type="expression" dxfId="2009" priority="411">
      <formula>L92="NO CUMPLE"</formula>
    </cfRule>
    <cfRule type="expression" dxfId="2008" priority="412">
      <formula>L92="CUMPLE"</formula>
    </cfRule>
  </conditionalFormatting>
  <conditionalFormatting sqref="L92">
    <cfRule type="cellIs" dxfId="2007" priority="409" operator="equal">
      <formula>"NO CUMPLE"</formula>
    </cfRule>
    <cfRule type="cellIs" dxfId="2006" priority="410" operator="equal">
      <formula>"CUMPLE"</formula>
    </cfRule>
  </conditionalFormatting>
  <conditionalFormatting sqref="K101">
    <cfRule type="expression" dxfId="2005" priority="407">
      <formula>J101="NO CUMPLE"</formula>
    </cfRule>
    <cfRule type="expression" dxfId="2004" priority="408">
      <formula>J101="CUMPLE"</formula>
    </cfRule>
  </conditionalFormatting>
  <conditionalFormatting sqref="M101">
    <cfRule type="expression" dxfId="2003" priority="405">
      <formula>L101="NO CUMPLE"</formula>
    </cfRule>
    <cfRule type="expression" dxfId="2002" priority="406">
      <formula>L101="CUMPLE"</formula>
    </cfRule>
  </conditionalFormatting>
  <conditionalFormatting sqref="N101">
    <cfRule type="expression" dxfId="2001" priority="402">
      <formula>N101=" "</formula>
    </cfRule>
    <cfRule type="expression" dxfId="2000" priority="403">
      <formula>N101="NO PRESENTÓ CERTIFICADO"</formula>
    </cfRule>
    <cfRule type="expression" dxfId="1999" priority="404">
      <formula>N101="PRESENTÓ CERTIFICADO"</formula>
    </cfRule>
  </conditionalFormatting>
  <conditionalFormatting sqref="J101">
    <cfRule type="cellIs" dxfId="1998" priority="400" operator="equal">
      <formula>"NO CUMPLE"</formula>
    </cfRule>
    <cfRule type="cellIs" dxfId="1997" priority="401" operator="equal">
      <formula>"CUMPLE"</formula>
    </cfRule>
  </conditionalFormatting>
  <conditionalFormatting sqref="L101">
    <cfRule type="cellIs" dxfId="1996" priority="398" operator="equal">
      <formula>"NO CUMPLE"</formula>
    </cfRule>
    <cfRule type="cellIs" dxfId="1995" priority="399" operator="equal">
      <formula>"CUMPLE"</formula>
    </cfRule>
  </conditionalFormatting>
  <conditionalFormatting sqref="S101">
    <cfRule type="cellIs" dxfId="1994" priority="396" operator="greaterThan">
      <formula>0</formula>
    </cfRule>
    <cfRule type="cellIs" dxfId="1993" priority="397" operator="equal">
      <formula>0</formula>
    </cfRule>
  </conditionalFormatting>
  <conditionalFormatting sqref="P101">
    <cfRule type="expression" dxfId="1992" priority="383">
      <formula>Q101="NO SUBSANABLE"</formula>
    </cfRule>
    <cfRule type="expression" dxfId="1991" priority="385">
      <formula>Q101="REQUERIMIENTOS SUBSANADOS"</formula>
    </cfRule>
    <cfRule type="expression" dxfId="1990" priority="386">
      <formula>Q101="PENDIENTES POR SUBSANAR"</formula>
    </cfRule>
    <cfRule type="expression" dxfId="1989" priority="391">
      <formula>Q101="SIN OBSERVACIÓN"</formula>
    </cfRule>
    <cfRule type="containsBlanks" dxfId="1988" priority="392">
      <formula>LEN(TRIM(P101))=0</formula>
    </cfRule>
  </conditionalFormatting>
  <conditionalFormatting sqref="O101">
    <cfRule type="cellIs" dxfId="1987" priority="384" operator="equal">
      <formula>"PENDIENTE POR DESCRIPCIÓN"</formula>
    </cfRule>
    <cfRule type="cellIs" dxfId="1986" priority="388" operator="equal">
      <formula>"DESCRIPCIÓN INSUFICIENTE"</formula>
    </cfRule>
    <cfRule type="cellIs" dxfId="1985" priority="389" operator="equal">
      <formula>"NO ESTÁ ACORDE A ITEM 5.2.1 (T.R.)"</formula>
    </cfRule>
    <cfRule type="cellIs" dxfId="1984" priority="390" operator="equal">
      <formula>"ACORDE A ITEM 5.2.1 (T.R.)"</formula>
    </cfRule>
  </conditionalFormatting>
  <conditionalFormatting sqref="Q101">
    <cfRule type="containsBlanks" dxfId="1983" priority="378">
      <formula>LEN(TRIM(Q101))=0</formula>
    </cfRule>
    <cfRule type="cellIs" dxfId="1982" priority="387" operator="equal">
      <formula>"REQUERIMIENTOS SUBSANADOS"</formula>
    </cfRule>
    <cfRule type="containsText" dxfId="1981" priority="393" operator="containsText" text="NO SUBSANABLE">
      <formula>NOT(ISERROR(SEARCH("NO SUBSANABLE",Q101)))</formula>
    </cfRule>
    <cfRule type="containsText" dxfId="1980" priority="394" operator="containsText" text="PENDIENTES POR SUBSANAR">
      <formula>NOT(ISERROR(SEARCH("PENDIENTES POR SUBSANAR",Q101)))</formula>
    </cfRule>
    <cfRule type="containsText" dxfId="1979" priority="395" operator="containsText" text="SIN OBSERVACIÓN">
      <formula>NOT(ISERROR(SEARCH("SIN OBSERVACIÓN",Q101)))</formula>
    </cfRule>
  </conditionalFormatting>
  <conditionalFormatting sqref="R101">
    <cfRule type="containsBlanks" dxfId="1978" priority="377">
      <formula>LEN(TRIM(R101))=0</formula>
    </cfRule>
    <cfRule type="cellIs" dxfId="1977" priority="379" operator="equal">
      <formula>"NO CUMPLEN CON LO SOLICITADO"</formula>
    </cfRule>
    <cfRule type="cellIs" dxfId="1976" priority="380" operator="equal">
      <formula>"CUMPLEN CON LO SOLICITADO"</formula>
    </cfRule>
    <cfRule type="cellIs" dxfId="1975" priority="381" operator="equal">
      <formula>"PENDIENTES"</formula>
    </cfRule>
    <cfRule type="cellIs" dxfId="1974" priority="382" operator="equal">
      <formula>"NINGUNO"</formula>
    </cfRule>
  </conditionalFormatting>
  <conditionalFormatting sqref="H101">
    <cfRule type="notContainsBlanks" dxfId="1973" priority="376">
      <formula>LEN(TRIM(H101))&gt;0</formula>
    </cfRule>
  </conditionalFormatting>
  <conditionalFormatting sqref="G101">
    <cfRule type="notContainsBlanks" dxfId="1972" priority="375">
      <formula>LEN(TRIM(G101))&gt;0</formula>
    </cfRule>
  </conditionalFormatting>
  <conditionalFormatting sqref="F101">
    <cfRule type="notContainsBlanks" dxfId="1971" priority="374">
      <formula>LEN(TRIM(F101))&gt;0</formula>
    </cfRule>
  </conditionalFormatting>
  <conditionalFormatting sqref="E101">
    <cfRule type="notContainsBlanks" dxfId="1970" priority="373">
      <formula>LEN(TRIM(E101))&gt;0</formula>
    </cfRule>
  </conditionalFormatting>
  <conditionalFormatting sqref="D101">
    <cfRule type="notContainsBlanks" dxfId="1969" priority="372">
      <formula>LEN(TRIM(D101))&gt;0</formula>
    </cfRule>
  </conditionalFormatting>
  <conditionalFormatting sqref="C101">
    <cfRule type="notContainsBlanks" dxfId="1968" priority="371">
      <formula>LEN(TRIM(C101))&gt;0</formula>
    </cfRule>
  </conditionalFormatting>
  <conditionalFormatting sqref="I101">
    <cfRule type="notContainsBlanks" dxfId="1967" priority="370">
      <formula>LEN(TRIM(I101))&gt;0</formula>
    </cfRule>
  </conditionalFormatting>
  <conditionalFormatting sqref="N104 N107">
    <cfRule type="expression" dxfId="1966" priority="367">
      <formula>N104=" "</formula>
    </cfRule>
    <cfRule type="expression" dxfId="1965" priority="368">
      <formula>N104="NO PRESENTÓ CERTIFICADO"</formula>
    </cfRule>
    <cfRule type="expression" dxfId="1964" priority="369">
      <formula>N104="PRESENTÓ CERTIFICADO"</formula>
    </cfRule>
  </conditionalFormatting>
  <conditionalFormatting sqref="P104 P107">
    <cfRule type="expression" dxfId="1963" priority="354">
      <formula>Q104="NO SUBSANABLE"</formula>
    </cfRule>
    <cfRule type="expression" dxfId="1962" priority="356">
      <formula>Q104="REQUERIMIENTOS SUBSANADOS"</formula>
    </cfRule>
    <cfRule type="expression" dxfId="1961" priority="357">
      <formula>Q104="PENDIENTES POR SUBSANAR"</formula>
    </cfRule>
    <cfRule type="expression" dxfId="1960" priority="362">
      <formula>Q104="SIN OBSERVACIÓN"</formula>
    </cfRule>
    <cfRule type="containsBlanks" dxfId="1959" priority="363">
      <formula>LEN(TRIM(P104))=0</formula>
    </cfRule>
  </conditionalFormatting>
  <conditionalFormatting sqref="O104 O107">
    <cfRule type="cellIs" dxfId="1958" priority="355" operator="equal">
      <formula>"PENDIENTE POR DESCRIPCIÓN"</formula>
    </cfRule>
    <cfRule type="cellIs" dxfId="1957" priority="359" operator="equal">
      <formula>"DESCRIPCIÓN INSUFICIENTE"</formula>
    </cfRule>
    <cfRule type="cellIs" dxfId="1956" priority="360" operator="equal">
      <formula>"NO ESTÁ ACORDE A ITEM 5.2.1 (T.R.)"</formula>
    </cfRule>
    <cfRule type="cellIs" dxfId="1955" priority="361" operator="equal">
      <formula>"ACORDE A ITEM 5.2.1 (T.R.)"</formula>
    </cfRule>
  </conditionalFormatting>
  <conditionalFormatting sqref="Q104 Q107">
    <cfRule type="containsBlanks" dxfId="1954" priority="349">
      <formula>LEN(TRIM(Q104))=0</formula>
    </cfRule>
    <cfRule type="cellIs" dxfId="1953" priority="358" operator="equal">
      <formula>"REQUERIMIENTOS SUBSANADOS"</formula>
    </cfRule>
    <cfRule type="containsText" dxfId="1952" priority="364" operator="containsText" text="NO SUBSANABLE">
      <formula>NOT(ISERROR(SEARCH("NO SUBSANABLE",Q104)))</formula>
    </cfRule>
    <cfRule type="containsText" dxfId="1951" priority="365" operator="containsText" text="PENDIENTES POR SUBSANAR">
      <formula>NOT(ISERROR(SEARCH("PENDIENTES POR SUBSANAR",Q104)))</formula>
    </cfRule>
    <cfRule type="containsText" dxfId="1950" priority="366" operator="containsText" text="SIN OBSERVACIÓN">
      <formula>NOT(ISERROR(SEARCH("SIN OBSERVACIÓN",Q104)))</formula>
    </cfRule>
  </conditionalFormatting>
  <conditionalFormatting sqref="R104 R107">
    <cfRule type="containsBlanks" dxfId="1949" priority="348">
      <formula>LEN(TRIM(R104))=0</formula>
    </cfRule>
    <cfRule type="cellIs" dxfId="1948" priority="350" operator="equal">
      <formula>"NO CUMPLEN CON LO SOLICITADO"</formula>
    </cfRule>
    <cfRule type="cellIs" dxfId="1947" priority="351" operator="equal">
      <formula>"CUMPLEN CON LO SOLICITADO"</formula>
    </cfRule>
    <cfRule type="cellIs" dxfId="1946" priority="352" operator="equal">
      <formula>"PENDIENTES"</formula>
    </cfRule>
    <cfRule type="cellIs" dxfId="1945" priority="353" operator="equal">
      <formula>"NINGUNO"</formula>
    </cfRule>
  </conditionalFormatting>
  <conditionalFormatting sqref="H104 H107">
    <cfRule type="notContainsBlanks" dxfId="1944" priority="347">
      <formula>LEN(TRIM(H104))&gt;0</formula>
    </cfRule>
  </conditionalFormatting>
  <conditionalFormatting sqref="G104 G107">
    <cfRule type="notContainsBlanks" dxfId="1943" priority="346">
      <formula>LEN(TRIM(G104))&gt;0</formula>
    </cfRule>
  </conditionalFormatting>
  <conditionalFormatting sqref="F104 F107 F110">
    <cfRule type="notContainsBlanks" dxfId="1942" priority="345">
      <formula>LEN(TRIM(F104))&gt;0</formula>
    </cfRule>
  </conditionalFormatting>
  <conditionalFormatting sqref="E104 E107">
    <cfRule type="notContainsBlanks" dxfId="1941" priority="344">
      <formula>LEN(TRIM(E104))&gt;0</formula>
    </cfRule>
  </conditionalFormatting>
  <conditionalFormatting sqref="D104 D107">
    <cfRule type="notContainsBlanks" dxfId="1940" priority="343">
      <formula>LEN(TRIM(D104))&gt;0</formula>
    </cfRule>
  </conditionalFormatting>
  <conditionalFormatting sqref="C104 C107">
    <cfRule type="notContainsBlanks" dxfId="1939" priority="342">
      <formula>LEN(TRIM(C104))&gt;0</formula>
    </cfRule>
  </conditionalFormatting>
  <conditionalFormatting sqref="I104 I107">
    <cfRule type="notContainsBlanks" dxfId="1938" priority="341">
      <formula>LEN(TRIM(I104))&gt;0</formula>
    </cfRule>
  </conditionalFormatting>
  <conditionalFormatting sqref="N110">
    <cfRule type="expression" dxfId="1937" priority="338">
      <formula>N110=" "</formula>
    </cfRule>
    <cfRule type="expression" dxfId="1936" priority="339">
      <formula>N110="NO PRESENTÓ CERTIFICADO"</formula>
    </cfRule>
    <cfRule type="expression" dxfId="1935" priority="340">
      <formula>N110="PRESENTÓ CERTIFICADO"</formula>
    </cfRule>
  </conditionalFormatting>
  <conditionalFormatting sqref="P110">
    <cfRule type="expression" dxfId="1934" priority="325">
      <formula>Q110="NO SUBSANABLE"</formula>
    </cfRule>
    <cfRule type="expression" dxfId="1933" priority="327">
      <formula>Q110="REQUERIMIENTOS SUBSANADOS"</formula>
    </cfRule>
    <cfRule type="expression" dxfId="1932" priority="328">
      <formula>Q110="PENDIENTES POR SUBSANAR"</formula>
    </cfRule>
    <cfRule type="expression" dxfId="1931" priority="333">
      <formula>Q110="SIN OBSERVACIÓN"</formula>
    </cfRule>
    <cfRule type="containsBlanks" dxfId="1930" priority="334">
      <formula>LEN(TRIM(P110))=0</formula>
    </cfRule>
  </conditionalFormatting>
  <conditionalFormatting sqref="O110">
    <cfRule type="cellIs" dxfId="1929" priority="326" operator="equal">
      <formula>"PENDIENTE POR DESCRIPCIÓN"</formula>
    </cfRule>
    <cfRule type="cellIs" dxfId="1928" priority="330" operator="equal">
      <formula>"DESCRIPCIÓN INSUFICIENTE"</formula>
    </cfRule>
    <cfRule type="cellIs" dxfId="1927" priority="331" operator="equal">
      <formula>"NO ESTÁ ACORDE A ITEM 5.2.1 (T.R.)"</formula>
    </cfRule>
    <cfRule type="cellIs" dxfId="1926" priority="332" operator="equal">
      <formula>"ACORDE A ITEM 5.2.1 (T.R.)"</formula>
    </cfRule>
  </conditionalFormatting>
  <conditionalFormatting sqref="Q110">
    <cfRule type="containsBlanks" dxfId="1925" priority="320">
      <formula>LEN(TRIM(Q110))=0</formula>
    </cfRule>
    <cfRule type="cellIs" dxfId="1924" priority="329" operator="equal">
      <formula>"REQUERIMIENTOS SUBSANADOS"</formula>
    </cfRule>
    <cfRule type="containsText" dxfId="1923" priority="335" operator="containsText" text="NO SUBSANABLE">
      <formula>NOT(ISERROR(SEARCH("NO SUBSANABLE",Q110)))</formula>
    </cfRule>
    <cfRule type="containsText" dxfId="1922" priority="336" operator="containsText" text="PENDIENTES POR SUBSANAR">
      <formula>NOT(ISERROR(SEARCH("PENDIENTES POR SUBSANAR",Q110)))</formula>
    </cfRule>
    <cfRule type="containsText" dxfId="1921" priority="337" operator="containsText" text="SIN OBSERVACIÓN">
      <formula>NOT(ISERROR(SEARCH("SIN OBSERVACIÓN",Q110)))</formula>
    </cfRule>
  </conditionalFormatting>
  <conditionalFormatting sqref="R110">
    <cfRule type="containsBlanks" dxfId="1920" priority="319">
      <formula>LEN(TRIM(R110))=0</formula>
    </cfRule>
    <cfRule type="cellIs" dxfId="1919" priority="321" operator="equal">
      <formula>"NO CUMPLEN CON LO SOLICITADO"</formula>
    </cfRule>
    <cfRule type="cellIs" dxfId="1918" priority="322" operator="equal">
      <formula>"CUMPLEN CON LO SOLICITADO"</formula>
    </cfRule>
    <cfRule type="cellIs" dxfId="1917" priority="323" operator="equal">
      <formula>"PENDIENTES"</formula>
    </cfRule>
    <cfRule type="cellIs" dxfId="1916" priority="324" operator="equal">
      <formula>"NINGUNO"</formula>
    </cfRule>
  </conditionalFormatting>
  <conditionalFormatting sqref="H110">
    <cfRule type="notContainsBlanks" dxfId="1915" priority="318">
      <formula>LEN(TRIM(H110))&gt;0</formula>
    </cfRule>
  </conditionalFormatting>
  <conditionalFormatting sqref="G110">
    <cfRule type="notContainsBlanks" dxfId="1914" priority="317">
      <formula>LEN(TRIM(G110))&gt;0</formula>
    </cfRule>
  </conditionalFormatting>
  <conditionalFormatting sqref="E110">
    <cfRule type="notContainsBlanks" dxfId="1913" priority="315">
      <formula>LEN(TRIM(E110))&gt;0</formula>
    </cfRule>
  </conditionalFormatting>
  <conditionalFormatting sqref="D110">
    <cfRule type="notContainsBlanks" dxfId="1912" priority="314">
      <formula>LEN(TRIM(D110))&gt;0</formula>
    </cfRule>
  </conditionalFormatting>
  <conditionalFormatting sqref="C110">
    <cfRule type="notContainsBlanks" dxfId="1911" priority="313">
      <formula>LEN(TRIM(C110))&gt;0</formula>
    </cfRule>
  </conditionalFormatting>
  <conditionalFormatting sqref="I110">
    <cfRule type="notContainsBlanks" dxfId="1910" priority="312">
      <formula>LEN(TRIM(I110))&gt;0</formula>
    </cfRule>
  </conditionalFormatting>
  <conditionalFormatting sqref="T101">
    <cfRule type="cellIs" dxfId="1909" priority="310" operator="equal">
      <formula>"NO"</formula>
    </cfRule>
    <cfRule type="cellIs" dxfId="1908" priority="311" operator="equal">
      <formula>"SI"</formula>
    </cfRule>
  </conditionalFormatting>
  <conditionalFormatting sqref="S104 S107 S110">
    <cfRule type="cellIs" dxfId="1907" priority="308" operator="greaterThan">
      <formula>0</formula>
    </cfRule>
    <cfRule type="cellIs" dxfId="1906" priority="309" operator="equal">
      <formula>0</formula>
    </cfRule>
  </conditionalFormatting>
  <conditionalFormatting sqref="N113">
    <cfRule type="expression" dxfId="1905" priority="305">
      <formula>N113=" "</formula>
    </cfRule>
    <cfRule type="expression" dxfId="1904" priority="306">
      <formula>N113="NO PRESENTÓ CERTIFICADO"</formula>
    </cfRule>
    <cfRule type="expression" dxfId="1903" priority="307">
      <formula>N113="PRESENTÓ CERTIFICADO"</formula>
    </cfRule>
  </conditionalFormatting>
  <conditionalFormatting sqref="P113">
    <cfRule type="expression" dxfId="1902" priority="292">
      <formula>Q113="NO SUBSANABLE"</formula>
    </cfRule>
    <cfRule type="expression" dxfId="1901" priority="294">
      <formula>Q113="REQUERIMIENTOS SUBSANADOS"</formula>
    </cfRule>
    <cfRule type="expression" dxfId="1900" priority="295">
      <formula>Q113="PENDIENTES POR SUBSANAR"</formula>
    </cfRule>
    <cfRule type="expression" dxfId="1899" priority="300">
      <formula>Q113="SIN OBSERVACIÓN"</formula>
    </cfRule>
    <cfRule type="containsBlanks" dxfId="1898" priority="301">
      <formula>LEN(TRIM(P113))=0</formula>
    </cfRule>
  </conditionalFormatting>
  <conditionalFormatting sqref="O113">
    <cfRule type="cellIs" dxfId="1897" priority="293" operator="equal">
      <formula>"PENDIENTE POR DESCRIPCIÓN"</formula>
    </cfRule>
    <cfRule type="cellIs" dxfId="1896" priority="297" operator="equal">
      <formula>"DESCRIPCIÓN INSUFICIENTE"</formula>
    </cfRule>
    <cfRule type="cellIs" dxfId="1895" priority="298" operator="equal">
      <formula>"NO ESTÁ ACORDE A ITEM 5.2.1 (T.R.)"</formula>
    </cfRule>
    <cfRule type="cellIs" dxfId="1894" priority="299" operator="equal">
      <formula>"ACORDE A ITEM 5.2.1 (T.R.)"</formula>
    </cfRule>
  </conditionalFormatting>
  <conditionalFormatting sqref="Q113">
    <cfRule type="containsBlanks" dxfId="1893" priority="287">
      <formula>LEN(TRIM(Q113))=0</formula>
    </cfRule>
    <cfRule type="cellIs" dxfId="1892" priority="296" operator="equal">
      <formula>"REQUERIMIENTOS SUBSANADOS"</formula>
    </cfRule>
    <cfRule type="containsText" dxfId="1891" priority="302" operator="containsText" text="NO SUBSANABLE">
      <formula>NOT(ISERROR(SEARCH("NO SUBSANABLE",Q113)))</formula>
    </cfRule>
    <cfRule type="containsText" dxfId="1890" priority="303" operator="containsText" text="PENDIENTES POR SUBSANAR">
      <formula>NOT(ISERROR(SEARCH("PENDIENTES POR SUBSANAR",Q113)))</formula>
    </cfRule>
    <cfRule type="containsText" dxfId="1889" priority="304" operator="containsText" text="SIN OBSERVACIÓN">
      <formula>NOT(ISERROR(SEARCH("SIN OBSERVACIÓN",Q113)))</formula>
    </cfRule>
  </conditionalFormatting>
  <conditionalFormatting sqref="R113">
    <cfRule type="containsBlanks" dxfId="1888" priority="286">
      <formula>LEN(TRIM(R113))=0</formula>
    </cfRule>
    <cfRule type="cellIs" dxfId="1887" priority="288" operator="equal">
      <formula>"NO CUMPLEN CON LO SOLICITADO"</formula>
    </cfRule>
    <cfRule type="cellIs" dxfId="1886" priority="289" operator="equal">
      <formula>"CUMPLEN CON LO SOLICITADO"</formula>
    </cfRule>
    <cfRule type="cellIs" dxfId="1885" priority="290" operator="equal">
      <formula>"PENDIENTES"</formula>
    </cfRule>
    <cfRule type="cellIs" dxfId="1884" priority="291" operator="equal">
      <formula>"NINGUNO"</formula>
    </cfRule>
  </conditionalFormatting>
  <conditionalFormatting sqref="H113">
    <cfRule type="notContainsBlanks" dxfId="1883" priority="285">
      <formula>LEN(TRIM(H113))&gt;0</formula>
    </cfRule>
  </conditionalFormatting>
  <conditionalFormatting sqref="G113">
    <cfRule type="notContainsBlanks" dxfId="1882" priority="284">
      <formula>LEN(TRIM(G113))&gt;0</formula>
    </cfRule>
  </conditionalFormatting>
  <conditionalFormatting sqref="F113">
    <cfRule type="notContainsBlanks" dxfId="1881" priority="283">
      <formula>LEN(TRIM(F113))&gt;0</formula>
    </cfRule>
  </conditionalFormatting>
  <conditionalFormatting sqref="E113">
    <cfRule type="notContainsBlanks" dxfId="1880" priority="282">
      <formula>LEN(TRIM(E113))&gt;0</formula>
    </cfRule>
  </conditionalFormatting>
  <conditionalFormatting sqref="D113">
    <cfRule type="notContainsBlanks" dxfId="1879" priority="281">
      <formula>LEN(TRIM(D113))&gt;0</formula>
    </cfRule>
  </conditionalFormatting>
  <conditionalFormatting sqref="C113">
    <cfRule type="notContainsBlanks" dxfId="1878" priority="280">
      <formula>LEN(TRIM(C113))&gt;0</formula>
    </cfRule>
  </conditionalFormatting>
  <conditionalFormatting sqref="I113">
    <cfRule type="notContainsBlanks" dxfId="1877" priority="279">
      <formula>LEN(TRIM(I113))&gt;0</formula>
    </cfRule>
  </conditionalFormatting>
  <conditionalFormatting sqref="S113">
    <cfRule type="cellIs" dxfId="1876" priority="277" operator="greaterThan">
      <formula>0</formula>
    </cfRule>
    <cfRule type="cellIs" dxfId="1875" priority="278" operator="equal">
      <formula>0</formula>
    </cfRule>
  </conditionalFormatting>
  <conditionalFormatting sqref="K102:K103">
    <cfRule type="expression" dxfId="1874" priority="275">
      <formula>J102="NO CUMPLE"</formula>
    </cfRule>
    <cfRule type="expression" dxfId="1873" priority="276">
      <formula>J102="CUMPLE"</formula>
    </cfRule>
  </conditionalFormatting>
  <conditionalFormatting sqref="J102:J103">
    <cfRule type="cellIs" dxfId="1872" priority="273" operator="equal">
      <formula>"NO CUMPLE"</formula>
    </cfRule>
    <cfRule type="cellIs" dxfId="1871" priority="274" operator="equal">
      <formula>"CUMPLE"</formula>
    </cfRule>
  </conditionalFormatting>
  <conditionalFormatting sqref="M102">
    <cfRule type="expression" dxfId="1870" priority="271">
      <formula>L102="NO CUMPLE"</formula>
    </cfRule>
    <cfRule type="expression" dxfId="1869" priority="272">
      <formula>L102="CUMPLE"</formula>
    </cfRule>
  </conditionalFormatting>
  <conditionalFormatting sqref="L102">
    <cfRule type="cellIs" dxfId="1868" priority="269" operator="equal">
      <formula>"NO CUMPLE"</formula>
    </cfRule>
    <cfRule type="cellIs" dxfId="1867" priority="270" operator="equal">
      <formula>"CUMPLE"</formula>
    </cfRule>
  </conditionalFormatting>
  <conditionalFormatting sqref="K104">
    <cfRule type="expression" dxfId="1866" priority="267">
      <formula>J104="NO CUMPLE"</formula>
    </cfRule>
    <cfRule type="expression" dxfId="1865" priority="268">
      <formula>J104="CUMPLE"</formula>
    </cfRule>
  </conditionalFormatting>
  <conditionalFormatting sqref="M104">
    <cfRule type="expression" dxfId="1864" priority="265">
      <formula>L104="NO CUMPLE"</formula>
    </cfRule>
    <cfRule type="expression" dxfId="1863" priority="266">
      <formula>L104="CUMPLE"</formula>
    </cfRule>
  </conditionalFormatting>
  <conditionalFormatting sqref="J104">
    <cfRule type="cellIs" dxfId="1862" priority="263" operator="equal">
      <formula>"NO CUMPLE"</formula>
    </cfRule>
    <cfRule type="cellIs" dxfId="1861" priority="264" operator="equal">
      <formula>"CUMPLE"</formula>
    </cfRule>
  </conditionalFormatting>
  <conditionalFormatting sqref="L104">
    <cfRule type="cellIs" dxfId="1860" priority="261" operator="equal">
      <formula>"NO CUMPLE"</formula>
    </cfRule>
    <cfRule type="cellIs" dxfId="1859" priority="262" operator="equal">
      <formula>"CUMPLE"</formula>
    </cfRule>
  </conditionalFormatting>
  <conditionalFormatting sqref="K105:K106">
    <cfRule type="expression" dxfId="1858" priority="259">
      <formula>J105="NO CUMPLE"</formula>
    </cfRule>
    <cfRule type="expression" dxfId="1857" priority="260">
      <formula>J105="CUMPLE"</formula>
    </cfRule>
  </conditionalFormatting>
  <conditionalFormatting sqref="J105:J106">
    <cfRule type="cellIs" dxfId="1856" priority="257" operator="equal">
      <formula>"NO CUMPLE"</formula>
    </cfRule>
    <cfRule type="cellIs" dxfId="1855" priority="258" operator="equal">
      <formula>"CUMPLE"</formula>
    </cfRule>
  </conditionalFormatting>
  <conditionalFormatting sqref="M105">
    <cfRule type="expression" dxfId="1854" priority="255">
      <formula>L105="NO CUMPLE"</formula>
    </cfRule>
    <cfRule type="expression" dxfId="1853" priority="256">
      <formula>L105="CUMPLE"</formula>
    </cfRule>
  </conditionalFormatting>
  <conditionalFormatting sqref="L105">
    <cfRule type="cellIs" dxfId="1852" priority="253" operator="equal">
      <formula>"NO CUMPLE"</formula>
    </cfRule>
    <cfRule type="cellIs" dxfId="1851" priority="254" operator="equal">
      <formula>"CUMPLE"</formula>
    </cfRule>
  </conditionalFormatting>
  <conditionalFormatting sqref="K107">
    <cfRule type="expression" dxfId="1850" priority="251">
      <formula>J107="NO CUMPLE"</formula>
    </cfRule>
    <cfRule type="expression" dxfId="1849" priority="252">
      <formula>J107="CUMPLE"</formula>
    </cfRule>
  </conditionalFormatting>
  <conditionalFormatting sqref="M107">
    <cfRule type="expression" dxfId="1848" priority="249">
      <formula>L107="NO CUMPLE"</formula>
    </cfRule>
    <cfRule type="expression" dxfId="1847" priority="250">
      <formula>L107="CUMPLE"</formula>
    </cfRule>
  </conditionalFormatting>
  <conditionalFormatting sqref="J107">
    <cfRule type="cellIs" dxfId="1846" priority="247" operator="equal">
      <formula>"NO CUMPLE"</formula>
    </cfRule>
    <cfRule type="cellIs" dxfId="1845" priority="248" operator="equal">
      <formula>"CUMPLE"</formula>
    </cfRule>
  </conditionalFormatting>
  <conditionalFormatting sqref="L107">
    <cfRule type="cellIs" dxfId="1844" priority="245" operator="equal">
      <formula>"NO CUMPLE"</formula>
    </cfRule>
    <cfRule type="cellIs" dxfId="1843" priority="246" operator="equal">
      <formula>"CUMPLE"</formula>
    </cfRule>
  </conditionalFormatting>
  <conditionalFormatting sqref="K108:K109">
    <cfRule type="expression" dxfId="1842" priority="243">
      <formula>J108="NO CUMPLE"</formula>
    </cfRule>
    <cfRule type="expression" dxfId="1841" priority="244">
      <formula>J108="CUMPLE"</formula>
    </cfRule>
  </conditionalFormatting>
  <conditionalFormatting sqref="J108:J109">
    <cfRule type="cellIs" dxfId="1840" priority="241" operator="equal">
      <formula>"NO CUMPLE"</formula>
    </cfRule>
    <cfRule type="cellIs" dxfId="1839" priority="242" operator="equal">
      <formula>"CUMPLE"</formula>
    </cfRule>
  </conditionalFormatting>
  <conditionalFormatting sqref="M108">
    <cfRule type="expression" dxfId="1838" priority="239">
      <formula>L108="NO CUMPLE"</formula>
    </cfRule>
    <cfRule type="expression" dxfId="1837" priority="240">
      <formula>L108="CUMPLE"</formula>
    </cfRule>
  </conditionalFormatting>
  <conditionalFormatting sqref="L108">
    <cfRule type="cellIs" dxfId="1836" priority="237" operator="equal">
      <formula>"NO CUMPLE"</formula>
    </cfRule>
    <cfRule type="cellIs" dxfId="1835" priority="238" operator="equal">
      <formula>"CUMPLE"</formula>
    </cfRule>
  </conditionalFormatting>
  <conditionalFormatting sqref="K110">
    <cfRule type="expression" dxfId="1834" priority="235">
      <formula>J110="NO CUMPLE"</formula>
    </cfRule>
    <cfRule type="expression" dxfId="1833" priority="236">
      <formula>J110="CUMPLE"</formula>
    </cfRule>
  </conditionalFormatting>
  <conditionalFormatting sqref="M110">
    <cfRule type="expression" dxfId="1832" priority="233">
      <formula>L110="NO CUMPLE"</formula>
    </cfRule>
    <cfRule type="expression" dxfId="1831" priority="234">
      <formula>L110="CUMPLE"</formula>
    </cfRule>
  </conditionalFormatting>
  <conditionalFormatting sqref="J110">
    <cfRule type="cellIs" dxfId="1830" priority="231" operator="equal">
      <formula>"NO CUMPLE"</formula>
    </cfRule>
    <cfRule type="cellIs" dxfId="1829" priority="232" operator="equal">
      <formula>"CUMPLE"</formula>
    </cfRule>
  </conditionalFormatting>
  <conditionalFormatting sqref="L110">
    <cfRule type="cellIs" dxfId="1828" priority="229" operator="equal">
      <formula>"NO CUMPLE"</formula>
    </cfRule>
    <cfRule type="cellIs" dxfId="1827" priority="230" operator="equal">
      <formula>"CUMPLE"</formula>
    </cfRule>
  </conditionalFormatting>
  <conditionalFormatting sqref="K111:K112">
    <cfRule type="expression" dxfId="1826" priority="227">
      <formula>J111="NO CUMPLE"</formula>
    </cfRule>
    <cfRule type="expression" dxfId="1825" priority="228">
      <formula>J111="CUMPLE"</formula>
    </cfRule>
  </conditionalFormatting>
  <conditionalFormatting sqref="J111:J112">
    <cfRule type="cellIs" dxfId="1824" priority="225" operator="equal">
      <formula>"NO CUMPLE"</formula>
    </cfRule>
    <cfRule type="cellIs" dxfId="1823" priority="226" operator="equal">
      <formula>"CUMPLE"</formula>
    </cfRule>
  </conditionalFormatting>
  <conditionalFormatting sqref="M111">
    <cfRule type="expression" dxfId="1822" priority="223">
      <formula>L111="NO CUMPLE"</formula>
    </cfRule>
    <cfRule type="expression" dxfId="1821" priority="224">
      <formula>L111="CUMPLE"</formula>
    </cfRule>
  </conditionalFormatting>
  <conditionalFormatting sqref="L111">
    <cfRule type="cellIs" dxfId="1820" priority="221" operator="equal">
      <formula>"NO CUMPLE"</formula>
    </cfRule>
    <cfRule type="cellIs" dxfId="1819" priority="222" operator="equal">
      <formula>"CUMPLE"</formula>
    </cfRule>
  </conditionalFormatting>
  <conditionalFormatting sqref="K113">
    <cfRule type="expression" dxfId="1818" priority="219">
      <formula>J113="NO CUMPLE"</formula>
    </cfRule>
    <cfRule type="expression" dxfId="1817" priority="220">
      <formula>J113="CUMPLE"</formula>
    </cfRule>
  </conditionalFormatting>
  <conditionalFormatting sqref="M113">
    <cfRule type="expression" dxfId="1816" priority="217">
      <formula>L113="NO CUMPLE"</formula>
    </cfRule>
    <cfRule type="expression" dxfId="1815" priority="218">
      <formula>L113="CUMPLE"</formula>
    </cfRule>
  </conditionalFormatting>
  <conditionalFormatting sqref="J113">
    <cfRule type="cellIs" dxfId="1814" priority="215" operator="equal">
      <formula>"NO CUMPLE"</formula>
    </cfRule>
    <cfRule type="cellIs" dxfId="1813" priority="216" operator="equal">
      <formula>"CUMPLE"</formula>
    </cfRule>
  </conditionalFormatting>
  <conditionalFormatting sqref="L113">
    <cfRule type="cellIs" dxfId="1812" priority="213" operator="equal">
      <formula>"NO CUMPLE"</formula>
    </cfRule>
    <cfRule type="cellIs" dxfId="1811" priority="214" operator="equal">
      <formula>"CUMPLE"</formula>
    </cfRule>
  </conditionalFormatting>
  <conditionalFormatting sqref="K114:K115">
    <cfRule type="expression" dxfId="1810" priority="211">
      <formula>J114="NO CUMPLE"</formula>
    </cfRule>
    <cfRule type="expression" dxfId="1809" priority="212">
      <formula>J114="CUMPLE"</formula>
    </cfRule>
  </conditionalFormatting>
  <conditionalFormatting sqref="J114:J115">
    <cfRule type="cellIs" dxfId="1808" priority="209" operator="equal">
      <formula>"NO CUMPLE"</formula>
    </cfRule>
    <cfRule type="cellIs" dxfId="1807" priority="210" operator="equal">
      <formula>"CUMPLE"</formula>
    </cfRule>
  </conditionalFormatting>
  <conditionalFormatting sqref="M114">
    <cfRule type="expression" dxfId="1806" priority="207">
      <formula>L114="NO CUMPLE"</formula>
    </cfRule>
    <cfRule type="expression" dxfId="1805" priority="208">
      <formula>L114="CUMPLE"</formula>
    </cfRule>
  </conditionalFormatting>
  <conditionalFormatting sqref="L114">
    <cfRule type="cellIs" dxfId="1804" priority="205" operator="equal">
      <formula>"NO CUMPLE"</formula>
    </cfRule>
    <cfRule type="cellIs" dxfId="1803" priority="206" operator="equal">
      <formula>"CUMPLE"</formula>
    </cfRule>
  </conditionalFormatting>
  <conditionalFormatting sqref="K123">
    <cfRule type="expression" dxfId="1802" priority="203">
      <formula>J123="NO CUMPLE"</formula>
    </cfRule>
    <cfRule type="expression" dxfId="1801" priority="204">
      <formula>J123="CUMPLE"</formula>
    </cfRule>
  </conditionalFormatting>
  <conditionalFormatting sqref="M123">
    <cfRule type="expression" dxfId="1800" priority="201">
      <formula>L123="NO CUMPLE"</formula>
    </cfRule>
    <cfRule type="expression" dxfId="1799" priority="202">
      <formula>L123="CUMPLE"</formula>
    </cfRule>
  </conditionalFormatting>
  <conditionalFormatting sqref="N123">
    <cfRule type="expression" dxfId="1798" priority="198">
      <formula>N123=" "</formula>
    </cfRule>
    <cfRule type="expression" dxfId="1797" priority="199">
      <formula>N123="NO PRESENTÓ CERTIFICADO"</formula>
    </cfRule>
    <cfRule type="expression" dxfId="1796" priority="200">
      <formula>N123="PRESENTÓ CERTIFICADO"</formula>
    </cfRule>
  </conditionalFormatting>
  <conditionalFormatting sqref="J123">
    <cfRule type="cellIs" dxfId="1795" priority="196" operator="equal">
      <formula>"NO CUMPLE"</formula>
    </cfRule>
    <cfRule type="cellIs" dxfId="1794" priority="197" operator="equal">
      <formula>"CUMPLE"</formula>
    </cfRule>
  </conditionalFormatting>
  <conditionalFormatting sqref="L123">
    <cfRule type="cellIs" dxfId="1793" priority="194" operator="equal">
      <formula>"NO CUMPLE"</formula>
    </cfRule>
    <cfRule type="cellIs" dxfId="1792" priority="195" operator="equal">
      <formula>"CUMPLE"</formula>
    </cfRule>
  </conditionalFormatting>
  <conditionalFormatting sqref="S123">
    <cfRule type="cellIs" dxfId="1791" priority="192" operator="greaterThan">
      <formula>0</formula>
    </cfRule>
    <cfRule type="cellIs" dxfId="1790" priority="193" operator="equal">
      <formula>0</formula>
    </cfRule>
  </conditionalFormatting>
  <conditionalFormatting sqref="P123">
    <cfRule type="expression" dxfId="1789" priority="179">
      <formula>Q123="NO SUBSANABLE"</formula>
    </cfRule>
    <cfRule type="expression" dxfId="1788" priority="181">
      <formula>Q123="REQUERIMIENTOS SUBSANADOS"</formula>
    </cfRule>
    <cfRule type="expression" dxfId="1787" priority="182">
      <formula>Q123="PENDIENTES POR SUBSANAR"</formula>
    </cfRule>
    <cfRule type="expression" dxfId="1786" priority="187">
      <formula>Q123="SIN OBSERVACIÓN"</formula>
    </cfRule>
    <cfRule type="containsBlanks" dxfId="1785" priority="188">
      <formula>LEN(TRIM(P123))=0</formula>
    </cfRule>
  </conditionalFormatting>
  <conditionalFormatting sqref="O123">
    <cfRule type="cellIs" dxfId="1784" priority="180" operator="equal">
      <formula>"PENDIENTE POR DESCRIPCIÓN"</formula>
    </cfRule>
    <cfRule type="cellIs" dxfId="1783" priority="184" operator="equal">
      <formula>"DESCRIPCIÓN INSUFICIENTE"</formula>
    </cfRule>
    <cfRule type="cellIs" dxfId="1782" priority="185" operator="equal">
      <formula>"NO ESTÁ ACORDE A ITEM 5.2.1 (T.R.)"</formula>
    </cfRule>
    <cfRule type="cellIs" dxfId="1781" priority="186" operator="equal">
      <formula>"ACORDE A ITEM 5.2.1 (T.R.)"</formula>
    </cfRule>
  </conditionalFormatting>
  <conditionalFormatting sqref="Q123">
    <cfRule type="containsBlanks" dxfId="1780" priority="174">
      <formula>LEN(TRIM(Q123))=0</formula>
    </cfRule>
    <cfRule type="cellIs" dxfId="1779" priority="183" operator="equal">
      <formula>"REQUERIMIENTOS SUBSANADOS"</formula>
    </cfRule>
    <cfRule type="containsText" dxfId="1778" priority="189" operator="containsText" text="NO SUBSANABLE">
      <formula>NOT(ISERROR(SEARCH("NO SUBSANABLE",Q123)))</formula>
    </cfRule>
    <cfRule type="containsText" dxfId="1777" priority="190" operator="containsText" text="PENDIENTES POR SUBSANAR">
      <formula>NOT(ISERROR(SEARCH("PENDIENTES POR SUBSANAR",Q123)))</formula>
    </cfRule>
    <cfRule type="containsText" dxfId="1776" priority="191" operator="containsText" text="SIN OBSERVACIÓN">
      <formula>NOT(ISERROR(SEARCH("SIN OBSERVACIÓN",Q123)))</formula>
    </cfRule>
  </conditionalFormatting>
  <conditionalFormatting sqref="R123">
    <cfRule type="containsBlanks" dxfId="1775" priority="173">
      <formula>LEN(TRIM(R123))=0</formula>
    </cfRule>
    <cfRule type="cellIs" dxfId="1774" priority="175" operator="equal">
      <formula>"NO CUMPLEN CON LO SOLICITADO"</formula>
    </cfRule>
    <cfRule type="cellIs" dxfId="1773" priority="176" operator="equal">
      <formula>"CUMPLEN CON LO SOLICITADO"</formula>
    </cfRule>
    <cfRule type="cellIs" dxfId="1772" priority="177" operator="equal">
      <formula>"PENDIENTES"</formula>
    </cfRule>
    <cfRule type="cellIs" dxfId="1771" priority="178" operator="equal">
      <formula>"NINGUNO"</formula>
    </cfRule>
  </conditionalFormatting>
  <conditionalFormatting sqref="H123">
    <cfRule type="notContainsBlanks" dxfId="1770" priority="172">
      <formula>LEN(TRIM(H123))&gt;0</formula>
    </cfRule>
  </conditionalFormatting>
  <conditionalFormatting sqref="G123">
    <cfRule type="notContainsBlanks" dxfId="1769" priority="171">
      <formula>LEN(TRIM(G123))&gt;0</formula>
    </cfRule>
  </conditionalFormatting>
  <conditionalFormatting sqref="F123">
    <cfRule type="notContainsBlanks" dxfId="1768" priority="170">
      <formula>LEN(TRIM(F123))&gt;0</formula>
    </cfRule>
  </conditionalFormatting>
  <conditionalFormatting sqref="E123">
    <cfRule type="notContainsBlanks" dxfId="1767" priority="169">
      <formula>LEN(TRIM(E123))&gt;0</formula>
    </cfRule>
  </conditionalFormatting>
  <conditionalFormatting sqref="D123">
    <cfRule type="notContainsBlanks" dxfId="1766" priority="168">
      <formula>LEN(TRIM(D123))&gt;0</formula>
    </cfRule>
  </conditionalFormatting>
  <conditionalFormatting sqref="C123">
    <cfRule type="notContainsBlanks" dxfId="1765" priority="167">
      <formula>LEN(TRIM(C123))&gt;0</formula>
    </cfRule>
  </conditionalFormatting>
  <conditionalFormatting sqref="I123">
    <cfRule type="notContainsBlanks" dxfId="1764" priority="166">
      <formula>LEN(TRIM(I123))&gt;0</formula>
    </cfRule>
  </conditionalFormatting>
  <conditionalFormatting sqref="N126 N129">
    <cfRule type="expression" dxfId="1763" priority="163">
      <formula>N126=" "</formula>
    </cfRule>
    <cfRule type="expression" dxfId="1762" priority="164">
      <formula>N126="NO PRESENTÓ CERTIFICADO"</formula>
    </cfRule>
    <cfRule type="expression" dxfId="1761" priority="165">
      <formula>N126="PRESENTÓ CERTIFICADO"</formula>
    </cfRule>
  </conditionalFormatting>
  <conditionalFormatting sqref="P126 P129">
    <cfRule type="expression" dxfId="1760" priority="150">
      <formula>Q126="NO SUBSANABLE"</formula>
    </cfRule>
    <cfRule type="expression" dxfId="1759" priority="152">
      <formula>Q126="REQUERIMIENTOS SUBSANADOS"</formula>
    </cfRule>
    <cfRule type="expression" dxfId="1758" priority="153">
      <formula>Q126="PENDIENTES POR SUBSANAR"</formula>
    </cfRule>
    <cfRule type="expression" dxfId="1757" priority="158">
      <formula>Q126="SIN OBSERVACIÓN"</formula>
    </cfRule>
    <cfRule type="containsBlanks" dxfId="1756" priority="159">
      <formula>LEN(TRIM(P126))=0</formula>
    </cfRule>
  </conditionalFormatting>
  <conditionalFormatting sqref="O126 O129">
    <cfRule type="cellIs" dxfId="1755" priority="151" operator="equal">
      <formula>"PENDIENTE POR DESCRIPCIÓN"</formula>
    </cfRule>
    <cfRule type="cellIs" dxfId="1754" priority="155" operator="equal">
      <formula>"DESCRIPCIÓN INSUFICIENTE"</formula>
    </cfRule>
    <cfRule type="cellIs" dxfId="1753" priority="156" operator="equal">
      <formula>"NO ESTÁ ACORDE A ITEM 5.2.1 (T.R.)"</formula>
    </cfRule>
    <cfRule type="cellIs" dxfId="1752" priority="157" operator="equal">
      <formula>"ACORDE A ITEM 5.2.1 (T.R.)"</formula>
    </cfRule>
  </conditionalFormatting>
  <conditionalFormatting sqref="Q126 Q129">
    <cfRule type="containsBlanks" dxfId="1751" priority="145">
      <formula>LEN(TRIM(Q126))=0</formula>
    </cfRule>
    <cfRule type="cellIs" dxfId="1750" priority="154" operator="equal">
      <formula>"REQUERIMIENTOS SUBSANADOS"</formula>
    </cfRule>
    <cfRule type="containsText" dxfId="1749" priority="160" operator="containsText" text="NO SUBSANABLE">
      <formula>NOT(ISERROR(SEARCH("NO SUBSANABLE",Q126)))</formula>
    </cfRule>
    <cfRule type="containsText" dxfId="1748" priority="161" operator="containsText" text="PENDIENTES POR SUBSANAR">
      <formula>NOT(ISERROR(SEARCH("PENDIENTES POR SUBSANAR",Q126)))</formula>
    </cfRule>
    <cfRule type="containsText" dxfId="1747" priority="162" operator="containsText" text="SIN OBSERVACIÓN">
      <formula>NOT(ISERROR(SEARCH("SIN OBSERVACIÓN",Q126)))</formula>
    </cfRule>
  </conditionalFormatting>
  <conditionalFormatting sqref="R126 R129">
    <cfRule type="containsBlanks" dxfId="1746" priority="144">
      <formula>LEN(TRIM(R126))=0</formula>
    </cfRule>
    <cfRule type="cellIs" dxfId="1745" priority="146" operator="equal">
      <formula>"NO CUMPLEN CON LO SOLICITADO"</formula>
    </cfRule>
    <cfRule type="cellIs" dxfId="1744" priority="147" operator="equal">
      <formula>"CUMPLEN CON LO SOLICITADO"</formula>
    </cfRule>
    <cfRule type="cellIs" dxfId="1743" priority="148" operator="equal">
      <formula>"PENDIENTES"</formula>
    </cfRule>
    <cfRule type="cellIs" dxfId="1742" priority="149" operator="equal">
      <formula>"NINGUNO"</formula>
    </cfRule>
  </conditionalFormatting>
  <conditionalFormatting sqref="H126 H129">
    <cfRule type="notContainsBlanks" dxfId="1741" priority="143">
      <formula>LEN(TRIM(H126))&gt;0</formula>
    </cfRule>
  </conditionalFormatting>
  <conditionalFormatting sqref="G126 G129">
    <cfRule type="notContainsBlanks" dxfId="1740" priority="142">
      <formula>LEN(TRIM(G126))&gt;0</formula>
    </cfRule>
  </conditionalFormatting>
  <conditionalFormatting sqref="F126 F129">
    <cfRule type="notContainsBlanks" dxfId="1739" priority="141">
      <formula>LEN(TRIM(F126))&gt;0</formula>
    </cfRule>
  </conditionalFormatting>
  <conditionalFormatting sqref="E126 E129">
    <cfRule type="notContainsBlanks" dxfId="1738" priority="140">
      <formula>LEN(TRIM(E126))&gt;0</formula>
    </cfRule>
  </conditionalFormatting>
  <conditionalFormatting sqref="D126 D129">
    <cfRule type="notContainsBlanks" dxfId="1737" priority="139">
      <formula>LEN(TRIM(D126))&gt;0</formula>
    </cfRule>
  </conditionalFormatting>
  <conditionalFormatting sqref="C126 C129">
    <cfRule type="notContainsBlanks" dxfId="1736" priority="138">
      <formula>LEN(TRIM(C126))&gt;0</formula>
    </cfRule>
  </conditionalFormatting>
  <conditionalFormatting sqref="I126 I129">
    <cfRule type="notContainsBlanks" dxfId="1735" priority="137">
      <formula>LEN(TRIM(I126))&gt;0</formula>
    </cfRule>
  </conditionalFormatting>
  <conditionalFormatting sqref="N132">
    <cfRule type="expression" dxfId="1734" priority="134">
      <formula>N132=" "</formula>
    </cfRule>
    <cfRule type="expression" dxfId="1733" priority="135">
      <formula>N132="NO PRESENTÓ CERTIFICADO"</formula>
    </cfRule>
    <cfRule type="expression" dxfId="1732" priority="136">
      <formula>N132="PRESENTÓ CERTIFICADO"</formula>
    </cfRule>
  </conditionalFormatting>
  <conditionalFormatting sqref="P132">
    <cfRule type="expression" dxfId="1731" priority="121">
      <formula>Q132="NO SUBSANABLE"</formula>
    </cfRule>
    <cfRule type="expression" dxfId="1730" priority="123">
      <formula>Q132="REQUERIMIENTOS SUBSANADOS"</formula>
    </cfRule>
    <cfRule type="expression" dxfId="1729" priority="124">
      <formula>Q132="PENDIENTES POR SUBSANAR"</formula>
    </cfRule>
    <cfRule type="expression" dxfId="1728" priority="129">
      <formula>Q132="SIN OBSERVACIÓN"</formula>
    </cfRule>
    <cfRule type="containsBlanks" dxfId="1727" priority="130">
      <formula>LEN(TRIM(P132))=0</formula>
    </cfRule>
  </conditionalFormatting>
  <conditionalFormatting sqref="O132">
    <cfRule type="cellIs" dxfId="1726" priority="122" operator="equal">
      <formula>"PENDIENTE POR DESCRIPCIÓN"</formula>
    </cfRule>
    <cfRule type="cellIs" dxfId="1725" priority="126" operator="equal">
      <formula>"DESCRIPCIÓN INSUFICIENTE"</formula>
    </cfRule>
    <cfRule type="cellIs" dxfId="1724" priority="127" operator="equal">
      <formula>"NO ESTÁ ACORDE A ITEM 5.2.1 (T.R.)"</formula>
    </cfRule>
    <cfRule type="cellIs" dxfId="1723" priority="128" operator="equal">
      <formula>"ACORDE A ITEM 5.2.1 (T.R.)"</formula>
    </cfRule>
  </conditionalFormatting>
  <conditionalFormatting sqref="Q132">
    <cfRule type="containsBlanks" dxfId="1722" priority="116">
      <formula>LEN(TRIM(Q132))=0</formula>
    </cfRule>
    <cfRule type="cellIs" dxfId="1721" priority="125" operator="equal">
      <formula>"REQUERIMIENTOS SUBSANADOS"</formula>
    </cfRule>
    <cfRule type="containsText" dxfId="1720" priority="131" operator="containsText" text="NO SUBSANABLE">
      <formula>NOT(ISERROR(SEARCH("NO SUBSANABLE",Q132)))</formula>
    </cfRule>
    <cfRule type="containsText" dxfId="1719" priority="132" operator="containsText" text="PENDIENTES POR SUBSANAR">
      <formula>NOT(ISERROR(SEARCH("PENDIENTES POR SUBSANAR",Q132)))</formula>
    </cfRule>
    <cfRule type="containsText" dxfId="1718" priority="133" operator="containsText" text="SIN OBSERVACIÓN">
      <formula>NOT(ISERROR(SEARCH("SIN OBSERVACIÓN",Q132)))</formula>
    </cfRule>
  </conditionalFormatting>
  <conditionalFormatting sqref="R132">
    <cfRule type="containsBlanks" dxfId="1717" priority="115">
      <formula>LEN(TRIM(R132))=0</formula>
    </cfRule>
    <cfRule type="cellIs" dxfId="1716" priority="117" operator="equal">
      <formula>"NO CUMPLEN CON LO SOLICITADO"</formula>
    </cfRule>
    <cfRule type="cellIs" dxfId="1715" priority="118" operator="equal">
      <formula>"CUMPLEN CON LO SOLICITADO"</formula>
    </cfRule>
    <cfRule type="cellIs" dxfId="1714" priority="119" operator="equal">
      <formula>"PENDIENTES"</formula>
    </cfRule>
    <cfRule type="cellIs" dxfId="1713" priority="120" operator="equal">
      <formula>"NINGUNO"</formula>
    </cfRule>
  </conditionalFormatting>
  <conditionalFormatting sqref="H132">
    <cfRule type="notContainsBlanks" dxfId="1712" priority="114">
      <formula>LEN(TRIM(H132))&gt;0</formula>
    </cfRule>
  </conditionalFormatting>
  <conditionalFormatting sqref="G132">
    <cfRule type="notContainsBlanks" dxfId="1711" priority="113">
      <formula>LEN(TRIM(G132))&gt;0</formula>
    </cfRule>
  </conditionalFormatting>
  <conditionalFormatting sqref="F132">
    <cfRule type="notContainsBlanks" dxfId="1710" priority="112">
      <formula>LEN(TRIM(F132))&gt;0</formula>
    </cfRule>
  </conditionalFormatting>
  <conditionalFormatting sqref="E132">
    <cfRule type="notContainsBlanks" dxfId="1709" priority="111">
      <formula>LEN(TRIM(E132))&gt;0</formula>
    </cfRule>
  </conditionalFormatting>
  <conditionalFormatting sqref="D132">
    <cfRule type="notContainsBlanks" dxfId="1708" priority="110">
      <formula>LEN(TRIM(D132))&gt;0</formula>
    </cfRule>
  </conditionalFormatting>
  <conditionalFormatting sqref="C132">
    <cfRule type="notContainsBlanks" dxfId="1707" priority="109">
      <formula>LEN(TRIM(C132))&gt;0</formula>
    </cfRule>
  </conditionalFormatting>
  <conditionalFormatting sqref="I132">
    <cfRule type="notContainsBlanks" dxfId="1706" priority="108">
      <formula>LEN(TRIM(I132))&gt;0</formula>
    </cfRule>
  </conditionalFormatting>
  <conditionalFormatting sqref="T123">
    <cfRule type="cellIs" dxfId="1705" priority="106" operator="equal">
      <formula>"NO"</formula>
    </cfRule>
    <cfRule type="cellIs" dxfId="1704" priority="107" operator="equal">
      <formula>"SI"</formula>
    </cfRule>
  </conditionalFormatting>
  <conditionalFormatting sqref="S126 S129 S132">
    <cfRule type="cellIs" dxfId="1703" priority="104" operator="greaterThan">
      <formula>0</formula>
    </cfRule>
    <cfRule type="cellIs" dxfId="1702" priority="105" operator="equal">
      <formula>0</formula>
    </cfRule>
  </conditionalFormatting>
  <conditionalFormatting sqref="N135">
    <cfRule type="expression" dxfId="1701" priority="101">
      <formula>N135=" "</formula>
    </cfRule>
    <cfRule type="expression" dxfId="1700" priority="102">
      <formula>N135="NO PRESENTÓ CERTIFICADO"</formula>
    </cfRule>
    <cfRule type="expression" dxfId="1699" priority="103">
      <formula>N135="PRESENTÓ CERTIFICADO"</formula>
    </cfRule>
  </conditionalFormatting>
  <conditionalFormatting sqref="P135">
    <cfRule type="expression" dxfId="1698" priority="88">
      <formula>Q135="NO SUBSANABLE"</formula>
    </cfRule>
    <cfRule type="expression" dxfId="1697" priority="90">
      <formula>Q135="REQUERIMIENTOS SUBSANADOS"</formula>
    </cfRule>
    <cfRule type="expression" dxfId="1696" priority="91">
      <formula>Q135="PENDIENTES POR SUBSANAR"</formula>
    </cfRule>
    <cfRule type="expression" dxfId="1695" priority="96">
      <formula>Q135="SIN OBSERVACIÓN"</formula>
    </cfRule>
    <cfRule type="containsBlanks" dxfId="1694" priority="97">
      <formula>LEN(TRIM(P135))=0</formula>
    </cfRule>
  </conditionalFormatting>
  <conditionalFormatting sqref="O135">
    <cfRule type="cellIs" dxfId="1693" priority="89" operator="equal">
      <formula>"PENDIENTE POR DESCRIPCIÓN"</formula>
    </cfRule>
    <cfRule type="cellIs" dxfId="1692" priority="93" operator="equal">
      <formula>"DESCRIPCIÓN INSUFICIENTE"</formula>
    </cfRule>
    <cfRule type="cellIs" dxfId="1691" priority="94" operator="equal">
      <formula>"NO ESTÁ ACORDE A ITEM 5.2.1 (T.R.)"</formula>
    </cfRule>
    <cfRule type="cellIs" dxfId="1690" priority="95" operator="equal">
      <formula>"ACORDE A ITEM 5.2.1 (T.R.)"</formula>
    </cfRule>
  </conditionalFormatting>
  <conditionalFormatting sqref="Q135">
    <cfRule type="containsBlanks" dxfId="1689" priority="83">
      <formula>LEN(TRIM(Q135))=0</formula>
    </cfRule>
    <cfRule type="cellIs" dxfId="1688" priority="92" operator="equal">
      <formula>"REQUERIMIENTOS SUBSANADOS"</formula>
    </cfRule>
    <cfRule type="containsText" dxfId="1687" priority="98" operator="containsText" text="NO SUBSANABLE">
      <formula>NOT(ISERROR(SEARCH("NO SUBSANABLE",Q135)))</formula>
    </cfRule>
    <cfRule type="containsText" dxfId="1686" priority="99" operator="containsText" text="PENDIENTES POR SUBSANAR">
      <formula>NOT(ISERROR(SEARCH("PENDIENTES POR SUBSANAR",Q135)))</formula>
    </cfRule>
    <cfRule type="containsText" dxfId="1685" priority="100" operator="containsText" text="SIN OBSERVACIÓN">
      <formula>NOT(ISERROR(SEARCH("SIN OBSERVACIÓN",Q135)))</formula>
    </cfRule>
  </conditionalFormatting>
  <conditionalFormatting sqref="R135">
    <cfRule type="containsBlanks" dxfId="1684" priority="82">
      <formula>LEN(TRIM(R135))=0</formula>
    </cfRule>
    <cfRule type="cellIs" dxfId="1683" priority="84" operator="equal">
      <formula>"NO CUMPLEN CON LO SOLICITADO"</formula>
    </cfRule>
    <cfRule type="cellIs" dxfId="1682" priority="85" operator="equal">
      <formula>"CUMPLEN CON LO SOLICITADO"</formula>
    </cfRule>
    <cfRule type="cellIs" dxfId="1681" priority="86" operator="equal">
      <formula>"PENDIENTES"</formula>
    </cfRule>
    <cfRule type="cellIs" dxfId="1680" priority="87" operator="equal">
      <formula>"NINGUNO"</formula>
    </cfRule>
  </conditionalFormatting>
  <conditionalFormatting sqref="H135">
    <cfRule type="notContainsBlanks" dxfId="1679" priority="81">
      <formula>LEN(TRIM(H135))&gt;0</formula>
    </cfRule>
  </conditionalFormatting>
  <conditionalFormatting sqref="G135">
    <cfRule type="notContainsBlanks" dxfId="1678" priority="80">
      <formula>LEN(TRIM(G135))&gt;0</formula>
    </cfRule>
  </conditionalFormatting>
  <conditionalFormatting sqref="F135">
    <cfRule type="notContainsBlanks" dxfId="1677" priority="79">
      <formula>LEN(TRIM(F135))&gt;0</formula>
    </cfRule>
  </conditionalFormatting>
  <conditionalFormatting sqref="E135">
    <cfRule type="notContainsBlanks" dxfId="1676" priority="78">
      <formula>LEN(TRIM(E135))&gt;0</formula>
    </cfRule>
  </conditionalFormatting>
  <conditionalFormatting sqref="D135">
    <cfRule type="notContainsBlanks" dxfId="1675" priority="77">
      <formula>LEN(TRIM(D135))&gt;0</formula>
    </cfRule>
  </conditionalFormatting>
  <conditionalFormatting sqref="C135">
    <cfRule type="notContainsBlanks" dxfId="1674" priority="76">
      <formula>LEN(TRIM(C135))&gt;0</formula>
    </cfRule>
  </conditionalFormatting>
  <conditionalFormatting sqref="I135">
    <cfRule type="notContainsBlanks" dxfId="1673" priority="75">
      <formula>LEN(TRIM(I135))&gt;0</formula>
    </cfRule>
  </conditionalFormatting>
  <conditionalFormatting sqref="S135">
    <cfRule type="cellIs" dxfId="1672" priority="73" operator="greaterThan">
      <formula>0</formula>
    </cfRule>
    <cfRule type="cellIs" dxfId="1671" priority="74" operator="equal">
      <formula>0</formula>
    </cfRule>
  </conditionalFormatting>
  <conditionalFormatting sqref="K124:K125">
    <cfRule type="expression" dxfId="1670" priority="71">
      <formula>J124="NO CUMPLE"</formula>
    </cfRule>
    <cfRule type="expression" dxfId="1669" priority="72">
      <formula>J124="CUMPLE"</formula>
    </cfRule>
  </conditionalFormatting>
  <conditionalFormatting sqref="J124:J125">
    <cfRule type="cellIs" dxfId="1668" priority="69" operator="equal">
      <formula>"NO CUMPLE"</formula>
    </cfRule>
    <cfRule type="cellIs" dxfId="1667" priority="70" operator="equal">
      <formula>"CUMPLE"</formula>
    </cfRule>
  </conditionalFormatting>
  <conditionalFormatting sqref="M124">
    <cfRule type="expression" dxfId="1666" priority="67">
      <formula>L124="NO CUMPLE"</formula>
    </cfRule>
    <cfRule type="expression" dxfId="1665" priority="68">
      <formula>L124="CUMPLE"</formula>
    </cfRule>
  </conditionalFormatting>
  <conditionalFormatting sqref="L124">
    <cfRule type="cellIs" dxfId="1664" priority="65" operator="equal">
      <formula>"NO CUMPLE"</formula>
    </cfRule>
    <cfRule type="cellIs" dxfId="1663" priority="66" operator="equal">
      <formula>"CUMPLE"</formula>
    </cfRule>
  </conditionalFormatting>
  <conditionalFormatting sqref="K126">
    <cfRule type="expression" dxfId="1662" priority="63">
      <formula>J126="NO CUMPLE"</formula>
    </cfRule>
    <cfRule type="expression" dxfId="1661" priority="64">
      <formula>J126="CUMPLE"</formula>
    </cfRule>
  </conditionalFormatting>
  <conditionalFormatting sqref="M126">
    <cfRule type="expression" dxfId="1660" priority="61">
      <formula>L126="NO CUMPLE"</formula>
    </cfRule>
    <cfRule type="expression" dxfId="1659" priority="62">
      <formula>L126="CUMPLE"</formula>
    </cfRule>
  </conditionalFormatting>
  <conditionalFormatting sqref="J126">
    <cfRule type="cellIs" dxfId="1658" priority="59" operator="equal">
      <formula>"NO CUMPLE"</formula>
    </cfRule>
    <cfRule type="cellIs" dxfId="1657" priority="60" operator="equal">
      <formula>"CUMPLE"</formula>
    </cfRule>
  </conditionalFormatting>
  <conditionalFormatting sqref="L126">
    <cfRule type="cellIs" dxfId="1656" priority="57" operator="equal">
      <formula>"NO CUMPLE"</formula>
    </cfRule>
    <cfRule type="cellIs" dxfId="1655" priority="58" operator="equal">
      <formula>"CUMPLE"</formula>
    </cfRule>
  </conditionalFormatting>
  <conditionalFormatting sqref="K127:K128">
    <cfRule type="expression" dxfId="1654" priority="55">
      <formula>J127="NO CUMPLE"</formula>
    </cfRule>
    <cfRule type="expression" dxfId="1653" priority="56">
      <formula>J127="CUMPLE"</formula>
    </cfRule>
  </conditionalFormatting>
  <conditionalFormatting sqref="J127:J128">
    <cfRule type="cellIs" dxfId="1652" priority="53" operator="equal">
      <formula>"NO CUMPLE"</formula>
    </cfRule>
    <cfRule type="cellIs" dxfId="1651" priority="54" operator="equal">
      <formula>"CUMPLE"</formula>
    </cfRule>
  </conditionalFormatting>
  <conditionalFormatting sqref="M127">
    <cfRule type="expression" dxfId="1650" priority="51">
      <formula>L127="NO CUMPLE"</formula>
    </cfRule>
    <cfRule type="expression" dxfId="1649" priority="52">
      <formula>L127="CUMPLE"</formula>
    </cfRule>
  </conditionalFormatting>
  <conditionalFormatting sqref="L127">
    <cfRule type="cellIs" dxfId="1648" priority="49" operator="equal">
      <formula>"NO CUMPLE"</formula>
    </cfRule>
    <cfRule type="cellIs" dxfId="1647" priority="50" operator="equal">
      <formula>"CUMPLE"</formula>
    </cfRule>
  </conditionalFormatting>
  <conditionalFormatting sqref="K129">
    <cfRule type="expression" dxfId="1646" priority="47">
      <formula>J129="NO CUMPLE"</formula>
    </cfRule>
    <cfRule type="expression" dxfId="1645" priority="48">
      <formula>J129="CUMPLE"</formula>
    </cfRule>
  </conditionalFormatting>
  <conditionalFormatting sqref="M129">
    <cfRule type="expression" dxfId="1644" priority="45">
      <formula>L129="NO CUMPLE"</formula>
    </cfRule>
    <cfRule type="expression" dxfId="1643" priority="46">
      <formula>L129="CUMPLE"</formula>
    </cfRule>
  </conditionalFormatting>
  <conditionalFormatting sqref="J129">
    <cfRule type="cellIs" dxfId="1642" priority="43" operator="equal">
      <formula>"NO CUMPLE"</formula>
    </cfRule>
    <cfRule type="cellIs" dxfId="1641" priority="44" operator="equal">
      <formula>"CUMPLE"</formula>
    </cfRule>
  </conditionalFormatting>
  <conditionalFormatting sqref="L129">
    <cfRule type="cellIs" dxfId="1640" priority="41" operator="equal">
      <formula>"NO CUMPLE"</formula>
    </cfRule>
    <cfRule type="cellIs" dxfId="1639" priority="42" operator="equal">
      <formula>"CUMPLE"</formula>
    </cfRule>
  </conditionalFormatting>
  <conditionalFormatting sqref="K130:K131">
    <cfRule type="expression" dxfId="1638" priority="39">
      <formula>J130="NO CUMPLE"</formula>
    </cfRule>
    <cfRule type="expression" dxfId="1637" priority="40">
      <formula>J130="CUMPLE"</formula>
    </cfRule>
  </conditionalFormatting>
  <conditionalFormatting sqref="J130:J131">
    <cfRule type="cellIs" dxfId="1636" priority="37" operator="equal">
      <formula>"NO CUMPLE"</formula>
    </cfRule>
    <cfRule type="cellIs" dxfId="1635" priority="38" operator="equal">
      <formula>"CUMPLE"</formula>
    </cfRule>
  </conditionalFormatting>
  <conditionalFormatting sqref="M130">
    <cfRule type="expression" dxfId="1634" priority="35">
      <formula>L130="NO CUMPLE"</formula>
    </cfRule>
    <cfRule type="expression" dxfId="1633" priority="36">
      <formula>L130="CUMPLE"</formula>
    </cfRule>
  </conditionalFormatting>
  <conditionalFormatting sqref="L130">
    <cfRule type="cellIs" dxfId="1632" priority="33" operator="equal">
      <formula>"NO CUMPLE"</formula>
    </cfRule>
    <cfRule type="cellIs" dxfId="1631" priority="34" operator="equal">
      <formula>"CUMPLE"</formula>
    </cfRule>
  </conditionalFormatting>
  <conditionalFormatting sqref="K132">
    <cfRule type="expression" dxfId="1630" priority="31">
      <formula>J132="NO CUMPLE"</formula>
    </cfRule>
    <cfRule type="expression" dxfId="1629" priority="32">
      <formula>J132="CUMPLE"</formula>
    </cfRule>
  </conditionalFormatting>
  <conditionalFormatting sqref="M132">
    <cfRule type="expression" dxfId="1628" priority="29">
      <formula>L132="NO CUMPLE"</formula>
    </cfRule>
    <cfRule type="expression" dxfId="1627" priority="30">
      <formula>L132="CUMPLE"</formula>
    </cfRule>
  </conditionalFormatting>
  <conditionalFormatting sqref="J132">
    <cfRule type="cellIs" dxfId="1626" priority="27" operator="equal">
      <formula>"NO CUMPLE"</formula>
    </cfRule>
    <cfRule type="cellIs" dxfId="1625" priority="28" operator="equal">
      <formula>"CUMPLE"</formula>
    </cfRule>
  </conditionalFormatting>
  <conditionalFormatting sqref="L132">
    <cfRule type="cellIs" dxfId="1624" priority="25" operator="equal">
      <formula>"NO CUMPLE"</formula>
    </cfRule>
    <cfRule type="cellIs" dxfId="1623" priority="26" operator="equal">
      <formula>"CUMPLE"</formula>
    </cfRule>
  </conditionalFormatting>
  <conditionalFormatting sqref="K133:K134">
    <cfRule type="expression" dxfId="1622" priority="23">
      <formula>J133="NO CUMPLE"</formula>
    </cfRule>
    <cfRule type="expression" dxfId="1621" priority="24">
      <formula>J133="CUMPLE"</formula>
    </cfRule>
  </conditionalFormatting>
  <conditionalFormatting sqref="J133:J134">
    <cfRule type="cellIs" dxfId="1620" priority="21" operator="equal">
      <formula>"NO CUMPLE"</formula>
    </cfRule>
    <cfRule type="cellIs" dxfId="1619" priority="22" operator="equal">
      <formula>"CUMPLE"</formula>
    </cfRule>
  </conditionalFormatting>
  <conditionalFormatting sqref="M133">
    <cfRule type="expression" dxfId="1618" priority="19">
      <formula>L133="NO CUMPLE"</formula>
    </cfRule>
    <cfRule type="expression" dxfId="1617" priority="20">
      <formula>L133="CUMPLE"</formula>
    </cfRule>
  </conditionalFormatting>
  <conditionalFormatting sqref="L133">
    <cfRule type="cellIs" dxfId="1616" priority="17" operator="equal">
      <formula>"NO CUMPLE"</formula>
    </cfRule>
    <cfRule type="cellIs" dxfId="1615" priority="18" operator="equal">
      <formula>"CUMPLE"</formula>
    </cfRule>
  </conditionalFormatting>
  <conditionalFormatting sqref="K135">
    <cfRule type="expression" dxfId="1614" priority="15">
      <formula>J135="NO CUMPLE"</formula>
    </cfRule>
    <cfRule type="expression" dxfId="1613" priority="16">
      <formula>J135="CUMPLE"</formula>
    </cfRule>
  </conditionalFormatting>
  <conditionalFormatting sqref="M135">
    <cfRule type="expression" dxfId="1612" priority="13">
      <formula>L135="NO CUMPLE"</formula>
    </cfRule>
    <cfRule type="expression" dxfId="1611" priority="14">
      <formula>L135="CUMPLE"</formula>
    </cfRule>
  </conditionalFormatting>
  <conditionalFormatting sqref="J135">
    <cfRule type="cellIs" dxfId="1610" priority="11" operator="equal">
      <formula>"NO CUMPLE"</formula>
    </cfRule>
    <cfRule type="cellIs" dxfId="1609" priority="12" operator="equal">
      <formula>"CUMPLE"</formula>
    </cfRule>
  </conditionalFormatting>
  <conditionalFormatting sqref="L135">
    <cfRule type="cellIs" dxfId="1608" priority="9" operator="equal">
      <formula>"NO CUMPLE"</formula>
    </cfRule>
    <cfRule type="cellIs" dxfId="1607" priority="10" operator="equal">
      <formula>"CUMPLE"</formula>
    </cfRule>
  </conditionalFormatting>
  <conditionalFormatting sqref="K136:K137">
    <cfRule type="expression" dxfId="1606" priority="7">
      <formula>J136="NO CUMPLE"</formula>
    </cfRule>
    <cfRule type="expression" dxfId="1605" priority="8">
      <formula>J136="CUMPLE"</formula>
    </cfRule>
  </conditionalFormatting>
  <conditionalFormatting sqref="J136:J137">
    <cfRule type="cellIs" dxfId="1604" priority="5" operator="equal">
      <formula>"NO CUMPLE"</formula>
    </cfRule>
    <cfRule type="cellIs" dxfId="1603" priority="6" operator="equal">
      <formula>"CUMPLE"</formula>
    </cfRule>
  </conditionalFormatting>
  <conditionalFormatting sqref="M136">
    <cfRule type="expression" dxfId="1602" priority="3">
      <formula>L136="NO CUMPLE"</formula>
    </cfRule>
    <cfRule type="expression" dxfId="1601" priority="4">
      <formula>L136="CUMPLE"</formula>
    </cfRule>
  </conditionalFormatting>
  <conditionalFormatting sqref="L136">
    <cfRule type="cellIs" dxfId="1600" priority="1" operator="equal">
      <formula>"NO CUMPLE"</formula>
    </cfRule>
    <cfRule type="cellIs" dxfId="1599" priority="2" operator="equal">
      <formula>"CUMPLE"</formula>
    </cfRule>
  </conditionalFormatting>
  <dataValidations count="8">
    <dataValidation type="list" allowBlank="1" showInputMessage="1" showErrorMessage="1" sqref="R13 R19 R16 R22 R25 R35 R41 R38 R44 R47 R57 R63 R60 R66 R69 R79 R85 R82 R88 R91 R101 R107 R104 R110 R113 R123 R129 R126 R132 R135 R145 R151 R148 R154 R157 R167 R173 R170 R176 R179 R189 R195 R192 R198 R201 R211 R217 R214 R220 R223 R233 R239 R236 R242 R245 R255 R261 R258 R264 R267 R277 R283 R280 R286 R289 R299 R305 R302 R308 R311 R321 R327 R324 R330 R333">
      <formula1>"NINGUNO, PENDIENTES, CUMPLEN CON LO SOLICITADO, NO CUMPLEN CON LO SOLICITADO"</formula1>
    </dataValidation>
    <dataValidation type="list" allowBlank="1" showInputMessage="1" showErrorMessage="1" sqref="Q13 Q19 Q16 Q22 Q25 Q35 Q41 Q38 Q44 Q47 Q57 Q63 Q60 Q66 Q69 Q79 Q85 Q82 Q88 Q91 Q101 Q107 Q104 Q110 Q113 Q123 Q129 Q126 Q132 Q135 Q145 Q151 Q148 Q154 Q157 Q167 Q173 Q170 Q176 Q179 Q189 Q195 Q192 Q198 Q201 Q211 Q217 Q214 Q220 Q223 Q233 Q239 Q236 Q242 Q245 Q255 Q261 Q258 Q264 Q267 Q277 Q283 Q280 Q286 Q289 Q299 Q305 Q302 Q308 Q311 Q321 Q327 Q324 Q330 Q333">
      <formula1>"SIN OBSERVACIÓN, PENDIENTES POR SUBSANAR, REQUERIMIENTOS SUBSANADOS, NO SUBSANABLE"</formula1>
    </dataValidation>
    <dataValidation type="list" allowBlank="1" showInputMessage="1" showErrorMessage="1" sqref="N13 N19 N16 N22 N25 N35 N41 N38 N44 N47 N57 N63 N60 N66 N69 N79 N85 N82 N88 N91 N101 N107 N104 N110 N113 N123 N129 N126 N132 N135 N145 N151 N148 N154 N157 N167 N173 N170 N176 N179 N189 N195 N192 N198 N201 N211 N217 N214 N220 N223 N233 N239 N236 N242 N245 N255 N261 N258 N264 N267 N277 N283 N280 N286 N289 N299 N305 N302 N308 N311 N321 N327 N324 N330 N333">
      <formula1>"PRESENTÓ CERTIFICADO,NO PRESENTÓ CERTIFICADO"</formula1>
    </dataValidation>
    <dataValidation type="list" allowBlank="1" showInputMessage="1" showErrorMessage="1" sqref="H13 H19 H16 H22 H25 H35 H41 H38 H44 H47 H57 H63 H60 H66 H69 H79 H85 H82 H88 H91 H101 H107 H104 H110 H113 H123 H129 H126 H132 H135 H145 H151 H148 H154 H157 H167 H173 H170 H176 H179 H189 H195 H192 H198 H201 H211 H217 H214 H220 H223 H233 H239 H236 H242 H245 H255 H261 H258 H264 H267 H277 H283 H280 H286 H289 H299 H305 H302 H308 H311 H321 H327 H324 H330 H333">
      <formula1>"I,C,UT"</formula1>
    </dataValidation>
    <dataValidation type="list" allowBlank="1" showInputMessage="1" showErrorMessage="1" sqref="J13:J27 L16:L17 L13:L14 L19:L20 L22:L23 L25:L26 J35:J49 L38:L39 L35:L36 L41:L42 L44:L45 L47:L48 J57:J71 L60:L61 L57:L58 L63:L64 L66:L67 L69:L70 J79:J93 L82:L83 L79:L80 L85:L86 L88:L89 L91:L92 J101:J115 L104:L105 L101:L102 L107:L108 L110:L111 L113:L114 J123:J137 L126:L127 L123:L124 L129:L130 L132:L133 L135:L136 J145:J159 L148:L149 L145:L146 L151:L152 L154:L155 L157:L158 J167:J181 L170:L171 L167:L168 L173:L174 L176:L177 L179:L180 J189:J203 L192:L193 L189:L190 L195:L196 L198:L199 L201:L202 J211:J225 L214:L215 L211:L212 L217:L218 L220:L221 L223:L224 J233:J247 L236:L237 L233:L234 L239:L240 L242:L243 L245:L246 J255:J269 L258:L259 L255:L256 L261:L262 L264:L265 L267:L268 J277:J291 L280:L281 L277:L278 L283:L284 L286:L287 L289:L290 J299:J313 L302:L303 L299:L300 L305:L306 L308:L309 L311:L312 J321:J335 L324:L325 L321:L322 L327:L328 L330:L331 L333:L334">
      <formula1>",CUMPLE,NO CUMPLE"</formula1>
    </dataValidation>
    <dataValidation type="list" allowBlank="1" showInputMessage="1" showErrorMessage="1" sqref="O13 O19 O16 O22 O25 O35 O41 O38 O44 O47 O57 O63 O60 O66 O69 O79 O85 O82 O88 O91 O101 O107 O104 O110 O113 O123 O129 O126 O132 O135 O145 O151 O148 O154 O157 O167 O173 O170 O176 O179 O189 O195 O192 O198 O201 O211 O217 O214 O220 O223 O233 O239 O236 O242 O245 O255 O261 O258 O264 O267 O277 O283 O280 O286 O289 O299 O305 O302 O308 O311 O321 O327 O324 O330 O333">
      <formula1>"ACORDE A ITEM 5.2.1 (T.R.),NO ESTÁ ACORDE A ITEM 5.2.1 (T.R.),DESCRIPCIÓN INSUFICIENTE,PENDIENTE POR DESCRIPCIÓN"</formula1>
    </dataValidation>
    <dataValidation type="list" allowBlank="1" showInputMessage="1" showErrorMessage="1" sqref="B10 B32 B54 B76 B98 B120 B142 B164 B186 B208 B230 B252 B274 B296 B318">
      <formula1>"1,2,3,4,5,6,7,8,9,10,11,12,13,14,15"</formula1>
    </dataValidation>
    <dataValidation type="list" allowBlank="1" showInputMessage="1" showErrorMessage="1" sqref="T13:T27 T35:T49 T57:T71 T79:T93 T101:T115 T123:T137 T145:T159 T167:T181 T189:T203 T211:T225 T233:T247 T255:T269 T277:T291 T299:T313 T321:T335">
      <formula1>"SI,NO"</formula1>
    </dataValidation>
  </dataValidations>
  <pageMargins left="0.7" right="0.7" top="0.75" bottom="0.75" header="0.3" footer="0.3"/>
  <pageSetup paperSize="9" orientation="portrait"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20"/>
  <sheetViews>
    <sheetView workbookViewId="0">
      <selection activeCell="H6" sqref="H6"/>
    </sheetView>
  </sheetViews>
  <sheetFormatPr baseColWidth="10" defaultColWidth="11.42578125" defaultRowHeight="15"/>
  <cols>
    <col min="1" max="1" width="8.140625" style="69" customWidth="1"/>
    <col min="2" max="2" width="40.5703125" style="69" customWidth="1"/>
    <col min="3" max="3" width="17.28515625" style="69" bestFit="1" customWidth="1"/>
    <col min="4" max="4" width="19" style="69" bestFit="1" customWidth="1"/>
    <col min="5" max="5" width="15.7109375" style="104" customWidth="1"/>
    <col min="6" max="6" width="14.28515625" style="104" customWidth="1"/>
    <col min="7" max="7" width="19.5703125" style="104" customWidth="1"/>
    <col min="8" max="8" width="17.85546875" style="104" customWidth="1"/>
    <col min="9" max="9" width="15.7109375" style="104" customWidth="1"/>
    <col min="10" max="10" width="15.5703125" style="104" customWidth="1"/>
    <col min="11" max="11" width="16" style="69" customWidth="1"/>
    <col min="12" max="12" width="11.42578125" style="69"/>
    <col min="13" max="13" width="11.42578125" style="87"/>
    <col min="14" max="14" width="50.5703125" style="69" customWidth="1"/>
    <col min="15" max="15" width="14.85546875" style="88" customWidth="1"/>
    <col min="16" max="16384" width="11.42578125" style="69"/>
  </cols>
  <sheetData>
    <row r="1" spans="1:15" ht="24" customHeight="1">
      <c r="A1" s="576" t="s">
        <v>44</v>
      </c>
      <c r="B1" s="576"/>
      <c r="C1" s="576"/>
      <c r="D1" s="576"/>
      <c r="E1" s="576"/>
      <c r="F1" s="576"/>
      <c r="G1" s="576"/>
      <c r="H1" s="576"/>
      <c r="I1" s="576"/>
      <c r="J1" s="576"/>
    </row>
    <row r="2" spans="1:15" s="90" customFormat="1" ht="15.75" customHeight="1">
      <c r="A2" s="89"/>
      <c r="B2" s="89"/>
      <c r="C2" s="89"/>
      <c r="D2" s="89"/>
      <c r="E2" s="89"/>
      <c r="F2" s="89"/>
      <c r="G2" s="89"/>
      <c r="H2" s="89"/>
      <c r="I2" s="89"/>
      <c r="J2" s="89"/>
      <c r="M2" s="91"/>
      <c r="O2" s="92"/>
    </row>
    <row r="3" spans="1:15" ht="15.75" customHeight="1">
      <c r="A3" s="578" t="s">
        <v>25</v>
      </c>
      <c r="B3" s="578" t="s">
        <v>11</v>
      </c>
      <c r="C3" s="579" t="s">
        <v>7</v>
      </c>
      <c r="D3" s="579"/>
      <c r="E3" s="579"/>
      <c r="F3" s="579"/>
      <c r="G3" s="580" t="s">
        <v>8</v>
      </c>
      <c r="H3" s="580"/>
      <c r="I3" s="580"/>
      <c r="J3" s="580"/>
    </row>
    <row r="4" spans="1:15" ht="35.25" customHeight="1">
      <c r="A4" s="578"/>
      <c r="B4" s="578"/>
      <c r="C4" s="93" t="s">
        <v>41</v>
      </c>
      <c r="D4" s="581" t="s">
        <v>76</v>
      </c>
      <c r="E4" s="582"/>
      <c r="F4" s="2">
        <v>0.6</v>
      </c>
      <c r="G4" s="94" t="s">
        <v>50</v>
      </c>
      <c r="H4" s="583" t="s">
        <v>77</v>
      </c>
      <c r="I4" s="584"/>
      <c r="J4" s="3">
        <v>1</v>
      </c>
    </row>
    <row r="5" spans="1:15" s="72" customFormat="1" ht="27.75" customHeight="1">
      <c r="A5" s="578"/>
      <c r="B5" s="578"/>
      <c r="C5" s="93" t="s">
        <v>9</v>
      </c>
      <c r="D5" s="93" t="s">
        <v>10</v>
      </c>
      <c r="E5" s="93" t="s">
        <v>2</v>
      </c>
      <c r="F5" s="93" t="s">
        <v>75</v>
      </c>
      <c r="G5" s="96" t="s">
        <v>5</v>
      </c>
      <c r="H5" s="96" t="s">
        <v>6</v>
      </c>
      <c r="I5" s="96" t="s">
        <v>2</v>
      </c>
      <c r="J5" s="96" t="s">
        <v>75</v>
      </c>
      <c r="M5" s="577" t="s">
        <v>126</v>
      </c>
      <c r="N5" s="577"/>
      <c r="O5" s="97" t="s">
        <v>125</v>
      </c>
    </row>
    <row r="6" spans="1:15" s="72" customFormat="1" ht="32.25" customHeight="1">
      <c r="A6" s="98">
        <f>IF('1_ENTREGA'!A7="","",'1_ENTREGA'!A7)</f>
        <v>1</v>
      </c>
      <c r="B6" s="99" t="str">
        <f t="shared" ref="B6:B20" si="0">IF(A6="","",VLOOKUP(A6,LISTA_OFERENTES,2,FALSE))</f>
        <v>KA S.A.</v>
      </c>
      <c r="C6" s="1">
        <v>1152367346</v>
      </c>
      <c r="D6" s="1">
        <v>2674179668</v>
      </c>
      <c r="E6" s="95">
        <f>IF(B6="","",IF(D6="","",C6/D6))</f>
        <v>0.43092368092898087</v>
      </c>
      <c r="F6" s="100" t="str">
        <f>IF(B6="","",IF(E6&lt;=$F$4,"CUMPLE","NO CUMPLE"))</f>
        <v>CUMPLE</v>
      </c>
      <c r="G6" s="154">
        <v>2475659636</v>
      </c>
      <c r="H6" s="154">
        <v>136082448</v>
      </c>
      <c r="I6" s="95">
        <f>IF(B6="","",IF(G6="","",G6-H6))</f>
        <v>2339577188</v>
      </c>
      <c r="J6" s="100" t="str">
        <f>IF(B6="","",IF(I6="","NO CUMPLE",IF(I6&gt;=$J$4*'5.2.1 EXPERIENCIA GRAL'!$N$6,"CUMPLE","NO CUMPLE")))</f>
        <v>CUMPLE</v>
      </c>
      <c r="M6" s="101">
        <v>1</v>
      </c>
      <c r="N6" s="102" t="str">
        <f t="shared" ref="N6:N20" si="1">VLOOKUP(M6,LISTA_OFERENTES,2,FALSE)</f>
        <v>KA S.A.</v>
      </c>
      <c r="O6" s="103" t="str">
        <f t="shared" ref="O6:O20" si="2">IF(OR(F6="NO CUMPLE",J6="NO CUMPLE"),"NH","H")</f>
        <v>H</v>
      </c>
    </row>
    <row r="7" spans="1:15" s="72" customFormat="1" ht="25.5" customHeight="1">
      <c r="A7" s="98">
        <f>IF('1_ENTREGA'!A8="","",'1_ENTREGA'!A8)</f>
        <v>2</v>
      </c>
      <c r="B7" s="99" t="str">
        <f t="shared" si="0"/>
        <v>DANILO MORENO RONCANCIO.</v>
      </c>
      <c r="C7" s="1">
        <v>49792161</v>
      </c>
      <c r="D7" s="1">
        <v>1113184757</v>
      </c>
      <c r="E7" s="95">
        <f t="shared" ref="E7:E20" si="3">IF(B7="","",IF(D7="","",C7/D7))</f>
        <v>4.472946713193271E-2</v>
      </c>
      <c r="F7" s="100" t="str">
        <f t="shared" ref="F7:F20" si="4">IF(B7="","",IF(E7&lt;=$F$4,"CUMPLE","NO CUMPLE"))</f>
        <v>CUMPLE</v>
      </c>
      <c r="G7" s="154">
        <v>579264757</v>
      </c>
      <c r="H7" s="154">
        <v>89171</v>
      </c>
      <c r="I7" s="95">
        <f t="shared" ref="I7:I20" si="5">IF(B7="","",IF(G7="","",G7-H7))</f>
        <v>579175586</v>
      </c>
      <c r="J7" s="100" t="str">
        <f>IF(B7="","",IF(I7="","NO CUMPLE",IF(I7&gt;=$J$4*'5.2.1 EXPERIENCIA GRAL'!$N$6,"CUMPLE","NO CUMPLE")))</f>
        <v>CUMPLE</v>
      </c>
      <c r="M7" s="101">
        <v>2</v>
      </c>
      <c r="N7" s="102" t="str">
        <f t="shared" si="1"/>
        <v>DANILO MORENO RONCANCIO.</v>
      </c>
      <c r="O7" s="103" t="str">
        <f t="shared" si="2"/>
        <v>H</v>
      </c>
    </row>
    <row r="8" spans="1:15" s="72" customFormat="1" ht="32.25" customHeight="1">
      <c r="A8" s="98">
        <f>IF('1_ENTREGA'!A9="","",'1_ENTREGA'!A9)</f>
        <v>3</v>
      </c>
      <c r="B8" s="99" t="str">
        <f t="shared" si="0"/>
        <v>ANDRÉS ENRIQUE VASQUEZ GAVIRIA.</v>
      </c>
      <c r="C8" s="1">
        <v>309047978</v>
      </c>
      <c r="D8" s="1">
        <v>921363171</v>
      </c>
      <c r="E8" s="95">
        <f t="shared" si="3"/>
        <v>0.33542471386671041</v>
      </c>
      <c r="F8" s="100" t="str">
        <f t="shared" si="4"/>
        <v>CUMPLE</v>
      </c>
      <c r="G8" s="154">
        <v>572036437</v>
      </c>
      <c r="H8" s="154">
        <v>17666204</v>
      </c>
      <c r="I8" s="95">
        <f t="shared" si="5"/>
        <v>554370233</v>
      </c>
      <c r="J8" s="100" t="str">
        <f>IF(B8="","",IF(I8="","NO CUMPLE",IF(I8&gt;=$J$4*'5.2.1 EXPERIENCIA GRAL'!$N$6,"CUMPLE","NO CUMPLE")))</f>
        <v>CUMPLE</v>
      </c>
      <c r="M8" s="101">
        <v>3</v>
      </c>
      <c r="N8" s="102" t="str">
        <f t="shared" si="1"/>
        <v>ANDRÉS ENRIQUE VASQUEZ GAVIRIA.</v>
      </c>
      <c r="O8" s="103" t="str">
        <f t="shared" si="2"/>
        <v>H</v>
      </c>
    </row>
    <row r="9" spans="1:15" s="72" customFormat="1" ht="25.5" customHeight="1">
      <c r="A9" s="98">
        <f>IF('1_ENTREGA'!A10="","",'1_ENTREGA'!A10)</f>
        <v>4</v>
      </c>
      <c r="B9" s="99" t="str">
        <f t="shared" si="0"/>
        <v>CONCIVE S.A.S.</v>
      </c>
      <c r="C9" s="1">
        <v>805806013</v>
      </c>
      <c r="D9" s="1">
        <v>1433351368</v>
      </c>
      <c r="E9" s="95">
        <f t="shared" si="3"/>
        <v>0.56218316805625013</v>
      </c>
      <c r="F9" s="100" t="str">
        <f t="shared" si="4"/>
        <v>CUMPLE</v>
      </c>
      <c r="G9" s="154">
        <v>1000436396</v>
      </c>
      <c r="H9" s="154">
        <v>197906230</v>
      </c>
      <c r="I9" s="95">
        <f t="shared" si="5"/>
        <v>802530166</v>
      </c>
      <c r="J9" s="100" t="str">
        <f>IF(B9="","",IF(I9="","NO CUMPLE",IF(I9&gt;=$J$4*'5.2.1 EXPERIENCIA GRAL'!$N$6,"CUMPLE","NO CUMPLE")))</f>
        <v>CUMPLE</v>
      </c>
      <c r="M9" s="101">
        <v>4</v>
      </c>
      <c r="N9" s="102" t="str">
        <f t="shared" si="1"/>
        <v>CONCIVE S.A.S.</v>
      </c>
      <c r="O9" s="103" t="str">
        <f t="shared" si="2"/>
        <v>H</v>
      </c>
    </row>
    <row r="10" spans="1:15" s="72" customFormat="1" ht="25.5" customHeight="1">
      <c r="A10" s="98">
        <f>IF('1_ENTREGA'!A11="","",'1_ENTREGA'!A11)</f>
        <v>5</v>
      </c>
      <c r="B10" s="99" t="str">
        <f t="shared" si="0"/>
        <v>LUIS CARLOS PARRA VELASQUEZ.</v>
      </c>
      <c r="C10" s="1">
        <v>868603943</v>
      </c>
      <c r="D10" s="1">
        <v>1584747741</v>
      </c>
      <c r="E10" s="95">
        <f t="shared" si="3"/>
        <v>0.54810233864217262</v>
      </c>
      <c r="F10" s="100" t="str">
        <f t="shared" si="4"/>
        <v>CUMPLE</v>
      </c>
      <c r="G10" s="154">
        <v>1383947540</v>
      </c>
      <c r="H10" s="154">
        <v>60394939</v>
      </c>
      <c r="I10" s="95">
        <f t="shared" si="5"/>
        <v>1323552601</v>
      </c>
      <c r="J10" s="100" t="str">
        <f>IF(B10="","",IF(I10="","NO CUMPLE",IF(I10&gt;=$J$4*'5.2.1 EXPERIENCIA GRAL'!$N$6,"CUMPLE","NO CUMPLE")))</f>
        <v>CUMPLE</v>
      </c>
      <c r="M10" s="101">
        <v>5</v>
      </c>
      <c r="N10" s="102" t="str">
        <f t="shared" si="1"/>
        <v>LUIS CARLOS PARRA VELASQUEZ.</v>
      </c>
      <c r="O10" s="103" t="str">
        <f t="shared" si="2"/>
        <v>H</v>
      </c>
    </row>
    <row r="11" spans="1:15" s="72" customFormat="1" ht="25.5" customHeight="1">
      <c r="A11" s="98">
        <f>IF('1_ENTREGA'!A12="","",'1_ENTREGA'!A12)</f>
        <v>6</v>
      </c>
      <c r="B11" s="99" t="str">
        <f t="shared" si="0"/>
        <v>OBYPLAN LTDA.</v>
      </c>
      <c r="C11" s="1">
        <v>190197000</v>
      </c>
      <c r="D11" s="1">
        <v>812111000</v>
      </c>
      <c r="E11" s="95">
        <f t="shared" si="3"/>
        <v>0.2342007434944238</v>
      </c>
      <c r="F11" s="100" t="str">
        <f t="shared" si="4"/>
        <v>CUMPLE</v>
      </c>
      <c r="G11" s="154">
        <v>422808000</v>
      </c>
      <c r="H11" s="154">
        <v>100638000</v>
      </c>
      <c r="I11" s="95">
        <f t="shared" si="5"/>
        <v>322170000</v>
      </c>
      <c r="J11" s="100" t="str">
        <f>IF(B11="","",IF(I11="","NO CUMPLE",IF(I11&gt;=$J$4*'5.2.1 EXPERIENCIA GRAL'!$N$6,"CUMPLE","NO CUMPLE")))</f>
        <v>CUMPLE</v>
      </c>
      <c r="M11" s="101">
        <v>6</v>
      </c>
      <c r="N11" s="102" t="str">
        <f t="shared" si="1"/>
        <v>OBYPLAN LTDA.</v>
      </c>
      <c r="O11" s="103" t="str">
        <f t="shared" si="2"/>
        <v>H</v>
      </c>
    </row>
    <row r="12" spans="1:15" s="72" customFormat="1" ht="32.25" hidden="1" customHeight="1">
      <c r="A12" s="98">
        <f>IF('1_ENTREGA'!A13="","",'1_ENTREGA'!A13)</f>
        <v>7</v>
      </c>
      <c r="B12" s="99">
        <f t="shared" si="0"/>
        <v>0</v>
      </c>
      <c r="C12" s="239"/>
      <c r="D12" s="239"/>
      <c r="E12" s="95" t="str">
        <f t="shared" si="3"/>
        <v/>
      </c>
      <c r="F12" s="100" t="str">
        <f t="shared" si="4"/>
        <v>NO CUMPLE</v>
      </c>
      <c r="G12" s="240"/>
      <c r="H12" s="240"/>
      <c r="I12" s="95" t="str">
        <f t="shared" si="5"/>
        <v/>
      </c>
      <c r="J12" s="100" t="str">
        <f>IF(B12="","",IF(I12="","NO CUMPLE",IF(I12&gt;=$J$4*'5.2.1 EXPERIENCIA GRAL'!$N$6,"CUMPLE","NO CUMPLE")))</f>
        <v>NO CUMPLE</v>
      </c>
      <c r="M12" s="101">
        <v>7</v>
      </c>
      <c r="N12" s="102">
        <f t="shared" si="1"/>
        <v>0</v>
      </c>
      <c r="O12" s="103" t="str">
        <f t="shared" si="2"/>
        <v>NH</v>
      </c>
    </row>
    <row r="13" spans="1:15" s="72" customFormat="1" ht="25.5" hidden="1" customHeight="1">
      <c r="A13" s="98">
        <f>IF('1_ENTREGA'!A14="","",'1_ENTREGA'!A14)</f>
        <v>8</v>
      </c>
      <c r="B13" s="99">
        <f t="shared" si="0"/>
        <v>0</v>
      </c>
      <c r="C13" s="239"/>
      <c r="D13" s="239"/>
      <c r="E13" s="95" t="str">
        <f t="shared" si="3"/>
        <v/>
      </c>
      <c r="F13" s="100" t="str">
        <f t="shared" si="4"/>
        <v>NO CUMPLE</v>
      </c>
      <c r="G13" s="240"/>
      <c r="H13" s="240"/>
      <c r="I13" s="95" t="str">
        <f t="shared" si="5"/>
        <v/>
      </c>
      <c r="J13" s="100" t="str">
        <f>IF(B13="","",IF(I13="","NO CUMPLE",IF(I13&gt;=$J$4*'5.2.1 EXPERIENCIA GRAL'!$N$6,"CUMPLE","NO CUMPLE")))</f>
        <v>NO CUMPLE</v>
      </c>
      <c r="M13" s="101">
        <v>8</v>
      </c>
      <c r="N13" s="102">
        <f t="shared" si="1"/>
        <v>0</v>
      </c>
      <c r="O13" s="103" t="str">
        <f t="shared" si="2"/>
        <v>NH</v>
      </c>
    </row>
    <row r="14" spans="1:15" s="72" customFormat="1" ht="25.5" hidden="1" customHeight="1">
      <c r="A14" s="98">
        <f>IF('1_ENTREGA'!A15="","",'1_ENTREGA'!A15)</f>
        <v>9</v>
      </c>
      <c r="B14" s="99">
        <f t="shared" si="0"/>
        <v>0</v>
      </c>
      <c r="C14" s="239"/>
      <c r="D14" s="239"/>
      <c r="E14" s="95" t="str">
        <f t="shared" si="3"/>
        <v/>
      </c>
      <c r="F14" s="100" t="str">
        <f t="shared" si="4"/>
        <v>NO CUMPLE</v>
      </c>
      <c r="G14" s="240"/>
      <c r="H14" s="240"/>
      <c r="I14" s="95" t="str">
        <f t="shared" si="5"/>
        <v/>
      </c>
      <c r="J14" s="100" t="str">
        <f>IF(B14="","",IF(I14="","NO CUMPLE",IF(I14&gt;=$J$4*'5.2.1 EXPERIENCIA GRAL'!$N$6,"CUMPLE","NO CUMPLE")))</f>
        <v>NO CUMPLE</v>
      </c>
      <c r="M14" s="101">
        <v>9</v>
      </c>
      <c r="N14" s="102">
        <f t="shared" si="1"/>
        <v>0</v>
      </c>
      <c r="O14" s="103" t="str">
        <f t="shared" si="2"/>
        <v>NH</v>
      </c>
    </row>
    <row r="15" spans="1:15" s="72" customFormat="1" ht="25.5" hidden="1" customHeight="1">
      <c r="A15" s="98">
        <f>IF('1_ENTREGA'!A16="","",'1_ENTREGA'!A16)</f>
        <v>10</v>
      </c>
      <c r="B15" s="99">
        <f t="shared" si="0"/>
        <v>0</v>
      </c>
      <c r="C15" s="239"/>
      <c r="D15" s="239"/>
      <c r="E15" s="95" t="str">
        <f t="shared" si="3"/>
        <v/>
      </c>
      <c r="F15" s="100" t="str">
        <f t="shared" si="4"/>
        <v>NO CUMPLE</v>
      </c>
      <c r="G15" s="240"/>
      <c r="H15" s="240"/>
      <c r="I15" s="95" t="str">
        <f t="shared" si="5"/>
        <v/>
      </c>
      <c r="J15" s="100" t="str">
        <f>IF(B15="","",IF(I15="","NO CUMPLE",IF(I15&gt;=$J$4*'5.2.1 EXPERIENCIA GRAL'!$N$6,"CUMPLE","NO CUMPLE")))</f>
        <v>NO CUMPLE</v>
      </c>
      <c r="M15" s="101">
        <v>10</v>
      </c>
      <c r="N15" s="102">
        <f t="shared" si="1"/>
        <v>0</v>
      </c>
      <c r="O15" s="103" t="str">
        <f t="shared" si="2"/>
        <v>NH</v>
      </c>
    </row>
    <row r="16" spans="1:15" s="72" customFormat="1" ht="32.25" hidden="1" customHeight="1">
      <c r="A16" s="98">
        <f>IF('1_ENTREGA'!A17="","",'1_ENTREGA'!A17)</f>
        <v>11</v>
      </c>
      <c r="B16" s="99">
        <f t="shared" si="0"/>
        <v>0</v>
      </c>
      <c r="C16" s="239"/>
      <c r="D16" s="239"/>
      <c r="E16" s="95" t="str">
        <f t="shared" si="3"/>
        <v/>
      </c>
      <c r="F16" s="100" t="str">
        <f t="shared" si="4"/>
        <v>NO CUMPLE</v>
      </c>
      <c r="G16" s="240"/>
      <c r="H16" s="240"/>
      <c r="I16" s="95" t="str">
        <f t="shared" si="5"/>
        <v/>
      </c>
      <c r="J16" s="100" t="str">
        <f>IF(B16="","",IF(I16="","NO CUMPLE",IF(I16&gt;=$J$4*'5.2.1 EXPERIENCIA GRAL'!$N$6,"CUMPLE","NO CUMPLE")))</f>
        <v>NO CUMPLE</v>
      </c>
      <c r="M16" s="101">
        <v>11</v>
      </c>
      <c r="N16" s="102">
        <f t="shared" si="1"/>
        <v>0</v>
      </c>
      <c r="O16" s="103" t="str">
        <f t="shared" si="2"/>
        <v>NH</v>
      </c>
    </row>
    <row r="17" spans="1:15" s="72" customFormat="1" ht="25.5" hidden="1" customHeight="1">
      <c r="A17" s="98">
        <f>IF('1_ENTREGA'!A18="","",'1_ENTREGA'!A18)</f>
        <v>12</v>
      </c>
      <c r="B17" s="99">
        <f t="shared" si="0"/>
        <v>0</v>
      </c>
      <c r="C17" s="239"/>
      <c r="D17" s="239"/>
      <c r="E17" s="95" t="str">
        <f t="shared" si="3"/>
        <v/>
      </c>
      <c r="F17" s="100" t="str">
        <f t="shared" si="4"/>
        <v>NO CUMPLE</v>
      </c>
      <c r="G17" s="240"/>
      <c r="H17" s="240"/>
      <c r="I17" s="95" t="str">
        <f t="shared" si="5"/>
        <v/>
      </c>
      <c r="J17" s="100" t="str">
        <f>IF(B17="","",IF(I17="","NO CUMPLE",IF(I17&gt;=$J$4*'5.2.1 EXPERIENCIA GRAL'!$N$6,"CUMPLE","NO CUMPLE")))</f>
        <v>NO CUMPLE</v>
      </c>
      <c r="M17" s="101">
        <v>12</v>
      </c>
      <c r="N17" s="102">
        <f t="shared" si="1"/>
        <v>0</v>
      </c>
      <c r="O17" s="103" t="str">
        <f t="shared" si="2"/>
        <v>NH</v>
      </c>
    </row>
    <row r="18" spans="1:15" s="72" customFormat="1" ht="25.5" hidden="1" customHeight="1">
      <c r="A18" s="98">
        <f>IF('1_ENTREGA'!A19="","",'1_ENTREGA'!A19)</f>
        <v>13</v>
      </c>
      <c r="B18" s="99">
        <f t="shared" si="0"/>
        <v>0</v>
      </c>
      <c r="C18" s="239"/>
      <c r="D18" s="239"/>
      <c r="E18" s="95" t="str">
        <f t="shared" si="3"/>
        <v/>
      </c>
      <c r="F18" s="100" t="str">
        <f t="shared" si="4"/>
        <v>NO CUMPLE</v>
      </c>
      <c r="G18" s="240"/>
      <c r="H18" s="240"/>
      <c r="I18" s="95" t="str">
        <f t="shared" si="5"/>
        <v/>
      </c>
      <c r="J18" s="100" t="str">
        <f>IF(B18="","",IF(I18="","NO CUMPLE",IF(I18&gt;=$J$4*'5.2.1 EXPERIENCIA GRAL'!$N$6,"CUMPLE","NO CUMPLE")))</f>
        <v>NO CUMPLE</v>
      </c>
      <c r="M18" s="101">
        <v>13</v>
      </c>
      <c r="N18" s="102">
        <f t="shared" si="1"/>
        <v>0</v>
      </c>
      <c r="O18" s="103" t="str">
        <f t="shared" si="2"/>
        <v>NH</v>
      </c>
    </row>
    <row r="19" spans="1:15" s="72" customFormat="1" ht="25.5" hidden="1" customHeight="1">
      <c r="A19" s="98">
        <f>IF('1_ENTREGA'!A20="","",'1_ENTREGA'!A20)</f>
        <v>14</v>
      </c>
      <c r="B19" s="99">
        <f t="shared" si="0"/>
        <v>0</v>
      </c>
      <c r="C19" s="239"/>
      <c r="D19" s="239"/>
      <c r="E19" s="95" t="str">
        <f t="shared" si="3"/>
        <v/>
      </c>
      <c r="F19" s="100" t="str">
        <f t="shared" si="4"/>
        <v>NO CUMPLE</v>
      </c>
      <c r="G19" s="240"/>
      <c r="H19" s="240"/>
      <c r="I19" s="95" t="str">
        <f t="shared" si="5"/>
        <v/>
      </c>
      <c r="J19" s="100" t="str">
        <f>IF(B19="","",IF(I19="","NO CUMPLE",IF(I19&gt;=$J$4*'5.2.1 EXPERIENCIA GRAL'!$N$6,"CUMPLE","NO CUMPLE")))</f>
        <v>NO CUMPLE</v>
      </c>
      <c r="M19" s="101">
        <v>14</v>
      </c>
      <c r="N19" s="102">
        <f t="shared" si="1"/>
        <v>0</v>
      </c>
      <c r="O19" s="103" t="str">
        <f t="shared" si="2"/>
        <v>NH</v>
      </c>
    </row>
    <row r="20" spans="1:15" s="72" customFormat="1" ht="25.5" hidden="1" customHeight="1">
      <c r="A20" s="98">
        <f>IF('1_ENTREGA'!A21="","",'1_ENTREGA'!A21)</f>
        <v>15</v>
      </c>
      <c r="B20" s="99">
        <f t="shared" si="0"/>
        <v>0</v>
      </c>
      <c r="C20" s="239"/>
      <c r="D20" s="239"/>
      <c r="E20" s="95" t="str">
        <f t="shared" si="3"/>
        <v/>
      </c>
      <c r="F20" s="100" t="str">
        <f t="shared" si="4"/>
        <v>NO CUMPLE</v>
      </c>
      <c r="G20" s="240"/>
      <c r="H20" s="240"/>
      <c r="I20" s="95" t="str">
        <f t="shared" si="5"/>
        <v/>
      </c>
      <c r="J20" s="100" t="str">
        <f>IF(B20="","",IF(I20="","NO CUMPLE",IF(I20&gt;=$J$4*'5.2.1 EXPERIENCIA GRAL'!$N$6,"CUMPLE","NO CUMPLE")))</f>
        <v>NO CUMPLE</v>
      </c>
      <c r="M20" s="101">
        <v>15</v>
      </c>
      <c r="N20" s="102">
        <f t="shared" si="1"/>
        <v>0</v>
      </c>
      <c r="O20" s="103" t="str">
        <f t="shared" si="2"/>
        <v>NH</v>
      </c>
    </row>
  </sheetData>
  <sheetProtection password="F30D" sheet="1" objects="1" scenarios="1" selectLockedCells="1" selectUnlockedCells="1"/>
  <mergeCells count="8">
    <mergeCell ref="A1:J1"/>
    <mergeCell ref="M5:N5"/>
    <mergeCell ref="A3:A5"/>
    <mergeCell ref="B3:B5"/>
    <mergeCell ref="C3:F3"/>
    <mergeCell ref="G3:J3"/>
    <mergeCell ref="D4:E4"/>
    <mergeCell ref="H4:I4"/>
  </mergeCells>
  <conditionalFormatting sqref="F6:F7">
    <cfRule type="cellIs" dxfId="1598" priority="23" operator="equal">
      <formula>"NO CUMPLE"</formula>
    </cfRule>
  </conditionalFormatting>
  <conditionalFormatting sqref="J6:J7">
    <cfRule type="cellIs" dxfId="1597" priority="21" operator="equal">
      <formula>"NO CUMPLE"</formula>
    </cfRule>
  </conditionalFormatting>
  <conditionalFormatting sqref="F20">
    <cfRule type="cellIs" dxfId="1596" priority="20" operator="equal">
      <formula>"NO CUMPLE"</formula>
    </cfRule>
  </conditionalFormatting>
  <conditionalFormatting sqref="J20">
    <cfRule type="cellIs" dxfId="1595" priority="19" operator="equal">
      <formula>"NO CUMPLE"</formula>
    </cfRule>
  </conditionalFormatting>
  <conditionalFormatting sqref="F19">
    <cfRule type="cellIs" dxfId="1594" priority="18" operator="equal">
      <formula>"NO CUMPLE"</formula>
    </cfRule>
  </conditionalFormatting>
  <conditionalFormatting sqref="J19">
    <cfRule type="cellIs" dxfId="1593" priority="17" operator="equal">
      <formula>"NO CUMPLE"</formula>
    </cfRule>
  </conditionalFormatting>
  <conditionalFormatting sqref="F18">
    <cfRule type="cellIs" dxfId="1592" priority="16" operator="equal">
      <formula>"NO CUMPLE"</formula>
    </cfRule>
  </conditionalFormatting>
  <conditionalFormatting sqref="J18">
    <cfRule type="cellIs" dxfId="1591" priority="15" operator="equal">
      <formula>"NO CUMPLE"</formula>
    </cfRule>
  </conditionalFormatting>
  <conditionalFormatting sqref="F16:F17">
    <cfRule type="cellIs" dxfId="1590" priority="14" operator="equal">
      <formula>"NO CUMPLE"</formula>
    </cfRule>
  </conditionalFormatting>
  <conditionalFormatting sqref="J16:J17">
    <cfRule type="cellIs" dxfId="1589" priority="13" operator="equal">
      <formula>"NO CUMPLE"</formula>
    </cfRule>
  </conditionalFormatting>
  <conditionalFormatting sqref="F15">
    <cfRule type="cellIs" dxfId="1588" priority="12" operator="equal">
      <formula>"NO CUMPLE"</formula>
    </cfRule>
  </conditionalFormatting>
  <conditionalFormatting sqref="J15">
    <cfRule type="cellIs" dxfId="1587" priority="11" operator="equal">
      <formula>"NO CUMPLE"</formula>
    </cfRule>
  </conditionalFormatting>
  <conditionalFormatting sqref="F14">
    <cfRule type="cellIs" dxfId="1586" priority="10" operator="equal">
      <formula>"NO CUMPLE"</formula>
    </cfRule>
  </conditionalFormatting>
  <conditionalFormatting sqref="J14">
    <cfRule type="cellIs" dxfId="1585" priority="9" operator="equal">
      <formula>"NO CUMPLE"</formula>
    </cfRule>
  </conditionalFormatting>
  <conditionalFormatting sqref="F8:F9">
    <cfRule type="cellIs" dxfId="1584" priority="8" operator="equal">
      <formula>"NO CUMPLE"</formula>
    </cfRule>
  </conditionalFormatting>
  <conditionalFormatting sqref="J8:J9">
    <cfRule type="cellIs" dxfId="1583" priority="7" operator="equal">
      <formula>"NO CUMPLE"</formula>
    </cfRule>
  </conditionalFormatting>
  <conditionalFormatting sqref="F12:F13">
    <cfRule type="cellIs" dxfId="1582" priority="6" operator="equal">
      <formula>"NO CUMPLE"</formula>
    </cfRule>
  </conditionalFormatting>
  <conditionalFormatting sqref="J12:J13">
    <cfRule type="cellIs" dxfId="1581" priority="5" operator="equal">
      <formula>"NO CUMPLE"</formula>
    </cfRule>
  </conditionalFormatting>
  <conditionalFormatting sqref="F11">
    <cfRule type="cellIs" dxfId="1580" priority="4" operator="equal">
      <formula>"NO CUMPLE"</formula>
    </cfRule>
  </conditionalFormatting>
  <conditionalFormatting sqref="J11">
    <cfRule type="cellIs" dxfId="1579" priority="3" operator="equal">
      <formula>"NO CUMPLE"</formula>
    </cfRule>
  </conditionalFormatting>
  <conditionalFormatting sqref="F10">
    <cfRule type="cellIs" dxfId="1578" priority="2" operator="equal">
      <formula>"NO CUMPLE"</formula>
    </cfRule>
  </conditionalFormatting>
  <conditionalFormatting sqref="J10">
    <cfRule type="cellIs" dxfId="1577" priority="1" operator="equal">
      <formula>"NO CUMPLE"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238"/>
  <sheetViews>
    <sheetView zoomScaleNormal="100" workbookViewId="0">
      <selection activeCell="CS15" sqref="CS15"/>
    </sheetView>
  </sheetViews>
  <sheetFormatPr baseColWidth="10" defaultRowHeight="12.75"/>
  <cols>
    <col min="1" max="1" width="3.7109375" style="119" customWidth="1"/>
    <col min="2" max="2" width="9.140625" style="119" customWidth="1"/>
    <col min="3" max="3" width="109" style="119" customWidth="1"/>
    <col min="4" max="4" width="11" style="119" customWidth="1"/>
    <col min="5" max="5" width="13" style="119" customWidth="1"/>
    <col min="6" max="6" width="18.7109375" style="119" customWidth="1"/>
    <col min="7" max="7" width="22.85546875" style="119" customWidth="1"/>
    <col min="8" max="8" width="25" style="119" customWidth="1"/>
    <col min="9" max="9" width="13.5703125" style="119" customWidth="1"/>
    <col min="10" max="10" width="12.28515625" style="119" customWidth="1"/>
    <col min="11" max="11" width="9.140625" style="119" customWidth="1"/>
    <col min="12" max="12" width="109" style="119" customWidth="1"/>
    <col min="13" max="13" width="11" style="119" customWidth="1"/>
    <col min="14" max="14" width="13" style="119" customWidth="1"/>
    <col min="15" max="15" width="18.7109375" style="119" customWidth="1"/>
    <col min="16" max="16" width="19.85546875" style="119" customWidth="1"/>
    <col min="17" max="17" width="25" style="119" customWidth="1"/>
    <col min="18" max="18" width="15.7109375" style="112" customWidth="1"/>
    <col min="19" max="22" width="10.7109375" style="112" customWidth="1"/>
    <col min="23" max="23" width="13.28515625" style="112" customWidth="1"/>
    <col min="24" max="24" width="16.7109375" style="112" customWidth="1"/>
    <col min="25" max="25" width="15" style="112" customWidth="1"/>
    <col min="26" max="26" width="18.28515625" style="119" customWidth="1"/>
    <col min="27" max="27" width="13.7109375" style="119" bestFit="1" customWidth="1"/>
    <col min="28" max="28" width="9.140625" style="119" customWidth="1"/>
    <col min="29" max="29" width="109" style="119" customWidth="1"/>
    <col min="30" max="30" width="11" style="119" customWidth="1"/>
    <col min="31" max="31" width="13" style="119" customWidth="1"/>
    <col min="32" max="32" width="18.7109375" style="119" customWidth="1"/>
    <col min="33" max="33" width="19.85546875" style="119" customWidth="1"/>
    <col min="34" max="34" width="25" style="119" customWidth="1"/>
    <col min="35" max="35" width="15.7109375" style="112" customWidth="1"/>
    <col min="36" max="39" width="10.7109375" style="112" customWidth="1"/>
    <col min="40" max="40" width="13.28515625" style="112" customWidth="1"/>
    <col min="41" max="41" width="16.7109375" style="112" customWidth="1"/>
    <col min="42" max="42" width="15" style="112" customWidth="1"/>
    <col min="43" max="44" width="11.42578125" style="119"/>
    <col min="45" max="45" width="9.140625" style="119" customWidth="1"/>
    <col min="46" max="46" width="109" style="119" customWidth="1"/>
    <col min="47" max="47" width="11" style="119" customWidth="1"/>
    <col min="48" max="48" width="13" style="119" customWidth="1"/>
    <col min="49" max="49" width="18.7109375" style="119" customWidth="1"/>
    <col min="50" max="50" width="19.85546875" style="119" customWidth="1"/>
    <col min="51" max="51" width="25" style="119" customWidth="1"/>
    <col min="52" max="52" width="15.7109375" style="112" customWidth="1"/>
    <col min="53" max="56" width="10.7109375" style="112" customWidth="1"/>
    <col min="57" max="57" width="13.28515625" style="112" customWidth="1"/>
    <col min="58" max="58" width="16.7109375" style="112" customWidth="1"/>
    <col min="59" max="59" width="15" style="112" customWidth="1"/>
    <col min="60" max="61" width="11.42578125" style="119"/>
    <col min="62" max="62" width="9.140625" style="119" customWidth="1"/>
    <col min="63" max="63" width="109" style="119" customWidth="1"/>
    <col min="64" max="64" width="11" style="119" customWidth="1"/>
    <col min="65" max="65" width="13" style="119" customWidth="1"/>
    <col min="66" max="66" width="18.7109375" style="119" customWidth="1"/>
    <col min="67" max="67" width="19.85546875" style="119" customWidth="1"/>
    <col min="68" max="68" width="25" style="119" customWidth="1"/>
    <col min="69" max="69" width="15.7109375" style="112" customWidth="1"/>
    <col min="70" max="73" width="10.7109375" style="112" customWidth="1"/>
    <col min="74" max="74" width="13.28515625" style="112" customWidth="1"/>
    <col min="75" max="75" width="16.7109375" style="112" customWidth="1"/>
    <col min="76" max="76" width="15" style="112" customWidth="1"/>
    <col min="77" max="78" width="11.42578125" style="119"/>
    <col min="79" max="79" width="9.140625" style="119" customWidth="1"/>
    <col min="80" max="80" width="109" style="119" customWidth="1"/>
    <col min="81" max="81" width="11" style="119" customWidth="1"/>
    <col min="82" max="82" width="13" style="119" customWidth="1"/>
    <col min="83" max="83" width="18.7109375" style="119" customWidth="1"/>
    <col min="84" max="84" width="19.85546875" style="119" customWidth="1"/>
    <col min="85" max="85" width="25" style="119" customWidth="1"/>
    <col min="86" max="86" width="15.7109375" style="112" customWidth="1"/>
    <col min="87" max="90" width="10.7109375" style="112" customWidth="1"/>
    <col min="91" max="91" width="13.28515625" style="112" customWidth="1"/>
    <col min="92" max="92" width="16.7109375" style="112" customWidth="1"/>
    <col min="93" max="93" width="15" style="112" customWidth="1"/>
    <col min="94" max="95" width="11.42578125" style="119"/>
    <col min="96" max="96" width="9.140625" style="119" customWidth="1"/>
    <col min="97" max="97" width="109" style="119" customWidth="1"/>
    <col min="98" max="98" width="11" style="119" customWidth="1"/>
    <col min="99" max="99" width="13" style="119" customWidth="1"/>
    <col min="100" max="100" width="18.7109375" style="119" customWidth="1"/>
    <col min="101" max="101" width="19.85546875" style="119" customWidth="1"/>
    <col min="102" max="102" width="25" style="119" customWidth="1"/>
    <col min="103" max="103" width="15.7109375" style="112" customWidth="1"/>
    <col min="104" max="107" width="10.7109375" style="112" customWidth="1"/>
    <col min="108" max="108" width="13.28515625" style="112" customWidth="1"/>
    <col min="109" max="109" width="16.7109375" style="112" customWidth="1"/>
    <col min="110" max="110" width="15" style="112" customWidth="1"/>
    <col min="111" max="112" width="11.42578125" style="119"/>
    <col min="113" max="113" width="9.140625" style="119" hidden="1" customWidth="1"/>
    <col min="114" max="114" width="109" style="119" hidden="1" customWidth="1"/>
    <col min="115" max="115" width="11" style="119" hidden="1" customWidth="1"/>
    <col min="116" max="116" width="13" style="119" hidden="1" customWidth="1"/>
    <col min="117" max="117" width="18.7109375" style="119" hidden="1" customWidth="1"/>
    <col min="118" max="118" width="19.85546875" style="119" hidden="1" customWidth="1"/>
    <col min="119" max="119" width="25" style="119" hidden="1" customWidth="1"/>
    <col min="120" max="120" width="15.7109375" style="112" hidden="1" customWidth="1"/>
    <col min="121" max="124" width="10.7109375" style="112" hidden="1" customWidth="1"/>
    <col min="125" max="125" width="13.28515625" style="112" hidden="1" customWidth="1"/>
    <col min="126" max="126" width="16.7109375" style="112" hidden="1" customWidth="1"/>
    <col min="127" max="127" width="15" style="112" hidden="1" customWidth="1"/>
    <col min="128" max="129" width="0" style="119" hidden="1" customWidth="1"/>
    <col min="130" max="130" width="9.140625" style="119" hidden="1" customWidth="1"/>
    <col min="131" max="131" width="109" style="119" hidden="1" customWidth="1"/>
    <col min="132" max="132" width="11" style="119" hidden="1" customWidth="1"/>
    <col min="133" max="133" width="13" style="119" hidden="1" customWidth="1"/>
    <col min="134" max="134" width="18.7109375" style="119" hidden="1" customWidth="1"/>
    <col min="135" max="135" width="19.85546875" style="119" hidden="1" customWidth="1"/>
    <col min="136" max="136" width="25" style="119" hidden="1" customWidth="1"/>
    <col min="137" max="137" width="15.7109375" style="112" hidden="1" customWidth="1"/>
    <col min="138" max="141" width="10.7109375" style="112" hidden="1" customWidth="1"/>
    <col min="142" max="142" width="13.28515625" style="112" hidden="1" customWidth="1"/>
    <col min="143" max="143" width="16.7109375" style="112" hidden="1" customWidth="1"/>
    <col min="144" max="144" width="15" style="112" hidden="1" customWidth="1"/>
    <col min="145" max="146" width="0" style="119" hidden="1" customWidth="1"/>
    <col min="147" max="147" width="9.140625" style="119" hidden="1" customWidth="1"/>
    <col min="148" max="148" width="109" style="119" hidden="1" customWidth="1"/>
    <col min="149" max="149" width="11" style="119" hidden="1" customWidth="1"/>
    <col min="150" max="150" width="13" style="119" hidden="1" customWidth="1"/>
    <col min="151" max="151" width="18.7109375" style="119" hidden="1" customWidth="1"/>
    <col min="152" max="152" width="19.85546875" style="119" hidden="1" customWidth="1"/>
    <col min="153" max="153" width="25" style="119" hidden="1" customWidth="1"/>
    <col min="154" max="154" width="15.7109375" style="112" hidden="1" customWidth="1"/>
    <col min="155" max="158" width="10.7109375" style="112" hidden="1" customWidth="1"/>
    <col min="159" max="159" width="13.28515625" style="112" hidden="1" customWidth="1"/>
    <col min="160" max="160" width="16.7109375" style="112" hidden="1" customWidth="1"/>
    <col min="161" max="161" width="15" style="112" hidden="1" customWidth="1"/>
    <col min="162" max="163" width="11.42578125" style="119"/>
    <col min="164" max="164" width="9.140625" style="119" hidden="1" customWidth="1"/>
    <col min="165" max="165" width="109" style="119" hidden="1" customWidth="1"/>
    <col min="166" max="166" width="11" style="119" hidden="1" customWidth="1"/>
    <col min="167" max="167" width="13" style="119" hidden="1" customWidth="1"/>
    <col min="168" max="168" width="18.7109375" style="119" hidden="1" customWidth="1"/>
    <col min="169" max="169" width="19.85546875" style="119" hidden="1" customWidth="1"/>
    <col min="170" max="170" width="25" style="119" hidden="1" customWidth="1"/>
    <col min="171" max="171" width="15.7109375" style="112" hidden="1" customWidth="1"/>
    <col min="172" max="175" width="10.7109375" style="112" hidden="1" customWidth="1"/>
    <col min="176" max="176" width="13.28515625" style="112" hidden="1" customWidth="1"/>
    <col min="177" max="177" width="16.7109375" style="112" hidden="1" customWidth="1"/>
    <col min="178" max="178" width="15" style="112" hidden="1" customWidth="1"/>
    <col min="179" max="180" width="0" style="119" hidden="1" customWidth="1"/>
    <col min="181" max="181" width="9.140625" style="119" hidden="1" customWidth="1"/>
    <col min="182" max="182" width="109" style="119" hidden="1" customWidth="1"/>
    <col min="183" max="183" width="11" style="119" hidden="1" customWidth="1"/>
    <col min="184" max="184" width="13" style="119" hidden="1" customWidth="1"/>
    <col min="185" max="185" width="18.7109375" style="119" hidden="1" customWidth="1"/>
    <col min="186" max="186" width="19.85546875" style="119" hidden="1" customWidth="1"/>
    <col min="187" max="187" width="25" style="119" hidden="1" customWidth="1"/>
    <col min="188" max="188" width="15.7109375" style="112" hidden="1" customWidth="1"/>
    <col min="189" max="192" width="10.7109375" style="112" hidden="1" customWidth="1"/>
    <col min="193" max="193" width="13.28515625" style="112" hidden="1" customWidth="1"/>
    <col min="194" max="194" width="16.7109375" style="112" hidden="1" customWidth="1"/>
    <col min="195" max="195" width="15" style="112" hidden="1" customWidth="1"/>
    <col min="196" max="197" width="0" style="119" hidden="1" customWidth="1"/>
    <col min="198" max="198" width="9.140625" style="119" hidden="1" customWidth="1"/>
    <col min="199" max="199" width="109" style="119" hidden="1" customWidth="1"/>
    <col min="200" max="200" width="11" style="119" hidden="1" customWidth="1"/>
    <col min="201" max="201" width="13" style="119" hidden="1" customWidth="1"/>
    <col min="202" max="202" width="18.7109375" style="119" hidden="1" customWidth="1"/>
    <col min="203" max="203" width="19.85546875" style="119" hidden="1" customWidth="1"/>
    <col min="204" max="204" width="25" style="119" hidden="1" customWidth="1"/>
    <col min="205" max="205" width="15.7109375" style="112" hidden="1" customWidth="1"/>
    <col min="206" max="209" width="10.7109375" style="112" hidden="1" customWidth="1"/>
    <col min="210" max="210" width="13.28515625" style="112" hidden="1" customWidth="1"/>
    <col min="211" max="211" width="16.7109375" style="112" hidden="1" customWidth="1"/>
    <col min="212" max="212" width="15" style="112" hidden="1" customWidth="1"/>
    <col min="213" max="214" width="0" style="119" hidden="1" customWidth="1"/>
    <col min="215" max="215" width="9.140625" style="119" hidden="1" customWidth="1"/>
    <col min="216" max="216" width="109" style="119" hidden="1" customWidth="1"/>
    <col min="217" max="217" width="11" style="119" hidden="1" customWidth="1"/>
    <col min="218" max="218" width="13" style="119" hidden="1" customWidth="1"/>
    <col min="219" max="219" width="18.7109375" style="119" hidden="1" customWidth="1"/>
    <col min="220" max="220" width="19.85546875" style="119" hidden="1" customWidth="1"/>
    <col min="221" max="221" width="25" style="119" hidden="1" customWidth="1"/>
    <col min="222" max="222" width="15.7109375" style="112" hidden="1" customWidth="1"/>
    <col min="223" max="226" width="10.7109375" style="112" hidden="1" customWidth="1"/>
    <col min="227" max="227" width="13.28515625" style="112" hidden="1" customWidth="1"/>
    <col min="228" max="228" width="16.7109375" style="112" hidden="1" customWidth="1"/>
    <col min="229" max="229" width="15" style="112" hidden="1" customWidth="1"/>
    <col min="230" max="231" width="0" style="119" hidden="1" customWidth="1"/>
    <col min="232" max="232" width="9.140625" style="119" hidden="1" customWidth="1"/>
    <col min="233" max="233" width="109" style="119" hidden="1" customWidth="1"/>
    <col min="234" max="234" width="11" style="119" hidden="1" customWidth="1"/>
    <col min="235" max="235" width="13" style="119" hidden="1" customWidth="1"/>
    <col min="236" max="236" width="18.7109375" style="119" hidden="1" customWidth="1"/>
    <col min="237" max="237" width="19.85546875" style="119" hidden="1" customWidth="1"/>
    <col min="238" max="238" width="25" style="119" hidden="1" customWidth="1"/>
    <col min="239" max="239" width="15.7109375" style="112" hidden="1" customWidth="1"/>
    <col min="240" max="243" width="10.7109375" style="112" hidden="1" customWidth="1"/>
    <col min="244" max="244" width="13.28515625" style="112" hidden="1" customWidth="1"/>
    <col min="245" max="245" width="16.7109375" style="112" hidden="1" customWidth="1"/>
    <col min="246" max="246" width="15" style="112" hidden="1" customWidth="1"/>
    <col min="247" max="248" width="0" style="119" hidden="1" customWidth="1"/>
    <col min="249" max="249" width="9.140625" style="119" hidden="1" customWidth="1"/>
    <col min="250" max="250" width="109" style="119" hidden="1" customWidth="1"/>
    <col min="251" max="251" width="11" style="119" hidden="1" customWidth="1"/>
    <col min="252" max="252" width="13" style="119" hidden="1" customWidth="1"/>
    <col min="253" max="253" width="18.7109375" style="119" hidden="1" customWidth="1"/>
    <col min="254" max="254" width="19.85546875" style="119" hidden="1" customWidth="1"/>
    <col min="255" max="255" width="25" style="119" hidden="1" customWidth="1"/>
    <col min="256" max="256" width="15.7109375" style="112" hidden="1" customWidth="1"/>
    <col min="257" max="260" width="10.7109375" style="112" hidden="1" customWidth="1"/>
    <col min="261" max="261" width="13.28515625" style="112" hidden="1" customWidth="1"/>
    <col min="262" max="262" width="16.7109375" style="112" hidden="1" customWidth="1"/>
    <col min="263" max="263" width="15" style="112" hidden="1" customWidth="1"/>
    <col min="264" max="264" width="0" style="119" hidden="1" customWidth="1"/>
    <col min="265" max="16384" width="11.42578125" style="119"/>
  </cols>
  <sheetData>
    <row r="1" spans="2:263" ht="13.5" thickBot="1"/>
    <row r="2" spans="2:263" ht="13.5" customHeight="1" thickTop="1">
      <c r="K2" s="669">
        <v>1</v>
      </c>
      <c r="L2" s="669" t="s">
        <v>3</v>
      </c>
      <c r="M2" s="663" t="str">
        <f>VLOOKUP(K2,LISTA_OFERENTES,2,FALSE)</f>
        <v>KA S.A.</v>
      </c>
      <c r="N2" s="664"/>
      <c r="O2" s="664"/>
      <c r="P2" s="665"/>
      <c r="AB2" s="669">
        <v>2</v>
      </c>
      <c r="AC2" s="669" t="s">
        <v>3</v>
      </c>
      <c r="AD2" s="663" t="str">
        <f>VLOOKUP(AB2,LISTA_OFERENTES,2,FALSE)</f>
        <v>DANILO MORENO RONCANCIO.</v>
      </c>
      <c r="AE2" s="664"/>
      <c r="AF2" s="664"/>
      <c r="AG2" s="665"/>
      <c r="AS2" s="669">
        <v>3</v>
      </c>
      <c r="AT2" s="669" t="s">
        <v>3</v>
      </c>
      <c r="AU2" s="663" t="str">
        <f>VLOOKUP(AS2,LISTA_OFERENTES,2,FALSE)</f>
        <v>ANDRÉS ENRIQUE VASQUEZ GAVIRIA.</v>
      </c>
      <c r="AV2" s="664"/>
      <c r="AW2" s="664"/>
      <c r="AX2" s="665"/>
      <c r="BJ2" s="669">
        <v>4</v>
      </c>
      <c r="BK2" s="669" t="s">
        <v>3</v>
      </c>
      <c r="BL2" s="663" t="str">
        <f>VLOOKUP(BJ2,LISTA_OFERENTES,2,FALSE)</f>
        <v>CONCIVE S.A.S.</v>
      </c>
      <c r="BM2" s="664"/>
      <c r="BN2" s="664"/>
      <c r="BO2" s="665"/>
      <c r="CA2" s="669">
        <v>5</v>
      </c>
      <c r="CB2" s="669" t="s">
        <v>3</v>
      </c>
      <c r="CC2" s="663" t="str">
        <f>VLOOKUP(CA2,LISTA_OFERENTES,2,FALSE)</f>
        <v>LUIS CARLOS PARRA VELASQUEZ.</v>
      </c>
      <c r="CD2" s="664"/>
      <c r="CE2" s="664"/>
      <c r="CF2" s="665"/>
      <c r="CR2" s="669">
        <v>6</v>
      </c>
      <c r="CS2" s="669" t="s">
        <v>3</v>
      </c>
      <c r="CT2" s="663" t="str">
        <f>VLOOKUP(CR2,LISTA_OFERENTES,2,FALSE)</f>
        <v>OBYPLAN LTDA.</v>
      </c>
      <c r="CU2" s="664"/>
      <c r="CV2" s="664"/>
      <c r="CW2" s="665"/>
      <c r="DI2" s="669">
        <v>7</v>
      </c>
      <c r="DJ2" s="669" t="s">
        <v>3</v>
      </c>
      <c r="DK2" s="663">
        <f>VLOOKUP(DI2,LISTA_OFERENTES,2,FALSE)</f>
        <v>0</v>
      </c>
      <c r="DL2" s="664"/>
      <c r="DM2" s="664"/>
      <c r="DN2" s="665"/>
      <c r="DZ2" s="669">
        <v>8</v>
      </c>
      <c r="EA2" s="669" t="s">
        <v>3</v>
      </c>
      <c r="EB2" s="663">
        <f>VLOOKUP(DZ2,LISTA_OFERENTES,2,FALSE)</f>
        <v>0</v>
      </c>
      <c r="EC2" s="664"/>
      <c r="ED2" s="664"/>
      <c r="EE2" s="665"/>
      <c r="EQ2" s="669">
        <v>9</v>
      </c>
      <c r="ER2" s="669" t="s">
        <v>3</v>
      </c>
      <c r="ES2" s="663">
        <f>VLOOKUP(EQ2,LISTA_OFERENTES,2,FALSE)</f>
        <v>0</v>
      </c>
      <c r="ET2" s="664"/>
      <c r="EU2" s="664"/>
      <c r="EV2" s="665"/>
      <c r="FH2" s="669">
        <v>10</v>
      </c>
      <c r="FI2" s="669" t="s">
        <v>3</v>
      </c>
      <c r="FJ2" s="663">
        <f>VLOOKUP(FH2,LISTA_OFERENTES,2,FALSE)</f>
        <v>0</v>
      </c>
      <c r="FK2" s="664"/>
      <c r="FL2" s="664"/>
      <c r="FM2" s="665"/>
      <c r="FY2" s="669">
        <v>11</v>
      </c>
      <c r="FZ2" s="669" t="s">
        <v>3</v>
      </c>
      <c r="GA2" s="663">
        <f>VLOOKUP(FY2,LISTA_OFERENTES,2,FALSE)</f>
        <v>0</v>
      </c>
      <c r="GB2" s="664"/>
      <c r="GC2" s="664"/>
      <c r="GD2" s="665"/>
      <c r="GP2" s="669">
        <v>12</v>
      </c>
      <c r="GQ2" s="669" t="s">
        <v>3</v>
      </c>
      <c r="GR2" s="663">
        <f>VLOOKUP(GP2,LISTA_OFERENTES,2,FALSE)</f>
        <v>0</v>
      </c>
      <c r="GS2" s="664"/>
      <c r="GT2" s="664"/>
      <c r="GU2" s="665"/>
      <c r="HG2" s="669">
        <v>13</v>
      </c>
      <c r="HH2" s="669" t="s">
        <v>3</v>
      </c>
      <c r="HI2" s="663">
        <f>VLOOKUP(HG2,LISTA_OFERENTES,2,FALSE)</f>
        <v>0</v>
      </c>
      <c r="HJ2" s="664"/>
      <c r="HK2" s="664"/>
      <c r="HL2" s="665"/>
      <c r="HX2" s="669">
        <v>14</v>
      </c>
      <c r="HY2" s="669" t="s">
        <v>3</v>
      </c>
      <c r="HZ2" s="663">
        <f>VLOOKUP(HX2,LISTA_OFERENTES,2,FALSE)</f>
        <v>0</v>
      </c>
      <c r="IA2" s="664"/>
      <c r="IB2" s="664"/>
      <c r="IC2" s="665"/>
      <c r="IO2" s="669">
        <v>15</v>
      </c>
      <c r="IP2" s="669" t="s">
        <v>3</v>
      </c>
      <c r="IQ2" s="663">
        <f>VLOOKUP(IO2,LISTA_OFERENTES,2,FALSE)</f>
        <v>0</v>
      </c>
      <c r="IR2" s="664"/>
      <c r="IS2" s="664"/>
      <c r="IT2" s="665"/>
    </row>
    <row r="3" spans="2:263" ht="13.5" customHeight="1" thickBot="1">
      <c r="K3" s="670"/>
      <c r="L3" s="670"/>
      <c r="M3" s="666"/>
      <c r="N3" s="667"/>
      <c r="O3" s="667"/>
      <c r="P3" s="668"/>
      <c r="AB3" s="670"/>
      <c r="AC3" s="670"/>
      <c r="AD3" s="666"/>
      <c r="AE3" s="667"/>
      <c r="AF3" s="667"/>
      <c r="AG3" s="668"/>
      <c r="AS3" s="670"/>
      <c r="AT3" s="670"/>
      <c r="AU3" s="666"/>
      <c r="AV3" s="667"/>
      <c r="AW3" s="667"/>
      <c r="AX3" s="668"/>
      <c r="BJ3" s="670"/>
      <c r="BK3" s="670"/>
      <c r="BL3" s="666"/>
      <c r="BM3" s="667"/>
      <c r="BN3" s="667"/>
      <c r="BO3" s="668"/>
      <c r="CA3" s="670"/>
      <c r="CB3" s="670"/>
      <c r="CC3" s="666"/>
      <c r="CD3" s="667"/>
      <c r="CE3" s="667"/>
      <c r="CF3" s="668"/>
      <c r="CR3" s="670"/>
      <c r="CS3" s="670"/>
      <c r="CT3" s="666"/>
      <c r="CU3" s="667"/>
      <c r="CV3" s="667"/>
      <c r="CW3" s="668"/>
      <c r="DI3" s="670"/>
      <c r="DJ3" s="670"/>
      <c r="DK3" s="666"/>
      <c r="DL3" s="667"/>
      <c r="DM3" s="667"/>
      <c r="DN3" s="668"/>
      <c r="DZ3" s="670"/>
      <c r="EA3" s="670"/>
      <c r="EB3" s="666"/>
      <c r="EC3" s="667"/>
      <c r="ED3" s="667"/>
      <c r="EE3" s="668"/>
      <c r="EQ3" s="670"/>
      <c r="ER3" s="670"/>
      <c r="ES3" s="666"/>
      <c r="ET3" s="667"/>
      <c r="EU3" s="667"/>
      <c r="EV3" s="668"/>
      <c r="FH3" s="670"/>
      <c r="FI3" s="670"/>
      <c r="FJ3" s="666"/>
      <c r="FK3" s="667"/>
      <c r="FL3" s="667"/>
      <c r="FM3" s="668"/>
      <c r="FY3" s="670"/>
      <c r="FZ3" s="670"/>
      <c r="GA3" s="666"/>
      <c r="GB3" s="667"/>
      <c r="GC3" s="667"/>
      <c r="GD3" s="668"/>
      <c r="GP3" s="670"/>
      <c r="GQ3" s="670"/>
      <c r="GR3" s="666"/>
      <c r="GS3" s="667"/>
      <c r="GT3" s="667"/>
      <c r="GU3" s="668"/>
      <c r="HG3" s="671"/>
      <c r="HH3" s="671"/>
      <c r="HI3" s="672"/>
      <c r="HJ3" s="673"/>
      <c r="HK3" s="673"/>
      <c r="HL3" s="674"/>
      <c r="HX3" s="670"/>
      <c r="HY3" s="670"/>
      <c r="HZ3" s="666"/>
      <c r="IA3" s="667"/>
      <c r="IB3" s="667"/>
      <c r="IC3" s="668"/>
      <c r="IO3" s="670"/>
      <c r="IP3" s="670"/>
      <c r="IQ3" s="666"/>
      <c r="IR3" s="667"/>
      <c r="IS3" s="667"/>
      <c r="IT3" s="668"/>
    </row>
    <row r="4" spans="2:263" ht="75" customHeight="1" thickTop="1" thickBot="1">
      <c r="B4" s="629" t="s">
        <v>133</v>
      </c>
      <c r="C4" s="630"/>
      <c r="D4" s="611" t="s">
        <v>4</v>
      </c>
      <c r="E4" s="612"/>
      <c r="F4" s="612"/>
      <c r="G4" s="612"/>
      <c r="H4" s="613"/>
      <c r="K4" s="629" t="s">
        <v>133</v>
      </c>
      <c r="L4" s="630"/>
      <c r="M4" s="611" t="s">
        <v>4</v>
      </c>
      <c r="N4" s="612"/>
      <c r="O4" s="612"/>
      <c r="P4" s="612"/>
      <c r="Q4" s="613"/>
      <c r="R4" s="636" t="s">
        <v>136</v>
      </c>
      <c r="S4" s="636" t="s">
        <v>112</v>
      </c>
      <c r="T4" s="636" t="s">
        <v>113</v>
      </c>
      <c r="U4" s="660" t="s">
        <v>114</v>
      </c>
      <c r="V4" s="660" t="s">
        <v>115</v>
      </c>
      <c r="W4" s="636" t="s">
        <v>116</v>
      </c>
      <c r="X4" s="636" t="s">
        <v>117</v>
      </c>
      <c r="Y4" s="636" t="s">
        <v>118</v>
      </c>
      <c r="AB4" s="629" t="s">
        <v>133</v>
      </c>
      <c r="AC4" s="630"/>
      <c r="AD4" s="611" t="s">
        <v>4</v>
      </c>
      <c r="AE4" s="612"/>
      <c r="AF4" s="612"/>
      <c r="AG4" s="612"/>
      <c r="AH4" s="613"/>
      <c r="AI4" s="636" t="s">
        <v>136</v>
      </c>
      <c r="AJ4" s="636" t="s">
        <v>112</v>
      </c>
      <c r="AK4" s="636" t="s">
        <v>113</v>
      </c>
      <c r="AL4" s="660" t="s">
        <v>114</v>
      </c>
      <c r="AM4" s="660" t="s">
        <v>115</v>
      </c>
      <c r="AN4" s="636" t="s">
        <v>116</v>
      </c>
      <c r="AO4" s="636" t="s">
        <v>117</v>
      </c>
      <c r="AP4" s="636" t="s">
        <v>118</v>
      </c>
      <c r="AS4" s="758"/>
      <c r="AT4" s="759"/>
      <c r="AU4" s="611" t="s">
        <v>4</v>
      </c>
      <c r="AV4" s="612"/>
      <c r="AW4" s="612"/>
      <c r="AX4" s="612"/>
      <c r="AY4" s="613"/>
      <c r="AZ4" s="636" t="s">
        <v>136</v>
      </c>
      <c r="BA4" s="636" t="s">
        <v>112</v>
      </c>
      <c r="BB4" s="636" t="s">
        <v>113</v>
      </c>
      <c r="BC4" s="660" t="s">
        <v>114</v>
      </c>
      <c r="BD4" s="660" t="s">
        <v>115</v>
      </c>
      <c r="BE4" s="636" t="s">
        <v>116</v>
      </c>
      <c r="BF4" s="636" t="s">
        <v>117</v>
      </c>
      <c r="BG4" s="636" t="s">
        <v>118</v>
      </c>
      <c r="BJ4" s="758"/>
      <c r="BK4" s="759"/>
      <c r="BL4" s="611" t="s">
        <v>4</v>
      </c>
      <c r="BM4" s="612"/>
      <c r="BN4" s="612"/>
      <c r="BO4" s="612"/>
      <c r="BP4" s="613"/>
      <c r="BQ4" s="636" t="s">
        <v>136</v>
      </c>
      <c r="BR4" s="636" t="s">
        <v>112</v>
      </c>
      <c r="BS4" s="636" t="s">
        <v>113</v>
      </c>
      <c r="BT4" s="660" t="s">
        <v>114</v>
      </c>
      <c r="BU4" s="660" t="s">
        <v>115</v>
      </c>
      <c r="BV4" s="636" t="s">
        <v>116</v>
      </c>
      <c r="BW4" s="636" t="s">
        <v>117</v>
      </c>
      <c r="BX4" s="636" t="s">
        <v>118</v>
      </c>
      <c r="CA4" s="764" t="s">
        <v>573</v>
      </c>
      <c r="CB4" s="759"/>
      <c r="CC4" s="611" t="s">
        <v>4</v>
      </c>
      <c r="CD4" s="612"/>
      <c r="CE4" s="612"/>
      <c r="CF4" s="612"/>
      <c r="CG4" s="613"/>
      <c r="CH4" s="636" t="s">
        <v>136</v>
      </c>
      <c r="CI4" s="636" t="s">
        <v>112</v>
      </c>
      <c r="CJ4" s="636" t="s">
        <v>113</v>
      </c>
      <c r="CK4" s="660" t="s">
        <v>114</v>
      </c>
      <c r="CL4" s="660" t="s">
        <v>115</v>
      </c>
      <c r="CM4" s="636" t="s">
        <v>116</v>
      </c>
      <c r="CN4" s="636" t="s">
        <v>117</v>
      </c>
      <c r="CO4" s="636" t="s">
        <v>118</v>
      </c>
      <c r="CR4" s="758"/>
      <c r="CS4" s="759"/>
      <c r="CT4" s="611" t="s">
        <v>4</v>
      </c>
      <c r="CU4" s="612"/>
      <c r="CV4" s="612"/>
      <c r="CW4" s="612"/>
      <c r="CX4" s="613"/>
      <c r="CY4" s="636" t="s">
        <v>136</v>
      </c>
      <c r="CZ4" s="636" t="s">
        <v>112</v>
      </c>
      <c r="DA4" s="636" t="s">
        <v>113</v>
      </c>
      <c r="DB4" s="660" t="s">
        <v>114</v>
      </c>
      <c r="DC4" s="660" t="s">
        <v>115</v>
      </c>
      <c r="DD4" s="636" t="s">
        <v>116</v>
      </c>
      <c r="DE4" s="636" t="s">
        <v>117</v>
      </c>
      <c r="DF4" s="636" t="s">
        <v>118</v>
      </c>
      <c r="DI4" s="629" t="s">
        <v>133</v>
      </c>
      <c r="DJ4" s="630"/>
      <c r="DK4" s="611" t="s">
        <v>4</v>
      </c>
      <c r="DL4" s="612"/>
      <c r="DM4" s="612"/>
      <c r="DN4" s="612"/>
      <c r="DO4" s="613"/>
      <c r="DP4" s="636" t="s">
        <v>136</v>
      </c>
      <c r="DQ4" s="636" t="s">
        <v>112</v>
      </c>
      <c r="DR4" s="636" t="s">
        <v>113</v>
      </c>
      <c r="DS4" s="660" t="s">
        <v>114</v>
      </c>
      <c r="DT4" s="660" t="s">
        <v>115</v>
      </c>
      <c r="DU4" s="636" t="s">
        <v>116</v>
      </c>
      <c r="DV4" s="636" t="s">
        <v>117</v>
      </c>
      <c r="DW4" s="636" t="s">
        <v>118</v>
      </c>
      <c r="DZ4" s="629" t="s">
        <v>133</v>
      </c>
      <c r="EA4" s="630"/>
      <c r="EB4" s="611" t="s">
        <v>4</v>
      </c>
      <c r="EC4" s="612"/>
      <c r="ED4" s="612"/>
      <c r="EE4" s="612"/>
      <c r="EF4" s="613"/>
      <c r="EG4" s="636" t="s">
        <v>136</v>
      </c>
      <c r="EH4" s="636" t="s">
        <v>112</v>
      </c>
      <c r="EI4" s="636" t="s">
        <v>113</v>
      </c>
      <c r="EJ4" s="660" t="s">
        <v>114</v>
      </c>
      <c r="EK4" s="660" t="s">
        <v>115</v>
      </c>
      <c r="EL4" s="636" t="s">
        <v>116</v>
      </c>
      <c r="EM4" s="636" t="s">
        <v>117</v>
      </c>
      <c r="EN4" s="636" t="s">
        <v>118</v>
      </c>
      <c r="EQ4" s="629" t="s">
        <v>133</v>
      </c>
      <c r="ER4" s="630"/>
      <c r="ES4" s="611" t="s">
        <v>4</v>
      </c>
      <c r="ET4" s="612"/>
      <c r="EU4" s="612"/>
      <c r="EV4" s="612"/>
      <c r="EW4" s="613"/>
      <c r="EX4" s="636" t="s">
        <v>136</v>
      </c>
      <c r="EY4" s="636" t="s">
        <v>112</v>
      </c>
      <c r="EZ4" s="636" t="s">
        <v>113</v>
      </c>
      <c r="FA4" s="660" t="s">
        <v>114</v>
      </c>
      <c r="FB4" s="660" t="s">
        <v>115</v>
      </c>
      <c r="FC4" s="636" t="s">
        <v>116</v>
      </c>
      <c r="FD4" s="636" t="s">
        <v>117</v>
      </c>
      <c r="FE4" s="636" t="s">
        <v>118</v>
      </c>
      <c r="FH4" s="629" t="s">
        <v>133</v>
      </c>
      <c r="FI4" s="630"/>
      <c r="FJ4" s="611" t="s">
        <v>4</v>
      </c>
      <c r="FK4" s="612"/>
      <c r="FL4" s="612"/>
      <c r="FM4" s="612"/>
      <c r="FN4" s="613"/>
      <c r="FO4" s="636" t="s">
        <v>136</v>
      </c>
      <c r="FP4" s="636" t="s">
        <v>112</v>
      </c>
      <c r="FQ4" s="636" t="s">
        <v>113</v>
      </c>
      <c r="FR4" s="660" t="s">
        <v>114</v>
      </c>
      <c r="FS4" s="660" t="s">
        <v>115</v>
      </c>
      <c r="FT4" s="636" t="s">
        <v>116</v>
      </c>
      <c r="FU4" s="636" t="s">
        <v>117</v>
      </c>
      <c r="FV4" s="636" t="s">
        <v>118</v>
      </c>
      <c r="FY4" s="629" t="s">
        <v>133</v>
      </c>
      <c r="FZ4" s="630"/>
      <c r="GA4" s="611" t="s">
        <v>4</v>
      </c>
      <c r="GB4" s="612"/>
      <c r="GC4" s="612"/>
      <c r="GD4" s="612"/>
      <c r="GE4" s="613"/>
      <c r="GF4" s="636" t="s">
        <v>136</v>
      </c>
      <c r="GG4" s="636" t="s">
        <v>112</v>
      </c>
      <c r="GH4" s="636" t="s">
        <v>113</v>
      </c>
      <c r="GI4" s="660" t="s">
        <v>114</v>
      </c>
      <c r="GJ4" s="660" t="s">
        <v>115</v>
      </c>
      <c r="GK4" s="636" t="s">
        <v>116</v>
      </c>
      <c r="GL4" s="636" t="s">
        <v>117</v>
      </c>
      <c r="GM4" s="636" t="s">
        <v>118</v>
      </c>
      <c r="GP4" s="629" t="s">
        <v>133</v>
      </c>
      <c r="GQ4" s="630"/>
      <c r="GR4" s="611" t="s">
        <v>4</v>
      </c>
      <c r="GS4" s="612"/>
      <c r="GT4" s="612"/>
      <c r="GU4" s="612"/>
      <c r="GV4" s="613"/>
      <c r="GW4" s="636" t="s">
        <v>136</v>
      </c>
      <c r="GX4" s="636" t="s">
        <v>112</v>
      </c>
      <c r="GY4" s="636" t="s">
        <v>113</v>
      </c>
      <c r="GZ4" s="660" t="s">
        <v>114</v>
      </c>
      <c r="HA4" s="660" t="s">
        <v>115</v>
      </c>
      <c r="HB4" s="636" t="s">
        <v>116</v>
      </c>
      <c r="HC4" s="636" t="s">
        <v>117</v>
      </c>
      <c r="HD4" s="636" t="s">
        <v>118</v>
      </c>
      <c r="HG4" s="629" t="s">
        <v>133</v>
      </c>
      <c r="HH4" s="645"/>
      <c r="HI4" s="611" t="s">
        <v>4</v>
      </c>
      <c r="HJ4" s="612"/>
      <c r="HK4" s="612"/>
      <c r="HL4" s="612"/>
      <c r="HM4" s="613"/>
      <c r="HN4" s="636" t="s">
        <v>136</v>
      </c>
      <c r="HO4" s="636" t="s">
        <v>112</v>
      </c>
      <c r="HP4" s="636" t="s">
        <v>113</v>
      </c>
      <c r="HQ4" s="660" t="s">
        <v>114</v>
      </c>
      <c r="HR4" s="660" t="s">
        <v>115</v>
      </c>
      <c r="HS4" s="636" t="s">
        <v>116</v>
      </c>
      <c r="HT4" s="636" t="s">
        <v>117</v>
      </c>
      <c r="HU4" s="636" t="s">
        <v>118</v>
      </c>
      <c r="HX4" s="629" t="s">
        <v>133</v>
      </c>
      <c r="HY4" s="630"/>
      <c r="HZ4" s="611" t="s">
        <v>4</v>
      </c>
      <c r="IA4" s="612"/>
      <c r="IB4" s="612"/>
      <c r="IC4" s="612"/>
      <c r="ID4" s="613"/>
      <c r="IE4" s="636" t="s">
        <v>136</v>
      </c>
      <c r="IF4" s="636" t="s">
        <v>112</v>
      </c>
      <c r="IG4" s="636" t="s">
        <v>113</v>
      </c>
      <c r="IH4" s="660" t="s">
        <v>114</v>
      </c>
      <c r="II4" s="660" t="s">
        <v>115</v>
      </c>
      <c r="IJ4" s="636" t="s">
        <v>116</v>
      </c>
      <c r="IK4" s="636" t="s">
        <v>117</v>
      </c>
      <c r="IL4" s="636" t="s">
        <v>118</v>
      </c>
      <c r="IO4" s="629" t="s">
        <v>133</v>
      </c>
      <c r="IP4" s="630"/>
      <c r="IQ4" s="611" t="s">
        <v>4</v>
      </c>
      <c r="IR4" s="612"/>
      <c r="IS4" s="612"/>
      <c r="IT4" s="612"/>
      <c r="IU4" s="613"/>
      <c r="IV4" s="636" t="s">
        <v>136</v>
      </c>
      <c r="IW4" s="636" t="s">
        <v>112</v>
      </c>
      <c r="IX4" s="636" t="s">
        <v>113</v>
      </c>
      <c r="IY4" s="660" t="s">
        <v>114</v>
      </c>
      <c r="IZ4" s="660" t="s">
        <v>115</v>
      </c>
      <c r="JA4" s="636" t="s">
        <v>116</v>
      </c>
      <c r="JB4" s="636" t="s">
        <v>117</v>
      </c>
      <c r="JC4" s="636" t="s">
        <v>118</v>
      </c>
    </row>
    <row r="5" spans="2:263" ht="13.5" customHeight="1" thickTop="1">
      <c r="B5" s="631"/>
      <c r="C5" s="632"/>
      <c r="D5" s="614" t="s">
        <v>168</v>
      </c>
      <c r="E5" s="615"/>
      <c r="F5" s="615"/>
      <c r="G5" s="615"/>
      <c r="H5" s="616"/>
      <c r="K5" s="631"/>
      <c r="L5" s="632"/>
      <c r="M5" s="614" t="s">
        <v>168</v>
      </c>
      <c r="N5" s="615"/>
      <c r="O5" s="615"/>
      <c r="P5" s="615"/>
      <c r="Q5" s="616"/>
      <c r="R5" s="637"/>
      <c r="S5" s="637"/>
      <c r="T5" s="637"/>
      <c r="U5" s="661"/>
      <c r="V5" s="661"/>
      <c r="W5" s="637"/>
      <c r="X5" s="637"/>
      <c r="Y5" s="637"/>
      <c r="AB5" s="631"/>
      <c r="AC5" s="632"/>
      <c r="AD5" s="614" t="s">
        <v>168</v>
      </c>
      <c r="AE5" s="615"/>
      <c r="AF5" s="615"/>
      <c r="AG5" s="615"/>
      <c r="AH5" s="616"/>
      <c r="AI5" s="637"/>
      <c r="AJ5" s="637"/>
      <c r="AK5" s="637"/>
      <c r="AL5" s="661"/>
      <c r="AM5" s="661"/>
      <c r="AN5" s="637"/>
      <c r="AO5" s="637"/>
      <c r="AP5" s="637"/>
      <c r="AS5" s="760"/>
      <c r="AT5" s="761"/>
      <c r="AU5" s="614" t="s">
        <v>168</v>
      </c>
      <c r="AV5" s="615"/>
      <c r="AW5" s="615"/>
      <c r="AX5" s="615"/>
      <c r="AY5" s="616"/>
      <c r="AZ5" s="637"/>
      <c r="BA5" s="637"/>
      <c r="BB5" s="637"/>
      <c r="BC5" s="661"/>
      <c r="BD5" s="661"/>
      <c r="BE5" s="637"/>
      <c r="BF5" s="637"/>
      <c r="BG5" s="637"/>
      <c r="BJ5" s="760"/>
      <c r="BK5" s="761"/>
      <c r="BL5" s="614" t="s">
        <v>168</v>
      </c>
      <c r="BM5" s="615"/>
      <c r="BN5" s="615"/>
      <c r="BO5" s="615"/>
      <c r="BP5" s="616"/>
      <c r="BQ5" s="637"/>
      <c r="BR5" s="637"/>
      <c r="BS5" s="637"/>
      <c r="BT5" s="661"/>
      <c r="BU5" s="661"/>
      <c r="BV5" s="637"/>
      <c r="BW5" s="637"/>
      <c r="BX5" s="637"/>
      <c r="CA5" s="760"/>
      <c r="CB5" s="761"/>
      <c r="CC5" s="614" t="s">
        <v>168</v>
      </c>
      <c r="CD5" s="615"/>
      <c r="CE5" s="615"/>
      <c r="CF5" s="615"/>
      <c r="CG5" s="616"/>
      <c r="CH5" s="637"/>
      <c r="CI5" s="637"/>
      <c r="CJ5" s="637"/>
      <c r="CK5" s="661"/>
      <c r="CL5" s="661"/>
      <c r="CM5" s="637"/>
      <c r="CN5" s="637"/>
      <c r="CO5" s="637"/>
      <c r="CR5" s="760"/>
      <c r="CS5" s="761"/>
      <c r="CT5" s="614" t="s">
        <v>168</v>
      </c>
      <c r="CU5" s="615"/>
      <c r="CV5" s="615"/>
      <c r="CW5" s="615"/>
      <c r="CX5" s="616"/>
      <c r="CY5" s="637"/>
      <c r="CZ5" s="637"/>
      <c r="DA5" s="637"/>
      <c r="DB5" s="661"/>
      <c r="DC5" s="661"/>
      <c r="DD5" s="637"/>
      <c r="DE5" s="637"/>
      <c r="DF5" s="637"/>
      <c r="DI5" s="631"/>
      <c r="DJ5" s="632"/>
      <c r="DK5" s="614" t="s">
        <v>168</v>
      </c>
      <c r="DL5" s="615"/>
      <c r="DM5" s="615"/>
      <c r="DN5" s="615"/>
      <c r="DO5" s="616"/>
      <c r="DP5" s="637"/>
      <c r="DQ5" s="637"/>
      <c r="DR5" s="637"/>
      <c r="DS5" s="661"/>
      <c r="DT5" s="661"/>
      <c r="DU5" s="637"/>
      <c r="DV5" s="637"/>
      <c r="DW5" s="637"/>
      <c r="DZ5" s="631"/>
      <c r="EA5" s="632"/>
      <c r="EB5" s="614" t="s">
        <v>168</v>
      </c>
      <c r="EC5" s="615"/>
      <c r="ED5" s="615"/>
      <c r="EE5" s="615"/>
      <c r="EF5" s="616"/>
      <c r="EG5" s="637"/>
      <c r="EH5" s="637"/>
      <c r="EI5" s="637"/>
      <c r="EJ5" s="661"/>
      <c r="EK5" s="661"/>
      <c r="EL5" s="637"/>
      <c r="EM5" s="637"/>
      <c r="EN5" s="637"/>
      <c r="EQ5" s="631"/>
      <c r="ER5" s="632"/>
      <c r="ES5" s="614" t="s">
        <v>168</v>
      </c>
      <c r="ET5" s="615"/>
      <c r="EU5" s="615"/>
      <c r="EV5" s="615"/>
      <c r="EW5" s="616"/>
      <c r="EX5" s="637"/>
      <c r="EY5" s="637"/>
      <c r="EZ5" s="637"/>
      <c r="FA5" s="661"/>
      <c r="FB5" s="661"/>
      <c r="FC5" s="637"/>
      <c r="FD5" s="637"/>
      <c r="FE5" s="637"/>
      <c r="FH5" s="631"/>
      <c r="FI5" s="632"/>
      <c r="FJ5" s="614" t="s">
        <v>168</v>
      </c>
      <c r="FK5" s="615"/>
      <c r="FL5" s="615"/>
      <c r="FM5" s="615"/>
      <c r="FN5" s="616"/>
      <c r="FO5" s="637"/>
      <c r="FP5" s="637"/>
      <c r="FQ5" s="637"/>
      <c r="FR5" s="661"/>
      <c r="FS5" s="661"/>
      <c r="FT5" s="637"/>
      <c r="FU5" s="637"/>
      <c r="FV5" s="637"/>
      <c r="FY5" s="631"/>
      <c r="FZ5" s="632"/>
      <c r="GA5" s="614" t="s">
        <v>168</v>
      </c>
      <c r="GB5" s="615"/>
      <c r="GC5" s="615"/>
      <c r="GD5" s="615"/>
      <c r="GE5" s="616"/>
      <c r="GF5" s="637"/>
      <c r="GG5" s="637"/>
      <c r="GH5" s="637"/>
      <c r="GI5" s="661"/>
      <c r="GJ5" s="661"/>
      <c r="GK5" s="637"/>
      <c r="GL5" s="637"/>
      <c r="GM5" s="637"/>
      <c r="GP5" s="631"/>
      <c r="GQ5" s="632"/>
      <c r="GR5" s="614" t="s">
        <v>168</v>
      </c>
      <c r="GS5" s="615"/>
      <c r="GT5" s="615"/>
      <c r="GU5" s="615"/>
      <c r="GV5" s="616"/>
      <c r="GW5" s="637"/>
      <c r="GX5" s="637"/>
      <c r="GY5" s="637"/>
      <c r="GZ5" s="661"/>
      <c r="HA5" s="661"/>
      <c r="HB5" s="637"/>
      <c r="HC5" s="637"/>
      <c r="HD5" s="637"/>
      <c r="HG5" s="646"/>
      <c r="HH5" s="647"/>
      <c r="HI5" s="614" t="s">
        <v>168</v>
      </c>
      <c r="HJ5" s="615"/>
      <c r="HK5" s="615"/>
      <c r="HL5" s="615"/>
      <c r="HM5" s="616"/>
      <c r="HN5" s="637"/>
      <c r="HO5" s="637"/>
      <c r="HP5" s="637"/>
      <c r="HQ5" s="661"/>
      <c r="HR5" s="661"/>
      <c r="HS5" s="637"/>
      <c r="HT5" s="637"/>
      <c r="HU5" s="637"/>
      <c r="HX5" s="631"/>
      <c r="HY5" s="632"/>
      <c r="HZ5" s="614" t="s">
        <v>168</v>
      </c>
      <c r="IA5" s="615"/>
      <c r="IB5" s="615"/>
      <c r="IC5" s="615"/>
      <c r="ID5" s="616"/>
      <c r="IE5" s="637"/>
      <c r="IF5" s="637"/>
      <c r="IG5" s="637"/>
      <c r="IH5" s="661"/>
      <c r="II5" s="661"/>
      <c r="IJ5" s="637"/>
      <c r="IK5" s="637"/>
      <c r="IL5" s="637"/>
      <c r="IO5" s="631"/>
      <c r="IP5" s="632"/>
      <c r="IQ5" s="614" t="s">
        <v>168</v>
      </c>
      <c r="IR5" s="615"/>
      <c r="IS5" s="615"/>
      <c r="IT5" s="615"/>
      <c r="IU5" s="616"/>
      <c r="IV5" s="637"/>
      <c r="IW5" s="637"/>
      <c r="IX5" s="637"/>
      <c r="IY5" s="661"/>
      <c r="IZ5" s="661"/>
      <c r="JA5" s="637"/>
      <c r="JB5" s="637"/>
      <c r="JC5" s="637"/>
    </row>
    <row r="6" spans="2:263" ht="12.75" customHeight="1">
      <c r="B6" s="631"/>
      <c r="C6" s="632"/>
      <c r="D6" s="617"/>
      <c r="E6" s="618"/>
      <c r="F6" s="618"/>
      <c r="G6" s="618"/>
      <c r="H6" s="619"/>
      <c r="K6" s="631"/>
      <c r="L6" s="632"/>
      <c r="M6" s="617"/>
      <c r="N6" s="618"/>
      <c r="O6" s="618"/>
      <c r="P6" s="618"/>
      <c r="Q6" s="619"/>
      <c r="R6" s="637"/>
      <c r="S6" s="637"/>
      <c r="T6" s="637"/>
      <c r="U6" s="661"/>
      <c r="V6" s="661"/>
      <c r="W6" s="637"/>
      <c r="X6" s="637"/>
      <c r="Y6" s="637"/>
      <c r="AB6" s="631"/>
      <c r="AC6" s="632"/>
      <c r="AD6" s="617"/>
      <c r="AE6" s="618"/>
      <c r="AF6" s="618"/>
      <c r="AG6" s="618"/>
      <c r="AH6" s="619"/>
      <c r="AI6" s="637"/>
      <c r="AJ6" s="637"/>
      <c r="AK6" s="637"/>
      <c r="AL6" s="661"/>
      <c r="AM6" s="661"/>
      <c r="AN6" s="637"/>
      <c r="AO6" s="637"/>
      <c r="AP6" s="637"/>
      <c r="AS6" s="760"/>
      <c r="AT6" s="761"/>
      <c r="AU6" s="617"/>
      <c r="AV6" s="618"/>
      <c r="AW6" s="618"/>
      <c r="AX6" s="618"/>
      <c r="AY6" s="619"/>
      <c r="AZ6" s="637"/>
      <c r="BA6" s="637"/>
      <c r="BB6" s="637"/>
      <c r="BC6" s="661"/>
      <c r="BD6" s="661"/>
      <c r="BE6" s="637"/>
      <c r="BF6" s="637"/>
      <c r="BG6" s="637"/>
      <c r="BJ6" s="760"/>
      <c r="BK6" s="761"/>
      <c r="BL6" s="617"/>
      <c r="BM6" s="618"/>
      <c r="BN6" s="618"/>
      <c r="BO6" s="618"/>
      <c r="BP6" s="619"/>
      <c r="BQ6" s="637"/>
      <c r="BR6" s="637"/>
      <c r="BS6" s="637"/>
      <c r="BT6" s="661"/>
      <c r="BU6" s="661"/>
      <c r="BV6" s="637"/>
      <c r="BW6" s="637"/>
      <c r="BX6" s="637"/>
      <c r="CA6" s="760"/>
      <c r="CB6" s="761"/>
      <c r="CC6" s="617"/>
      <c r="CD6" s="618"/>
      <c r="CE6" s="618"/>
      <c r="CF6" s="618"/>
      <c r="CG6" s="619"/>
      <c r="CH6" s="637"/>
      <c r="CI6" s="637"/>
      <c r="CJ6" s="637"/>
      <c r="CK6" s="661"/>
      <c r="CL6" s="661"/>
      <c r="CM6" s="637"/>
      <c r="CN6" s="637"/>
      <c r="CO6" s="637"/>
      <c r="CR6" s="760"/>
      <c r="CS6" s="761"/>
      <c r="CT6" s="617"/>
      <c r="CU6" s="618"/>
      <c r="CV6" s="618"/>
      <c r="CW6" s="618"/>
      <c r="CX6" s="619"/>
      <c r="CY6" s="637"/>
      <c r="CZ6" s="637"/>
      <c r="DA6" s="637"/>
      <c r="DB6" s="661"/>
      <c r="DC6" s="661"/>
      <c r="DD6" s="637"/>
      <c r="DE6" s="637"/>
      <c r="DF6" s="637"/>
      <c r="DI6" s="631"/>
      <c r="DJ6" s="632"/>
      <c r="DK6" s="617"/>
      <c r="DL6" s="618"/>
      <c r="DM6" s="618"/>
      <c r="DN6" s="618"/>
      <c r="DO6" s="619"/>
      <c r="DP6" s="637"/>
      <c r="DQ6" s="637"/>
      <c r="DR6" s="637"/>
      <c r="DS6" s="661"/>
      <c r="DT6" s="661"/>
      <c r="DU6" s="637"/>
      <c r="DV6" s="637"/>
      <c r="DW6" s="637"/>
      <c r="DZ6" s="631"/>
      <c r="EA6" s="632"/>
      <c r="EB6" s="617"/>
      <c r="EC6" s="618"/>
      <c r="ED6" s="618"/>
      <c r="EE6" s="618"/>
      <c r="EF6" s="619"/>
      <c r="EG6" s="637"/>
      <c r="EH6" s="637"/>
      <c r="EI6" s="637"/>
      <c r="EJ6" s="661"/>
      <c r="EK6" s="661"/>
      <c r="EL6" s="637"/>
      <c r="EM6" s="637"/>
      <c r="EN6" s="637"/>
      <c r="EQ6" s="631"/>
      <c r="ER6" s="632"/>
      <c r="ES6" s="617"/>
      <c r="ET6" s="618"/>
      <c r="EU6" s="618"/>
      <c r="EV6" s="618"/>
      <c r="EW6" s="619"/>
      <c r="EX6" s="637"/>
      <c r="EY6" s="637"/>
      <c r="EZ6" s="637"/>
      <c r="FA6" s="661"/>
      <c r="FB6" s="661"/>
      <c r="FC6" s="637"/>
      <c r="FD6" s="637"/>
      <c r="FE6" s="637"/>
      <c r="FH6" s="631"/>
      <c r="FI6" s="632"/>
      <c r="FJ6" s="617"/>
      <c r="FK6" s="618"/>
      <c r="FL6" s="618"/>
      <c r="FM6" s="618"/>
      <c r="FN6" s="619"/>
      <c r="FO6" s="637"/>
      <c r="FP6" s="637"/>
      <c r="FQ6" s="637"/>
      <c r="FR6" s="661"/>
      <c r="FS6" s="661"/>
      <c r="FT6" s="637"/>
      <c r="FU6" s="637"/>
      <c r="FV6" s="637"/>
      <c r="FY6" s="631"/>
      <c r="FZ6" s="632"/>
      <c r="GA6" s="617"/>
      <c r="GB6" s="618"/>
      <c r="GC6" s="618"/>
      <c r="GD6" s="618"/>
      <c r="GE6" s="619"/>
      <c r="GF6" s="637"/>
      <c r="GG6" s="637"/>
      <c r="GH6" s="637"/>
      <c r="GI6" s="661"/>
      <c r="GJ6" s="661"/>
      <c r="GK6" s="637"/>
      <c r="GL6" s="637"/>
      <c r="GM6" s="637"/>
      <c r="GP6" s="631"/>
      <c r="GQ6" s="632"/>
      <c r="GR6" s="617"/>
      <c r="GS6" s="618"/>
      <c r="GT6" s="618"/>
      <c r="GU6" s="618"/>
      <c r="GV6" s="619"/>
      <c r="GW6" s="637"/>
      <c r="GX6" s="637"/>
      <c r="GY6" s="637"/>
      <c r="GZ6" s="661"/>
      <c r="HA6" s="661"/>
      <c r="HB6" s="637"/>
      <c r="HC6" s="637"/>
      <c r="HD6" s="637"/>
      <c r="HG6" s="646"/>
      <c r="HH6" s="647"/>
      <c r="HI6" s="617"/>
      <c r="HJ6" s="618"/>
      <c r="HK6" s="618"/>
      <c r="HL6" s="618"/>
      <c r="HM6" s="619"/>
      <c r="HN6" s="637"/>
      <c r="HO6" s="637"/>
      <c r="HP6" s="637"/>
      <c r="HQ6" s="661"/>
      <c r="HR6" s="661"/>
      <c r="HS6" s="637"/>
      <c r="HT6" s="637"/>
      <c r="HU6" s="637"/>
      <c r="HX6" s="631"/>
      <c r="HY6" s="632"/>
      <c r="HZ6" s="617"/>
      <c r="IA6" s="618"/>
      <c r="IB6" s="618"/>
      <c r="IC6" s="618"/>
      <c r="ID6" s="619"/>
      <c r="IE6" s="637"/>
      <c r="IF6" s="637"/>
      <c r="IG6" s="637"/>
      <c r="IH6" s="661"/>
      <c r="II6" s="661"/>
      <c r="IJ6" s="637"/>
      <c r="IK6" s="637"/>
      <c r="IL6" s="637"/>
      <c r="IO6" s="631"/>
      <c r="IP6" s="632"/>
      <c r="IQ6" s="617"/>
      <c r="IR6" s="618"/>
      <c r="IS6" s="618"/>
      <c r="IT6" s="618"/>
      <c r="IU6" s="619"/>
      <c r="IV6" s="637"/>
      <c r="IW6" s="637"/>
      <c r="IX6" s="637"/>
      <c r="IY6" s="661"/>
      <c r="IZ6" s="661"/>
      <c r="JA6" s="637"/>
      <c r="JB6" s="637"/>
      <c r="JC6" s="637"/>
    </row>
    <row r="7" spans="2:263" ht="13.5" customHeight="1" thickBot="1">
      <c r="B7" s="631"/>
      <c r="C7" s="632"/>
      <c r="D7" s="620"/>
      <c r="E7" s="621"/>
      <c r="F7" s="621"/>
      <c r="G7" s="621"/>
      <c r="H7" s="622"/>
      <c r="K7" s="631"/>
      <c r="L7" s="632"/>
      <c r="M7" s="620"/>
      <c r="N7" s="621"/>
      <c r="O7" s="621"/>
      <c r="P7" s="621"/>
      <c r="Q7" s="622"/>
      <c r="R7" s="637"/>
      <c r="S7" s="637"/>
      <c r="T7" s="637"/>
      <c r="U7" s="661"/>
      <c r="V7" s="661"/>
      <c r="W7" s="637"/>
      <c r="X7" s="637"/>
      <c r="Y7" s="637"/>
      <c r="AB7" s="631"/>
      <c r="AC7" s="632"/>
      <c r="AD7" s="620"/>
      <c r="AE7" s="621"/>
      <c r="AF7" s="621"/>
      <c r="AG7" s="621"/>
      <c r="AH7" s="622"/>
      <c r="AI7" s="637"/>
      <c r="AJ7" s="637"/>
      <c r="AK7" s="637"/>
      <c r="AL7" s="661"/>
      <c r="AM7" s="661"/>
      <c r="AN7" s="637"/>
      <c r="AO7" s="637"/>
      <c r="AP7" s="637"/>
      <c r="AS7" s="760"/>
      <c r="AT7" s="761"/>
      <c r="AU7" s="620"/>
      <c r="AV7" s="621"/>
      <c r="AW7" s="621"/>
      <c r="AX7" s="621"/>
      <c r="AY7" s="622"/>
      <c r="AZ7" s="637"/>
      <c r="BA7" s="637"/>
      <c r="BB7" s="637"/>
      <c r="BC7" s="661"/>
      <c r="BD7" s="661"/>
      <c r="BE7" s="637"/>
      <c r="BF7" s="637"/>
      <c r="BG7" s="637"/>
      <c r="BJ7" s="760"/>
      <c r="BK7" s="761"/>
      <c r="BL7" s="620"/>
      <c r="BM7" s="621"/>
      <c r="BN7" s="621"/>
      <c r="BO7" s="621"/>
      <c r="BP7" s="622"/>
      <c r="BQ7" s="637"/>
      <c r="BR7" s="637"/>
      <c r="BS7" s="637"/>
      <c r="BT7" s="661"/>
      <c r="BU7" s="661"/>
      <c r="BV7" s="637"/>
      <c r="BW7" s="637"/>
      <c r="BX7" s="637"/>
      <c r="CA7" s="760"/>
      <c r="CB7" s="761"/>
      <c r="CC7" s="620"/>
      <c r="CD7" s="621"/>
      <c r="CE7" s="621"/>
      <c r="CF7" s="621"/>
      <c r="CG7" s="622"/>
      <c r="CH7" s="637"/>
      <c r="CI7" s="637"/>
      <c r="CJ7" s="637"/>
      <c r="CK7" s="661"/>
      <c r="CL7" s="661"/>
      <c r="CM7" s="637"/>
      <c r="CN7" s="637"/>
      <c r="CO7" s="637"/>
      <c r="CR7" s="760"/>
      <c r="CS7" s="761"/>
      <c r="CT7" s="620"/>
      <c r="CU7" s="621"/>
      <c r="CV7" s="621"/>
      <c r="CW7" s="621"/>
      <c r="CX7" s="622"/>
      <c r="CY7" s="637"/>
      <c r="CZ7" s="637"/>
      <c r="DA7" s="637"/>
      <c r="DB7" s="661"/>
      <c r="DC7" s="661"/>
      <c r="DD7" s="637"/>
      <c r="DE7" s="637"/>
      <c r="DF7" s="637"/>
      <c r="DI7" s="631"/>
      <c r="DJ7" s="632"/>
      <c r="DK7" s="620"/>
      <c r="DL7" s="621"/>
      <c r="DM7" s="621"/>
      <c r="DN7" s="621"/>
      <c r="DO7" s="622"/>
      <c r="DP7" s="637"/>
      <c r="DQ7" s="637"/>
      <c r="DR7" s="637"/>
      <c r="DS7" s="661"/>
      <c r="DT7" s="661"/>
      <c r="DU7" s="637"/>
      <c r="DV7" s="637"/>
      <c r="DW7" s="637"/>
      <c r="DZ7" s="631"/>
      <c r="EA7" s="632"/>
      <c r="EB7" s="620"/>
      <c r="EC7" s="621"/>
      <c r="ED7" s="621"/>
      <c r="EE7" s="621"/>
      <c r="EF7" s="622"/>
      <c r="EG7" s="637"/>
      <c r="EH7" s="637"/>
      <c r="EI7" s="637"/>
      <c r="EJ7" s="661"/>
      <c r="EK7" s="661"/>
      <c r="EL7" s="637"/>
      <c r="EM7" s="637"/>
      <c r="EN7" s="637"/>
      <c r="EQ7" s="631"/>
      <c r="ER7" s="632"/>
      <c r="ES7" s="620"/>
      <c r="ET7" s="621"/>
      <c r="EU7" s="621"/>
      <c r="EV7" s="621"/>
      <c r="EW7" s="622"/>
      <c r="EX7" s="637"/>
      <c r="EY7" s="637"/>
      <c r="EZ7" s="637"/>
      <c r="FA7" s="661"/>
      <c r="FB7" s="661"/>
      <c r="FC7" s="637"/>
      <c r="FD7" s="637"/>
      <c r="FE7" s="637"/>
      <c r="FH7" s="631"/>
      <c r="FI7" s="632"/>
      <c r="FJ7" s="620"/>
      <c r="FK7" s="621"/>
      <c r="FL7" s="621"/>
      <c r="FM7" s="621"/>
      <c r="FN7" s="622"/>
      <c r="FO7" s="637"/>
      <c r="FP7" s="637"/>
      <c r="FQ7" s="637"/>
      <c r="FR7" s="661"/>
      <c r="FS7" s="661"/>
      <c r="FT7" s="637"/>
      <c r="FU7" s="637"/>
      <c r="FV7" s="637"/>
      <c r="FY7" s="631"/>
      <c r="FZ7" s="632"/>
      <c r="GA7" s="620"/>
      <c r="GB7" s="621"/>
      <c r="GC7" s="621"/>
      <c r="GD7" s="621"/>
      <c r="GE7" s="622"/>
      <c r="GF7" s="637"/>
      <c r="GG7" s="637"/>
      <c r="GH7" s="637"/>
      <c r="GI7" s="661"/>
      <c r="GJ7" s="661"/>
      <c r="GK7" s="637"/>
      <c r="GL7" s="637"/>
      <c r="GM7" s="637"/>
      <c r="GP7" s="631"/>
      <c r="GQ7" s="632"/>
      <c r="GR7" s="620"/>
      <c r="GS7" s="621"/>
      <c r="GT7" s="621"/>
      <c r="GU7" s="621"/>
      <c r="GV7" s="622"/>
      <c r="GW7" s="637"/>
      <c r="GX7" s="637"/>
      <c r="GY7" s="637"/>
      <c r="GZ7" s="661"/>
      <c r="HA7" s="661"/>
      <c r="HB7" s="637"/>
      <c r="HC7" s="637"/>
      <c r="HD7" s="637"/>
      <c r="HG7" s="646"/>
      <c r="HH7" s="647"/>
      <c r="HI7" s="620"/>
      <c r="HJ7" s="621"/>
      <c r="HK7" s="621"/>
      <c r="HL7" s="621"/>
      <c r="HM7" s="622"/>
      <c r="HN7" s="637"/>
      <c r="HO7" s="637"/>
      <c r="HP7" s="637"/>
      <c r="HQ7" s="661"/>
      <c r="HR7" s="661"/>
      <c r="HS7" s="637"/>
      <c r="HT7" s="637"/>
      <c r="HU7" s="637"/>
      <c r="HX7" s="631"/>
      <c r="HY7" s="632"/>
      <c r="HZ7" s="620"/>
      <c r="IA7" s="621"/>
      <c r="IB7" s="621"/>
      <c r="IC7" s="621"/>
      <c r="ID7" s="622"/>
      <c r="IE7" s="637"/>
      <c r="IF7" s="637"/>
      <c r="IG7" s="637"/>
      <c r="IH7" s="661"/>
      <c r="II7" s="661"/>
      <c r="IJ7" s="637"/>
      <c r="IK7" s="637"/>
      <c r="IL7" s="637"/>
      <c r="IO7" s="631"/>
      <c r="IP7" s="632"/>
      <c r="IQ7" s="620"/>
      <c r="IR7" s="621"/>
      <c r="IS7" s="621"/>
      <c r="IT7" s="621"/>
      <c r="IU7" s="622"/>
      <c r="IV7" s="637"/>
      <c r="IW7" s="637"/>
      <c r="IX7" s="637"/>
      <c r="IY7" s="661"/>
      <c r="IZ7" s="661"/>
      <c r="JA7" s="637"/>
      <c r="JB7" s="637"/>
      <c r="JC7" s="637"/>
    </row>
    <row r="8" spans="2:263" ht="19.5" customHeight="1" thickTop="1">
      <c r="B8" s="631"/>
      <c r="C8" s="632"/>
      <c r="D8" s="623" t="s">
        <v>144</v>
      </c>
      <c r="E8" s="614" t="s">
        <v>169</v>
      </c>
      <c r="F8" s="615"/>
      <c r="G8" s="615"/>
      <c r="H8" s="616"/>
      <c r="K8" s="631"/>
      <c r="L8" s="632"/>
      <c r="M8" s="623" t="s">
        <v>144</v>
      </c>
      <c r="N8" s="614" t="s">
        <v>169</v>
      </c>
      <c r="O8" s="615"/>
      <c r="P8" s="615"/>
      <c r="Q8" s="616"/>
      <c r="R8" s="637"/>
      <c r="S8" s="637"/>
      <c r="T8" s="637"/>
      <c r="U8" s="661"/>
      <c r="V8" s="661"/>
      <c r="W8" s="637"/>
      <c r="X8" s="637"/>
      <c r="Y8" s="637"/>
      <c r="AB8" s="631"/>
      <c r="AC8" s="632"/>
      <c r="AD8" s="623" t="s">
        <v>144</v>
      </c>
      <c r="AE8" s="614" t="s">
        <v>169</v>
      </c>
      <c r="AF8" s="615"/>
      <c r="AG8" s="615"/>
      <c r="AH8" s="616"/>
      <c r="AI8" s="637"/>
      <c r="AJ8" s="637"/>
      <c r="AK8" s="637"/>
      <c r="AL8" s="661"/>
      <c r="AM8" s="661"/>
      <c r="AN8" s="637"/>
      <c r="AO8" s="637"/>
      <c r="AP8" s="637"/>
      <c r="AS8" s="760"/>
      <c r="AT8" s="761"/>
      <c r="AU8" s="623" t="s">
        <v>144</v>
      </c>
      <c r="AV8" s="614" t="s">
        <v>169</v>
      </c>
      <c r="AW8" s="615"/>
      <c r="AX8" s="615"/>
      <c r="AY8" s="616"/>
      <c r="AZ8" s="637"/>
      <c r="BA8" s="637"/>
      <c r="BB8" s="637"/>
      <c r="BC8" s="661"/>
      <c r="BD8" s="661"/>
      <c r="BE8" s="637"/>
      <c r="BF8" s="637"/>
      <c r="BG8" s="637"/>
      <c r="BJ8" s="760"/>
      <c r="BK8" s="761"/>
      <c r="BL8" s="623" t="s">
        <v>144</v>
      </c>
      <c r="BM8" s="614" t="s">
        <v>169</v>
      </c>
      <c r="BN8" s="615"/>
      <c r="BO8" s="615"/>
      <c r="BP8" s="616"/>
      <c r="BQ8" s="637"/>
      <c r="BR8" s="637"/>
      <c r="BS8" s="637"/>
      <c r="BT8" s="661"/>
      <c r="BU8" s="661"/>
      <c r="BV8" s="637"/>
      <c r="BW8" s="637"/>
      <c r="BX8" s="637"/>
      <c r="CA8" s="760"/>
      <c r="CB8" s="761"/>
      <c r="CC8" s="623" t="s">
        <v>144</v>
      </c>
      <c r="CD8" s="614" t="s">
        <v>169</v>
      </c>
      <c r="CE8" s="615"/>
      <c r="CF8" s="615"/>
      <c r="CG8" s="616"/>
      <c r="CH8" s="637"/>
      <c r="CI8" s="637"/>
      <c r="CJ8" s="637"/>
      <c r="CK8" s="661"/>
      <c r="CL8" s="661"/>
      <c r="CM8" s="637"/>
      <c r="CN8" s="637"/>
      <c r="CO8" s="637"/>
      <c r="CR8" s="760"/>
      <c r="CS8" s="761"/>
      <c r="CT8" s="623" t="s">
        <v>144</v>
      </c>
      <c r="CU8" s="614" t="s">
        <v>169</v>
      </c>
      <c r="CV8" s="615"/>
      <c r="CW8" s="615"/>
      <c r="CX8" s="616"/>
      <c r="CY8" s="637"/>
      <c r="CZ8" s="637"/>
      <c r="DA8" s="637"/>
      <c r="DB8" s="661"/>
      <c r="DC8" s="661"/>
      <c r="DD8" s="637"/>
      <c r="DE8" s="637"/>
      <c r="DF8" s="637"/>
      <c r="DI8" s="631"/>
      <c r="DJ8" s="632"/>
      <c r="DK8" s="623" t="s">
        <v>144</v>
      </c>
      <c r="DL8" s="614" t="s">
        <v>169</v>
      </c>
      <c r="DM8" s="615"/>
      <c r="DN8" s="615"/>
      <c r="DO8" s="616"/>
      <c r="DP8" s="637"/>
      <c r="DQ8" s="637"/>
      <c r="DR8" s="637"/>
      <c r="DS8" s="661"/>
      <c r="DT8" s="661"/>
      <c r="DU8" s="637"/>
      <c r="DV8" s="637"/>
      <c r="DW8" s="637"/>
      <c r="DZ8" s="631"/>
      <c r="EA8" s="632"/>
      <c r="EB8" s="623" t="s">
        <v>144</v>
      </c>
      <c r="EC8" s="614" t="s">
        <v>169</v>
      </c>
      <c r="ED8" s="615"/>
      <c r="EE8" s="615"/>
      <c r="EF8" s="616"/>
      <c r="EG8" s="637"/>
      <c r="EH8" s="637"/>
      <c r="EI8" s="637"/>
      <c r="EJ8" s="661"/>
      <c r="EK8" s="661"/>
      <c r="EL8" s="637"/>
      <c r="EM8" s="637"/>
      <c r="EN8" s="637"/>
      <c r="EQ8" s="631"/>
      <c r="ER8" s="632"/>
      <c r="ES8" s="623" t="s">
        <v>144</v>
      </c>
      <c r="ET8" s="614" t="s">
        <v>169</v>
      </c>
      <c r="EU8" s="615"/>
      <c r="EV8" s="615"/>
      <c r="EW8" s="616"/>
      <c r="EX8" s="637"/>
      <c r="EY8" s="637"/>
      <c r="EZ8" s="637"/>
      <c r="FA8" s="661"/>
      <c r="FB8" s="661"/>
      <c r="FC8" s="637"/>
      <c r="FD8" s="637"/>
      <c r="FE8" s="637"/>
      <c r="FH8" s="631"/>
      <c r="FI8" s="632"/>
      <c r="FJ8" s="623" t="s">
        <v>144</v>
      </c>
      <c r="FK8" s="614" t="s">
        <v>169</v>
      </c>
      <c r="FL8" s="615"/>
      <c r="FM8" s="615"/>
      <c r="FN8" s="616"/>
      <c r="FO8" s="637"/>
      <c r="FP8" s="637"/>
      <c r="FQ8" s="637"/>
      <c r="FR8" s="661"/>
      <c r="FS8" s="661"/>
      <c r="FT8" s="637"/>
      <c r="FU8" s="637"/>
      <c r="FV8" s="637"/>
      <c r="FY8" s="631"/>
      <c r="FZ8" s="632"/>
      <c r="GA8" s="623" t="s">
        <v>144</v>
      </c>
      <c r="GB8" s="614" t="s">
        <v>169</v>
      </c>
      <c r="GC8" s="615"/>
      <c r="GD8" s="615"/>
      <c r="GE8" s="616"/>
      <c r="GF8" s="637"/>
      <c r="GG8" s="637"/>
      <c r="GH8" s="637"/>
      <c r="GI8" s="661"/>
      <c r="GJ8" s="661"/>
      <c r="GK8" s="637"/>
      <c r="GL8" s="637"/>
      <c r="GM8" s="637"/>
      <c r="GP8" s="631"/>
      <c r="GQ8" s="632"/>
      <c r="GR8" s="623" t="s">
        <v>144</v>
      </c>
      <c r="GS8" s="614" t="s">
        <v>169</v>
      </c>
      <c r="GT8" s="615"/>
      <c r="GU8" s="615"/>
      <c r="GV8" s="616"/>
      <c r="GW8" s="637"/>
      <c r="GX8" s="637"/>
      <c r="GY8" s="637"/>
      <c r="GZ8" s="661"/>
      <c r="HA8" s="661"/>
      <c r="HB8" s="637"/>
      <c r="HC8" s="637"/>
      <c r="HD8" s="637"/>
      <c r="HG8" s="646"/>
      <c r="HH8" s="647"/>
      <c r="HI8" s="623" t="s">
        <v>144</v>
      </c>
      <c r="HJ8" s="614" t="s">
        <v>169</v>
      </c>
      <c r="HK8" s="615"/>
      <c r="HL8" s="615"/>
      <c r="HM8" s="616"/>
      <c r="HN8" s="637"/>
      <c r="HO8" s="637"/>
      <c r="HP8" s="637"/>
      <c r="HQ8" s="661"/>
      <c r="HR8" s="661"/>
      <c r="HS8" s="637"/>
      <c r="HT8" s="637"/>
      <c r="HU8" s="637"/>
      <c r="HX8" s="631"/>
      <c r="HY8" s="632"/>
      <c r="HZ8" s="623" t="s">
        <v>144</v>
      </c>
      <c r="IA8" s="614" t="s">
        <v>169</v>
      </c>
      <c r="IB8" s="615"/>
      <c r="IC8" s="615"/>
      <c r="ID8" s="616"/>
      <c r="IE8" s="637"/>
      <c r="IF8" s="637"/>
      <c r="IG8" s="637"/>
      <c r="IH8" s="661"/>
      <c r="II8" s="661"/>
      <c r="IJ8" s="637"/>
      <c r="IK8" s="637"/>
      <c r="IL8" s="637"/>
      <c r="IO8" s="631"/>
      <c r="IP8" s="632"/>
      <c r="IQ8" s="623" t="s">
        <v>144</v>
      </c>
      <c r="IR8" s="614" t="s">
        <v>169</v>
      </c>
      <c r="IS8" s="615"/>
      <c r="IT8" s="615"/>
      <c r="IU8" s="616"/>
      <c r="IV8" s="637"/>
      <c r="IW8" s="637"/>
      <c r="IX8" s="637"/>
      <c r="IY8" s="661"/>
      <c r="IZ8" s="661"/>
      <c r="JA8" s="637"/>
      <c r="JB8" s="637"/>
      <c r="JC8" s="637"/>
    </row>
    <row r="9" spans="2:263" ht="36.75" customHeight="1" thickBot="1">
      <c r="B9" s="633"/>
      <c r="C9" s="634"/>
      <c r="D9" s="624"/>
      <c r="E9" s="620"/>
      <c r="F9" s="621"/>
      <c r="G9" s="621"/>
      <c r="H9" s="622"/>
      <c r="K9" s="633"/>
      <c r="L9" s="634"/>
      <c r="M9" s="624"/>
      <c r="N9" s="620"/>
      <c r="O9" s="621"/>
      <c r="P9" s="621"/>
      <c r="Q9" s="622"/>
      <c r="R9" s="637"/>
      <c r="S9" s="637"/>
      <c r="T9" s="637"/>
      <c r="U9" s="661"/>
      <c r="V9" s="661"/>
      <c r="W9" s="637"/>
      <c r="X9" s="637"/>
      <c r="Y9" s="637"/>
      <c r="AB9" s="633"/>
      <c r="AC9" s="634"/>
      <c r="AD9" s="624"/>
      <c r="AE9" s="620"/>
      <c r="AF9" s="621"/>
      <c r="AG9" s="621"/>
      <c r="AH9" s="622"/>
      <c r="AI9" s="637"/>
      <c r="AJ9" s="637"/>
      <c r="AK9" s="637"/>
      <c r="AL9" s="661"/>
      <c r="AM9" s="661"/>
      <c r="AN9" s="637"/>
      <c r="AO9" s="637"/>
      <c r="AP9" s="637"/>
      <c r="AS9" s="762"/>
      <c r="AT9" s="763"/>
      <c r="AU9" s="624"/>
      <c r="AV9" s="620"/>
      <c r="AW9" s="621"/>
      <c r="AX9" s="621"/>
      <c r="AY9" s="622"/>
      <c r="AZ9" s="637"/>
      <c r="BA9" s="637"/>
      <c r="BB9" s="637"/>
      <c r="BC9" s="661"/>
      <c r="BD9" s="661"/>
      <c r="BE9" s="637"/>
      <c r="BF9" s="637"/>
      <c r="BG9" s="637"/>
      <c r="BJ9" s="762"/>
      <c r="BK9" s="763"/>
      <c r="BL9" s="624"/>
      <c r="BM9" s="620"/>
      <c r="BN9" s="621"/>
      <c r="BO9" s="621"/>
      <c r="BP9" s="622"/>
      <c r="BQ9" s="637"/>
      <c r="BR9" s="637"/>
      <c r="BS9" s="637"/>
      <c r="BT9" s="661"/>
      <c r="BU9" s="661"/>
      <c r="BV9" s="637"/>
      <c r="BW9" s="637"/>
      <c r="BX9" s="637"/>
      <c r="CA9" s="762"/>
      <c r="CB9" s="763"/>
      <c r="CC9" s="624"/>
      <c r="CD9" s="620"/>
      <c r="CE9" s="621"/>
      <c r="CF9" s="621"/>
      <c r="CG9" s="622"/>
      <c r="CH9" s="637"/>
      <c r="CI9" s="637"/>
      <c r="CJ9" s="637"/>
      <c r="CK9" s="661"/>
      <c r="CL9" s="661"/>
      <c r="CM9" s="637"/>
      <c r="CN9" s="637"/>
      <c r="CO9" s="637"/>
      <c r="CR9" s="762"/>
      <c r="CS9" s="763"/>
      <c r="CT9" s="624"/>
      <c r="CU9" s="620"/>
      <c r="CV9" s="621"/>
      <c r="CW9" s="621"/>
      <c r="CX9" s="622"/>
      <c r="CY9" s="637"/>
      <c r="CZ9" s="637"/>
      <c r="DA9" s="637"/>
      <c r="DB9" s="661"/>
      <c r="DC9" s="661"/>
      <c r="DD9" s="637"/>
      <c r="DE9" s="637"/>
      <c r="DF9" s="637"/>
      <c r="DI9" s="633"/>
      <c r="DJ9" s="634"/>
      <c r="DK9" s="624"/>
      <c r="DL9" s="620"/>
      <c r="DM9" s="621"/>
      <c r="DN9" s="621"/>
      <c r="DO9" s="622"/>
      <c r="DP9" s="637"/>
      <c r="DQ9" s="637"/>
      <c r="DR9" s="637"/>
      <c r="DS9" s="661"/>
      <c r="DT9" s="661"/>
      <c r="DU9" s="637"/>
      <c r="DV9" s="637"/>
      <c r="DW9" s="637"/>
      <c r="DZ9" s="633"/>
      <c r="EA9" s="634"/>
      <c r="EB9" s="624"/>
      <c r="EC9" s="620"/>
      <c r="ED9" s="621"/>
      <c r="EE9" s="621"/>
      <c r="EF9" s="622"/>
      <c r="EG9" s="637"/>
      <c r="EH9" s="637"/>
      <c r="EI9" s="637"/>
      <c r="EJ9" s="661"/>
      <c r="EK9" s="661"/>
      <c r="EL9" s="637"/>
      <c r="EM9" s="637"/>
      <c r="EN9" s="637"/>
      <c r="EQ9" s="633"/>
      <c r="ER9" s="634"/>
      <c r="ES9" s="624"/>
      <c r="ET9" s="620"/>
      <c r="EU9" s="621"/>
      <c r="EV9" s="621"/>
      <c r="EW9" s="622"/>
      <c r="EX9" s="637"/>
      <c r="EY9" s="637"/>
      <c r="EZ9" s="637"/>
      <c r="FA9" s="661"/>
      <c r="FB9" s="661"/>
      <c r="FC9" s="637"/>
      <c r="FD9" s="637"/>
      <c r="FE9" s="637"/>
      <c r="FH9" s="633"/>
      <c r="FI9" s="634"/>
      <c r="FJ9" s="624"/>
      <c r="FK9" s="620"/>
      <c r="FL9" s="621"/>
      <c r="FM9" s="621"/>
      <c r="FN9" s="622"/>
      <c r="FO9" s="637"/>
      <c r="FP9" s="637"/>
      <c r="FQ9" s="637"/>
      <c r="FR9" s="661"/>
      <c r="FS9" s="661"/>
      <c r="FT9" s="637"/>
      <c r="FU9" s="637"/>
      <c r="FV9" s="637"/>
      <c r="FY9" s="633"/>
      <c r="FZ9" s="634"/>
      <c r="GA9" s="624"/>
      <c r="GB9" s="620"/>
      <c r="GC9" s="621"/>
      <c r="GD9" s="621"/>
      <c r="GE9" s="622"/>
      <c r="GF9" s="637"/>
      <c r="GG9" s="637"/>
      <c r="GH9" s="637"/>
      <c r="GI9" s="661"/>
      <c r="GJ9" s="661"/>
      <c r="GK9" s="637"/>
      <c r="GL9" s="637"/>
      <c r="GM9" s="637"/>
      <c r="GP9" s="633"/>
      <c r="GQ9" s="634"/>
      <c r="GR9" s="624"/>
      <c r="GS9" s="620"/>
      <c r="GT9" s="621"/>
      <c r="GU9" s="621"/>
      <c r="GV9" s="622"/>
      <c r="GW9" s="637"/>
      <c r="GX9" s="637"/>
      <c r="GY9" s="637"/>
      <c r="GZ9" s="661"/>
      <c r="HA9" s="661"/>
      <c r="HB9" s="637"/>
      <c r="HC9" s="637"/>
      <c r="HD9" s="637"/>
      <c r="HG9" s="648"/>
      <c r="HH9" s="649"/>
      <c r="HI9" s="650"/>
      <c r="HJ9" s="620"/>
      <c r="HK9" s="621"/>
      <c r="HL9" s="621"/>
      <c r="HM9" s="622"/>
      <c r="HN9" s="637"/>
      <c r="HO9" s="637"/>
      <c r="HP9" s="637"/>
      <c r="HQ9" s="661"/>
      <c r="HR9" s="661"/>
      <c r="HS9" s="637"/>
      <c r="HT9" s="637"/>
      <c r="HU9" s="637"/>
      <c r="HX9" s="633"/>
      <c r="HY9" s="634"/>
      <c r="HZ9" s="624"/>
      <c r="IA9" s="620"/>
      <c r="IB9" s="621"/>
      <c r="IC9" s="621"/>
      <c r="ID9" s="622"/>
      <c r="IE9" s="637"/>
      <c r="IF9" s="637"/>
      <c r="IG9" s="637"/>
      <c r="IH9" s="661"/>
      <c r="II9" s="661"/>
      <c r="IJ9" s="637"/>
      <c r="IK9" s="637"/>
      <c r="IL9" s="637"/>
      <c r="IO9" s="633"/>
      <c r="IP9" s="634"/>
      <c r="IQ9" s="624"/>
      <c r="IR9" s="620"/>
      <c r="IS9" s="621"/>
      <c r="IT9" s="621"/>
      <c r="IU9" s="622"/>
      <c r="IV9" s="637"/>
      <c r="IW9" s="637"/>
      <c r="IX9" s="637"/>
      <c r="IY9" s="661"/>
      <c r="IZ9" s="661"/>
      <c r="JA9" s="637"/>
      <c r="JB9" s="637"/>
      <c r="JC9" s="637"/>
    </row>
    <row r="10" spans="2:263" ht="15" thickTop="1" thickBot="1">
      <c r="B10" s="242"/>
      <c r="C10" s="243"/>
      <c r="D10" s="625"/>
      <c r="E10" s="626"/>
      <c r="F10" s="626"/>
      <c r="G10" s="626"/>
      <c r="H10" s="627"/>
      <c r="K10" s="242"/>
      <c r="L10" s="243"/>
      <c r="M10" s="625"/>
      <c r="N10" s="626"/>
      <c r="O10" s="626"/>
      <c r="P10" s="626"/>
      <c r="Q10" s="627"/>
      <c r="R10" s="637"/>
      <c r="S10" s="637"/>
      <c r="T10" s="637"/>
      <c r="U10" s="661"/>
      <c r="V10" s="661"/>
      <c r="W10" s="637"/>
      <c r="X10" s="637"/>
      <c r="Y10" s="637"/>
      <c r="AB10" s="242"/>
      <c r="AC10" s="243"/>
      <c r="AD10" s="625"/>
      <c r="AE10" s="626"/>
      <c r="AF10" s="626"/>
      <c r="AG10" s="626"/>
      <c r="AH10" s="627"/>
      <c r="AI10" s="637"/>
      <c r="AJ10" s="637"/>
      <c r="AK10" s="637"/>
      <c r="AL10" s="661"/>
      <c r="AM10" s="661"/>
      <c r="AN10" s="637"/>
      <c r="AO10" s="637"/>
      <c r="AP10" s="637"/>
      <c r="AS10" s="242"/>
      <c r="AT10" s="243"/>
      <c r="AU10" s="625"/>
      <c r="AV10" s="626"/>
      <c r="AW10" s="626"/>
      <c r="AX10" s="626"/>
      <c r="AY10" s="627"/>
      <c r="AZ10" s="637"/>
      <c r="BA10" s="637"/>
      <c r="BB10" s="637"/>
      <c r="BC10" s="661"/>
      <c r="BD10" s="661"/>
      <c r="BE10" s="637"/>
      <c r="BF10" s="637"/>
      <c r="BG10" s="637"/>
      <c r="BJ10" s="242"/>
      <c r="BK10" s="243"/>
      <c r="BL10" s="625"/>
      <c r="BM10" s="626"/>
      <c r="BN10" s="626"/>
      <c r="BO10" s="626"/>
      <c r="BP10" s="627"/>
      <c r="BQ10" s="637"/>
      <c r="BR10" s="637"/>
      <c r="BS10" s="637"/>
      <c r="BT10" s="661"/>
      <c r="BU10" s="661"/>
      <c r="BV10" s="637"/>
      <c r="BW10" s="637"/>
      <c r="BX10" s="637"/>
      <c r="CA10" s="242"/>
      <c r="CB10" s="243"/>
      <c r="CC10" s="625"/>
      <c r="CD10" s="626"/>
      <c r="CE10" s="626"/>
      <c r="CF10" s="626"/>
      <c r="CG10" s="627"/>
      <c r="CH10" s="637"/>
      <c r="CI10" s="637"/>
      <c r="CJ10" s="637"/>
      <c r="CK10" s="661"/>
      <c r="CL10" s="661"/>
      <c r="CM10" s="637"/>
      <c r="CN10" s="637"/>
      <c r="CO10" s="637"/>
      <c r="CR10" s="242"/>
      <c r="CS10" s="243"/>
      <c r="CT10" s="625"/>
      <c r="CU10" s="626"/>
      <c r="CV10" s="626"/>
      <c r="CW10" s="626"/>
      <c r="CX10" s="627"/>
      <c r="CY10" s="637"/>
      <c r="CZ10" s="637"/>
      <c r="DA10" s="637"/>
      <c r="DB10" s="661"/>
      <c r="DC10" s="661"/>
      <c r="DD10" s="637"/>
      <c r="DE10" s="637"/>
      <c r="DF10" s="637"/>
      <c r="DI10" s="242"/>
      <c r="DJ10" s="243"/>
      <c r="DK10" s="625"/>
      <c r="DL10" s="626"/>
      <c r="DM10" s="626"/>
      <c r="DN10" s="626"/>
      <c r="DO10" s="627"/>
      <c r="DP10" s="637"/>
      <c r="DQ10" s="637"/>
      <c r="DR10" s="637"/>
      <c r="DS10" s="661"/>
      <c r="DT10" s="661"/>
      <c r="DU10" s="637"/>
      <c r="DV10" s="637"/>
      <c r="DW10" s="637"/>
      <c r="DZ10" s="242"/>
      <c r="EA10" s="243"/>
      <c r="EB10" s="625"/>
      <c r="EC10" s="626"/>
      <c r="ED10" s="626"/>
      <c r="EE10" s="626"/>
      <c r="EF10" s="627"/>
      <c r="EG10" s="637"/>
      <c r="EH10" s="637"/>
      <c r="EI10" s="637"/>
      <c r="EJ10" s="661"/>
      <c r="EK10" s="661"/>
      <c r="EL10" s="637"/>
      <c r="EM10" s="637"/>
      <c r="EN10" s="637"/>
      <c r="EQ10" s="242"/>
      <c r="ER10" s="243"/>
      <c r="ES10" s="625"/>
      <c r="ET10" s="626"/>
      <c r="EU10" s="626"/>
      <c r="EV10" s="626"/>
      <c r="EW10" s="627"/>
      <c r="EX10" s="637"/>
      <c r="EY10" s="637"/>
      <c r="EZ10" s="637"/>
      <c r="FA10" s="661"/>
      <c r="FB10" s="661"/>
      <c r="FC10" s="637"/>
      <c r="FD10" s="637"/>
      <c r="FE10" s="637"/>
      <c r="FH10" s="242"/>
      <c r="FI10" s="243"/>
      <c r="FJ10" s="625"/>
      <c r="FK10" s="626"/>
      <c r="FL10" s="626"/>
      <c r="FM10" s="626"/>
      <c r="FN10" s="627"/>
      <c r="FO10" s="637"/>
      <c r="FP10" s="637"/>
      <c r="FQ10" s="637"/>
      <c r="FR10" s="661"/>
      <c r="FS10" s="661"/>
      <c r="FT10" s="637"/>
      <c r="FU10" s="637"/>
      <c r="FV10" s="637"/>
      <c r="FY10" s="242"/>
      <c r="FZ10" s="243"/>
      <c r="GA10" s="625"/>
      <c r="GB10" s="626"/>
      <c r="GC10" s="626"/>
      <c r="GD10" s="626"/>
      <c r="GE10" s="627"/>
      <c r="GF10" s="637"/>
      <c r="GG10" s="637"/>
      <c r="GH10" s="637"/>
      <c r="GI10" s="661"/>
      <c r="GJ10" s="661"/>
      <c r="GK10" s="637"/>
      <c r="GL10" s="637"/>
      <c r="GM10" s="637"/>
      <c r="GP10" s="242"/>
      <c r="GQ10" s="243"/>
      <c r="GR10" s="625"/>
      <c r="GS10" s="626"/>
      <c r="GT10" s="626"/>
      <c r="GU10" s="626"/>
      <c r="GV10" s="627"/>
      <c r="GW10" s="637"/>
      <c r="GX10" s="637"/>
      <c r="GY10" s="637"/>
      <c r="GZ10" s="661"/>
      <c r="HA10" s="661"/>
      <c r="HB10" s="637"/>
      <c r="HC10" s="637"/>
      <c r="HD10" s="637"/>
      <c r="HG10" s="242"/>
      <c r="HH10" s="243"/>
      <c r="HI10" s="625"/>
      <c r="HJ10" s="626"/>
      <c r="HK10" s="626"/>
      <c r="HL10" s="626"/>
      <c r="HM10" s="627"/>
      <c r="HN10" s="637"/>
      <c r="HO10" s="637"/>
      <c r="HP10" s="637"/>
      <c r="HQ10" s="661"/>
      <c r="HR10" s="661"/>
      <c r="HS10" s="637"/>
      <c r="HT10" s="637"/>
      <c r="HU10" s="637"/>
      <c r="HX10" s="242"/>
      <c r="HY10" s="243"/>
      <c r="HZ10" s="625"/>
      <c r="IA10" s="626"/>
      <c r="IB10" s="626"/>
      <c r="IC10" s="626"/>
      <c r="ID10" s="627"/>
      <c r="IE10" s="637"/>
      <c r="IF10" s="637"/>
      <c r="IG10" s="637"/>
      <c r="IH10" s="661"/>
      <c r="II10" s="661"/>
      <c r="IJ10" s="637"/>
      <c r="IK10" s="637"/>
      <c r="IL10" s="637"/>
      <c r="IO10" s="242"/>
      <c r="IP10" s="243"/>
      <c r="IQ10" s="625"/>
      <c r="IR10" s="626"/>
      <c r="IS10" s="626"/>
      <c r="IT10" s="626"/>
      <c r="IU10" s="627"/>
      <c r="IV10" s="637"/>
      <c r="IW10" s="637"/>
      <c r="IX10" s="637"/>
      <c r="IY10" s="661"/>
      <c r="IZ10" s="661"/>
      <c r="JA10" s="637"/>
      <c r="JB10" s="637"/>
      <c r="JC10" s="637"/>
    </row>
    <row r="11" spans="2:263" ht="31.5" customHeight="1" thickBot="1">
      <c r="B11" s="244" t="s">
        <v>14</v>
      </c>
      <c r="C11" s="245" t="s">
        <v>145</v>
      </c>
      <c r="D11" s="246" t="s">
        <v>103</v>
      </c>
      <c r="E11" s="247" t="s">
        <v>104</v>
      </c>
      <c r="F11" s="248" t="s">
        <v>105</v>
      </c>
      <c r="G11" s="249" t="s">
        <v>106</v>
      </c>
      <c r="H11" s="250" t="s">
        <v>170</v>
      </c>
      <c r="K11" s="244" t="s">
        <v>14</v>
      </c>
      <c r="L11" s="251" t="s">
        <v>145</v>
      </c>
      <c r="M11" s="246" t="s">
        <v>103</v>
      </c>
      <c r="N11" s="247" t="s">
        <v>104</v>
      </c>
      <c r="O11" s="248" t="s">
        <v>105</v>
      </c>
      <c r="P11" s="249" t="s">
        <v>106</v>
      </c>
      <c r="Q11" s="250" t="s">
        <v>170</v>
      </c>
      <c r="R11" s="637"/>
      <c r="S11" s="637"/>
      <c r="T11" s="637"/>
      <c r="U11" s="661"/>
      <c r="V11" s="661"/>
      <c r="W11" s="637"/>
      <c r="X11" s="637"/>
      <c r="Y11" s="637"/>
      <c r="AA11" s="252"/>
      <c r="AB11" s="244" t="s">
        <v>14</v>
      </c>
      <c r="AC11" s="251" t="s">
        <v>145</v>
      </c>
      <c r="AD11" s="246" t="s">
        <v>103</v>
      </c>
      <c r="AE11" s="247" t="s">
        <v>104</v>
      </c>
      <c r="AF11" s="248" t="s">
        <v>105</v>
      </c>
      <c r="AG11" s="249" t="s">
        <v>106</v>
      </c>
      <c r="AH11" s="250" t="s">
        <v>170</v>
      </c>
      <c r="AI11" s="637"/>
      <c r="AJ11" s="637"/>
      <c r="AK11" s="637"/>
      <c r="AL11" s="661"/>
      <c r="AM11" s="661"/>
      <c r="AN11" s="637"/>
      <c r="AO11" s="637"/>
      <c r="AP11" s="637"/>
      <c r="AQ11" s="253"/>
      <c r="AS11" s="244" t="s">
        <v>14</v>
      </c>
      <c r="AT11" s="245" t="s">
        <v>145</v>
      </c>
      <c r="AU11" s="246" t="s">
        <v>103</v>
      </c>
      <c r="AV11" s="247" t="s">
        <v>104</v>
      </c>
      <c r="AW11" s="248" t="s">
        <v>105</v>
      </c>
      <c r="AX11" s="249" t="s">
        <v>106</v>
      </c>
      <c r="AY11" s="250" t="s">
        <v>170</v>
      </c>
      <c r="AZ11" s="637"/>
      <c r="BA11" s="637"/>
      <c r="BB11" s="637"/>
      <c r="BC11" s="661"/>
      <c r="BD11" s="661"/>
      <c r="BE11" s="637"/>
      <c r="BF11" s="637"/>
      <c r="BG11" s="637"/>
      <c r="BJ11" s="244" t="s">
        <v>14</v>
      </c>
      <c r="BK11" s="251" t="s">
        <v>145</v>
      </c>
      <c r="BL11" s="246" t="s">
        <v>103</v>
      </c>
      <c r="BM11" s="247" t="s">
        <v>104</v>
      </c>
      <c r="BN11" s="248" t="s">
        <v>105</v>
      </c>
      <c r="BO11" s="249" t="s">
        <v>106</v>
      </c>
      <c r="BP11" s="250" t="s">
        <v>170</v>
      </c>
      <c r="BQ11" s="637"/>
      <c r="BR11" s="637"/>
      <c r="BS11" s="637"/>
      <c r="BT11" s="661"/>
      <c r="BU11" s="661"/>
      <c r="BV11" s="637"/>
      <c r="BW11" s="637"/>
      <c r="BX11" s="637"/>
      <c r="CA11" s="244" t="s">
        <v>14</v>
      </c>
      <c r="CB11" s="251" t="s">
        <v>145</v>
      </c>
      <c r="CC11" s="246" t="s">
        <v>103</v>
      </c>
      <c r="CD11" s="247" t="s">
        <v>104</v>
      </c>
      <c r="CE11" s="247" t="s">
        <v>105</v>
      </c>
      <c r="CF11" s="249" t="s">
        <v>106</v>
      </c>
      <c r="CG11" s="250" t="s">
        <v>170</v>
      </c>
      <c r="CH11" s="637"/>
      <c r="CI11" s="637"/>
      <c r="CJ11" s="637"/>
      <c r="CK11" s="661"/>
      <c r="CL11" s="661"/>
      <c r="CM11" s="637"/>
      <c r="CN11" s="637"/>
      <c r="CO11" s="637"/>
      <c r="CR11" s="244" t="s">
        <v>14</v>
      </c>
      <c r="CS11" s="245" t="s">
        <v>145</v>
      </c>
      <c r="CT11" s="246" t="s">
        <v>103</v>
      </c>
      <c r="CU11" s="247" t="s">
        <v>104</v>
      </c>
      <c r="CV11" s="248" t="s">
        <v>105</v>
      </c>
      <c r="CW11" s="249" t="s">
        <v>106</v>
      </c>
      <c r="CX11" s="250" t="s">
        <v>170</v>
      </c>
      <c r="CY11" s="637"/>
      <c r="CZ11" s="637"/>
      <c r="DA11" s="637"/>
      <c r="DB11" s="661"/>
      <c r="DC11" s="661"/>
      <c r="DD11" s="637"/>
      <c r="DE11" s="637"/>
      <c r="DF11" s="637"/>
      <c r="DI11" s="244" t="s">
        <v>14</v>
      </c>
      <c r="DJ11" s="245" t="s">
        <v>145</v>
      </c>
      <c r="DK11" s="246" t="s">
        <v>103</v>
      </c>
      <c r="DL11" s="247" t="s">
        <v>104</v>
      </c>
      <c r="DM11" s="248" t="s">
        <v>105</v>
      </c>
      <c r="DN11" s="249" t="s">
        <v>106</v>
      </c>
      <c r="DO11" s="250" t="s">
        <v>170</v>
      </c>
      <c r="DP11" s="637"/>
      <c r="DQ11" s="637"/>
      <c r="DR11" s="637"/>
      <c r="DS11" s="661"/>
      <c r="DT11" s="661"/>
      <c r="DU11" s="637"/>
      <c r="DV11" s="637"/>
      <c r="DW11" s="637"/>
      <c r="DZ11" s="244" t="s">
        <v>14</v>
      </c>
      <c r="EA11" s="245" t="s">
        <v>145</v>
      </c>
      <c r="EB11" s="246" t="s">
        <v>103</v>
      </c>
      <c r="EC11" s="247" t="s">
        <v>104</v>
      </c>
      <c r="ED11" s="248" t="s">
        <v>105</v>
      </c>
      <c r="EE11" s="249" t="s">
        <v>106</v>
      </c>
      <c r="EF11" s="250" t="s">
        <v>170</v>
      </c>
      <c r="EG11" s="637"/>
      <c r="EH11" s="637"/>
      <c r="EI11" s="637"/>
      <c r="EJ11" s="661"/>
      <c r="EK11" s="661"/>
      <c r="EL11" s="637"/>
      <c r="EM11" s="637"/>
      <c r="EN11" s="637"/>
      <c r="EQ11" s="244" t="s">
        <v>14</v>
      </c>
      <c r="ER11" s="245" t="s">
        <v>145</v>
      </c>
      <c r="ES11" s="246" t="s">
        <v>103</v>
      </c>
      <c r="ET11" s="247" t="s">
        <v>104</v>
      </c>
      <c r="EU11" s="248" t="s">
        <v>105</v>
      </c>
      <c r="EV11" s="249" t="s">
        <v>106</v>
      </c>
      <c r="EW11" s="250" t="s">
        <v>170</v>
      </c>
      <c r="EX11" s="637"/>
      <c r="EY11" s="637"/>
      <c r="EZ11" s="637"/>
      <c r="FA11" s="661"/>
      <c r="FB11" s="661"/>
      <c r="FC11" s="637"/>
      <c r="FD11" s="637"/>
      <c r="FE11" s="637"/>
      <c r="FH11" s="244" t="s">
        <v>14</v>
      </c>
      <c r="FI11" s="245" t="s">
        <v>145</v>
      </c>
      <c r="FJ11" s="246" t="s">
        <v>103</v>
      </c>
      <c r="FK11" s="247" t="s">
        <v>104</v>
      </c>
      <c r="FL11" s="248" t="s">
        <v>105</v>
      </c>
      <c r="FM11" s="249" t="s">
        <v>106</v>
      </c>
      <c r="FN11" s="250" t="s">
        <v>170</v>
      </c>
      <c r="FO11" s="637"/>
      <c r="FP11" s="637"/>
      <c r="FQ11" s="637"/>
      <c r="FR11" s="661"/>
      <c r="FS11" s="661"/>
      <c r="FT11" s="637"/>
      <c r="FU11" s="637"/>
      <c r="FV11" s="637"/>
      <c r="FY11" s="244" t="s">
        <v>14</v>
      </c>
      <c r="FZ11" s="245" t="s">
        <v>145</v>
      </c>
      <c r="GA11" s="246" t="s">
        <v>103</v>
      </c>
      <c r="GB11" s="247" t="s">
        <v>104</v>
      </c>
      <c r="GC11" s="248" t="s">
        <v>105</v>
      </c>
      <c r="GD11" s="249" t="s">
        <v>106</v>
      </c>
      <c r="GE11" s="250" t="s">
        <v>170</v>
      </c>
      <c r="GF11" s="637"/>
      <c r="GG11" s="637"/>
      <c r="GH11" s="637"/>
      <c r="GI11" s="661"/>
      <c r="GJ11" s="661"/>
      <c r="GK11" s="637"/>
      <c r="GL11" s="637"/>
      <c r="GM11" s="637"/>
      <c r="GP11" s="244" t="s">
        <v>14</v>
      </c>
      <c r="GQ11" s="245" t="s">
        <v>145</v>
      </c>
      <c r="GR11" s="246" t="s">
        <v>103</v>
      </c>
      <c r="GS11" s="247" t="s">
        <v>104</v>
      </c>
      <c r="GT11" s="248" t="s">
        <v>105</v>
      </c>
      <c r="GU11" s="249" t="s">
        <v>106</v>
      </c>
      <c r="GV11" s="250" t="s">
        <v>170</v>
      </c>
      <c r="GW11" s="637"/>
      <c r="GX11" s="637"/>
      <c r="GY11" s="637"/>
      <c r="GZ11" s="661"/>
      <c r="HA11" s="661"/>
      <c r="HB11" s="637"/>
      <c r="HC11" s="637"/>
      <c r="HD11" s="637"/>
      <c r="HG11" s="244" t="s">
        <v>14</v>
      </c>
      <c r="HH11" s="245" t="s">
        <v>145</v>
      </c>
      <c r="HI11" s="246" t="s">
        <v>103</v>
      </c>
      <c r="HJ11" s="247" t="s">
        <v>104</v>
      </c>
      <c r="HK11" s="248" t="s">
        <v>105</v>
      </c>
      <c r="HL11" s="249" t="s">
        <v>106</v>
      </c>
      <c r="HM11" s="250" t="s">
        <v>170</v>
      </c>
      <c r="HN11" s="637"/>
      <c r="HO11" s="637"/>
      <c r="HP11" s="637"/>
      <c r="HQ11" s="661"/>
      <c r="HR11" s="661"/>
      <c r="HS11" s="637"/>
      <c r="HT11" s="637"/>
      <c r="HU11" s="637"/>
      <c r="HX11" s="244" t="s">
        <v>14</v>
      </c>
      <c r="HY11" s="245" t="s">
        <v>145</v>
      </c>
      <c r="HZ11" s="246" t="s">
        <v>103</v>
      </c>
      <c r="IA11" s="247" t="s">
        <v>104</v>
      </c>
      <c r="IB11" s="248" t="s">
        <v>105</v>
      </c>
      <c r="IC11" s="249" t="s">
        <v>106</v>
      </c>
      <c r="ID11" s="250" t="s">
        <v>170</v>
      </c>
      <c r="IE11" s="637"/>
      <c r="IF11" s="637"/>
      <c r="IG11" s="637"/>
      <c r="IH11" s="661"/>
      <c r="II11" s="661"/>
      <c r="IJ11" s="637"/>
      <c r="IK11" s="637"/>
      <c r="IL11" s="637"/>
      <c r="IO11" s="244" t="s">
        <v>14</v>
      </c>
      <c r="IP11" s="245" t="s">
        <v>145</v>
      </c>
      <c r="IQ11" s="246" t="s">
        <v>103</v>
      </c>
      <c r="IR11" s="247" t="s">
        <v>104</v>
      </c>
      <c r="IS11" s="248" t="s">
        <v>105</v>
      </c>
      <c r="IT11" s="249" t="s">
        <v>106</v>
      </c>
      <c r="IU11" s="250" t="s">
        <v>170</v>
      </c>
      <c r="IV11" s="637"/>
      <c r="IW11" s="637"/>
      <c r="IX11" s="637"/>
      <c r="IY11" s="661"/>
      <c r="IZ11" s="661"/>
      <c r="JA11" s="637"/>
      <c r="JB11" s="637"/>
      <c r="JC11" s="637"/>
    </row>
    <row r="12" spans="2:263" ht="17.25" thickTop="1" thickBot="1">
      <c r="B12" s="254" t="s">
        <v>166</v>
      </c>
      <c r="C12" s="255" t="s">
        <v>171</v>
      </c>
      <c r="D12" s="254"/>
      <c r="E12" s="256"/>
      <c r="F12" s="257"/>
      <c r="G12" s="257">
        <f>SUM(G14:G60)</f>
        <v>0</v>
      </c>
      <c r="H12" s="258" t="e">
        <f>G12/$G$189</f>
        <v>#DIV/0!</v>
      </c>
      <c r="K12" s="254" t="s">
        <v>166</v>
      </c>
      <c r="L12" s="255" t="s">
        <v>171</v>
      </c>
      <c r="M12" s="254"/>
      <c r="N12" s="256"/>
      <c r="O12" s="257"/>
      <c r="P12" s="257">
        <f>SUM(P14:P60)</f>
        <v>104905565</v>
      </c>
      <c r="Q12" s="258">
        <f>P12/$P$189</f>
        <v>0.48051578860889327</v>
      </c>
      <c r="R12" s="637"/>
      <c r="S12" s="637"/>
      <c r="T12" s="637"/>
      <c r="U12" s="661"/>
      <c r="V12" s="661"/>
      <c r="W12" s="637"/>
      <c r="X12" s="637"/>
      <c r="Y12" s="637"/>
      <c r="Z12" s="259"/>
      <c r="AA12" s="253"/>
      <c r="AB12" s="254" t="s">
        <v>166</v>
      </c>
      <c r="AC12" s="255" t="s">
        <v>171</v>
      </c>
      <c r="AD12" s="254"/>
      <c r="AE12" s="256"/>
      <c r="AF12" s="257"/>
      <c r="AG12" s="257">
        <f>SUM(AG14:AG60)</f>
        <v>93135057</v>
      </c>
      <c r="AH12" s="258" t="e">
        <f>AG12/$G$189</f>
        <v>#DIV/0!</v>
      </c>
      <c r="AI12" s="637"/>
      <c r="AJ12" s="637"/>
      <c r="AK12" s="637"/>
      <c r="AL12" s="661"/>
      <c r="AM12" s="661"/>
      <c r="AN12" s="637"/>
      <c r="AO12" s="637"/>
      <c r="AP12" s="637"/>
      <c r="AQ12" s="253"/>
      <c r="AS12" s="260" t="s">
        <v>166</v>
      </c>
      <c r="AT12" s="261" t="s">
        <v>171</v>
      </c>
      <c r="AU12" s="260"/>
      <c r="AV12" s="262"/>
      <c r="AW12" s="263"/>
      <c r="AX12" s="257">
        <f>SUM(AX14:AX60)</f>
        <v>93971352</v>
      </c>
      <c r="AY12" s="258" t="e">
        <f>AX12/$G$189</f>
        <v>#DIV/0!</v>
      </c>
      <c r="AZ12" s="637"/>
      <c r="BA12" s="637"/>
      <c r="BB12" s="637"/>
      <c r="BC12" s="661"/>
      <c r="BD12" s="661"/>
      <c r="BE12" s="637"/>
      <c r="BF12" s="637"/>
      <c r="BG12" s="637"/>
      <c r="BJ12" s="254" t="s">
        <v>166</v>
      </c>
      <c r="BK12" s="255" t="s">
        <v>171</v>
      </c>
      <c r="BL12" s="254"/>
      <c r="BM12" s="256"/>
      <c r="BN12" s="257"/>
      <c r="BO12" s="257">
        <f>SUM(BO14:BO60)</f>
        <v>98688025</v>
      </c>
      <c r="BP12" s="258" t="e">
        <f>BO12/$G$189</f>
        <v>#DIV/0!</v>
      </c>
      <c r="BQ12" s="637"/>
      <c r="BR12" s="637"/>
      <c r="BS12" s="637"/>
      <c r="BT12" s="661"/>
      <c r="BU12" s="661"/>
      <c r="BV12" s="637"/>
      <c r="BW12" s="637"/>
      <c r="BX12" s="637"/>
      <c r="CA12" s="254" t="s">
        <v>166</v>
      </c>
      <c r="CB12" s="255" t="s">
        <v>171</v>
      </c>
      <c r="CC12" s="254"/>
      <c r="CD12" s="256"/>
      <c r="CE12" s="264"/>
      <c r="CF12" s="257">
        <f>SUM(CF14:CF60)</f>
        <v>99941058</v>
      </c>
      <c r="CG12" s="258" t="e">
        <f>CF12/$G$189</f>
        <v>#DIV/0!</v>
      </c>
      <c r="CH12" s="637"/>
      <c r="CI12" s="637"/>
      <c r="CJ12" s="637"/>
      <c r="CK12" s="661"/>
      <c r="CL12" s="661"/>
      <c r="CM12" s="637"/>
      <c r="CN12" s="637"/>
      <c r="CO12" s="637"/>
      <c r="CR12" s="265" t="s">
        <v>166</v>
      </c>
      <c r="CS12" s="266" t="s">
        <v>171</v>
      </c>
      <c r="CT12" s="265"/>
      <c r="CU12" s="267"/>
      <c r="CV12" s="268"/>
      <c r="CW12" s="257">
        <f>SUM(CW14:CW60)</f>
        <v>88544405</v>
      </c>
      <c r="CX12" s="258" t="e">
        <f>CW12/$G$189</f>
        <v>#DIV/0!</v>
      </c>
      <c r="CY12" s="637"/>
      <c r="CZ12" s="637"/>
      <c r="DA12" s="637"/>
      <c r="DB12" s="661"/>
      <c r="DC12" s="661"/>
      <c r="DD12" s="637"/>
      <c r="DE12" s="637"/>
      <c r="DF12" s="637"/>
      <c r="DI12" s="254" t="s">
        <v>166</v>
      </c>
      <c r="DJ12" s="255" t="s">
        <v>171</v>
      </c>
      <c r="DK12" s="254"/>
      <c r="DL12" s="256"/>
      <c r="DM12" s="257"/>
      <c r="DN12" s="257">
        <f>SUM(DN14:DN60)</f>
        <v>0</v>
      </c>
      <c r="DO12" s="258" t="e">
        <f>DN12/$G$189</f>
        <v>#DIV/0!</v>
      </c>
      <c r="DP12" s="637"/>
      <c r="DQ12" s="637"/>
      <c r="DR12" s="637"/>
      <c r="DS12" s="661"/>
      <c r="DT12" s="661"/>
      <c r="DU12" s="637"/>
      <c r="DV12" s="637"/>
      <c r="DW12" s="637"/>
      <c r="DZ12" s="254" t="s">
        <v>166</v>
      </c>
      <c r="EA12" s="255" t="s">
        <v>171</v>
      </c>
      <c r="EB12" s="254"/>
      <c r="EC12" s="256"/>
      <c r="ED12" s="257"/>
      <c r="EE12" s="257">
        <f>SUM(EE14:EE60)</f>
        <v>0</v>
      </c>
      <c r="EF12" s="258" t="e">
        <f>EE12/$G$189</f>
        <v>#DIV/0!</v>
      </c>
      <c r="EG12" s="637"/>
      <c r="EH12" s="637"/>
      <c r="EI12" s="637"/>
      <c r="EJ12" s="661"/>
      <c r="EK12" s="661"/>
      <c r="EL12" s="637"/>
      <c r="EM12" s="637"/>
      <c r="EN12" s="637"/>
      <c r="EQ12" s="254" t="s">
        <v>166</v>
      </c>
      <c r="ER12" s="255" t="s">
        <v>171</v>
      </c>
      <c r="ES12" s="254"/>
      <c r="ET12" s="256"/>
      <c r="EU12" s="257"/>
      <c r="EV12" s="257">
        <f>SUM(EV14:EV60)</f>
        <v>0</v>
      </c>
      <c r="EW12" s="258" t="e">
        <f>EV12/$G$189</f>
        <v>#DIV/0!</v>
      </c>
      <c r="EX12" s="637"/>
      <c r="EY12" s="637"/>
      <c r="EZ12" s="637"/>
      <c r="FA12" s="661"/>
      <c r="FB12" s="661"/>
      <c r="FC12" s="637"/>
      <c r="FD12" s="637"/>
      <c r="FE12" s="637"/>
      <c r="FH12" s="254" t="s">
        <v>166</v>
      </c>
      <c r="FI12" s="255" t="s">
        <v>171</v>
      </c>
      <c r="FJ12" s="254"/>
      <c r="FK12" s="256"/>
      <c r="FL12" s="257"/>
      <c r="FM12" s="257">
        <f>SUM(FM14:FM60)</f>
        <v>0</v>
      </c>
      <c r="FN12" s="258" t="e">
        <f>FM12/$G$189</f>
        <v>#DIV/0!</v>
      </c>
      <c r="FO12" s="637"/>
      <c r="FP12" s="637"/>
      <c r="FQ12" s="637"/>
      <c r="FR12" s="661"/>
      <c r="FS12" s="661"/>
      <c r="FT12" s="637"/>
      <c r="FU12" s="637"/>
      <c r="FV12" s="637"/>
      <c r="FY12" s="254" t="s">
        <v>166</v>
      </c>
      <c r="FZ12" s="255" t="s">
        <v>171</v>
      </c>
      <c r="GA12" s="254"/>
      <c r="GB12" s="256"/>
      <c r="GC12" s="257"/>
      <c r="GD12" s="257">
        <f>SUM(GD14:GD60)</f>
        <v>0</v>
      </c>
      <c r="GE12" s="258" t="e">
        <f>GD12/$G$189</f>
        <v>#DIV/0!</v>
      </c>
      <c r="GF12" s="637"/>
      <c r="GG12" s="637"/>
      <c r="GH12" s="637"/>
      <c r="GI12" s="661"/>
      <c r="GJ12" s="661"/>
      <c r="GK12" s="637"/>
      <c r="GL12" s="637"/>
      <c r="GM12" s="637"/>
      <c r="GP12" s="254" t="s">
        <v>166</v>
      </c>
      <c r="GQ12" s="255" t="s">
        <v>171</v>
      </c>
      <c r="GR12" s="254"/>
      <c r="GS12" s="256"/>
      <c r="GT12" s="257"/>
      <c r="GU12" s="257">
        <f>SUM(GU14:GU60)</f>
        <v>0</v>
      </c>
      <c r="GV12" s="258" t="e">
        <f>GU12/$G$189</f>
        <v>#DIV/0!</v>
      </c>
      <c r="GW12" s="637"/>
      <c r="GX12" s="637"/>
      <c r="GY12" s="637"/>
      <c r="GZ12" s="661"/>
      <c r="HA12" s="661"/>
      <c r="HB12" s="637"/>
      <c r="HC12" s="637"/>
      <c r="HD12" s="637"/>
      <c r="HG12" s="254" t="s">
        <v>166</v>
      </c>
      <c r="HH12" s="255" t="s">
        <v>171</v>
      </c>
      <c r="HI12" s="254"/>
      <c r="HJ12" s="256"/>
      <c r="HK12" s="257"/>
      <c r="HL12" s="257">
        <f>SUM(HL14:HL60)</f>
        <v>0</v>
      </c>
      <c r="HM12" s="258" t="e">
        <f>HL12/$G$189</f>
        <v>#DIV/0!</v>
      </c>
      <c r="HN12" s="637"/>
      <c r="HO12" s="637"/>
      <c r="HP12" s="637"/>
      <c r="HQ12" s="661"/>
      <c r="HR12" s="661"/>
      <c r="HS12" s="637"/>
      <c r="HT12" s="637"/>
      <c r="HU12" s="637"/>
      <c r="HX12" s="254" t="s">
        <v>166</v>
      </c>
      <c r="HY12" s="255" t="s">
        <v>171</v>
      </c>
      <c r="HZ12" s="254"/>
      <c r="IA12" s="256"/>
      <c r="IB12" s="257"/>
      <c r="IC12" s="257">
        <f>SUM(IC14:IC60)</f>
        <v>0</v>
      </c>
      <c r="ID12" s="258" t="e">
        <f>IC12/$G$189</f>
        <v>#DIV/0!</v>
      </c>
      <c r="IE12" s="637"/>
      <c r="IF12" s="637"/>
      <c r="IG12" s="637"/>
      <c r="IH12" s="661"/>
      <c r="II12" s="661"/>
      <c r="IJ12" s="637"/>
      <c r="IK12" s="637"/>
      <c r="IL12" s="637"/>
      <c r="IO12" s="254" t="s">
        <v>166</v>
      </c>
      <c r="IP12" s="255" t="s">
        <v>171</v>
      </c>
      <c r="IQ12" s="254"/>
      <c r="IR12" s="256"/>
      <c r="IS12" s="257"/>
      <c r="IT12" s="257">
        <f>SUM(IT14:IT60)</f>
        <v>0</v>
      </c>
      <c r="IU12" s="258" t="e">
        <f>IT12/$G$189</f>
        <v>#DIV/0!</v>
      </c>
      <c r="IV12" s="637"/>
      <c r="IW12" s="637"/>
      <c r="IX12" s="637"/>
      <c r="IY12" s="661"/>
      <c r="IZ12" s="661"/>
      <c r="JA12" s="637"/>
      <c r="JB12" s="637"/>
      <c r="JC12" s="637"/>
    </row>
    <row r="13" spans="2:263" ht="16.5" thickTop="1" thickBot="1">
      <c r="B13" s="269" t="s">
        <v>90</v>
      </c>
      <c r="C13" s="270" t="s">
        <v>172</v>
      </c>
      <c r="D13" s="271"/>
      <c r="E13" s="272"/>
      <c r="F13" s="273"/>
      <c r="G13" s="274"/>
      <c r="H13" s="275">
        <f>SUM(G14:G23)</f>
        <v>0</v>
      </c>
      <c r="I13" s="253"/>
      <c r="K13" s="269" t="s">
        <v>90</v>
      </c>
      <c r="L13" s="270" t="s">
        <v>172</v>
      </c>
      <c r="M13" s="271"/>
      <c r="N13" s="272"/>
      <c r="O13" s="273"/>
      <c r="P13" s="274"/>
      <c r="Q13" s="275">
        <f>SUM(P14:P23)</f>
        <v>12128739</v>
      </c>
      <c r="R13" s="638"/>
      <c r="S13" s="638"/>
      <c r="T13" s="638"/>
      <c r="U13" s="662"/>
      <c r="V13" s="662"/>
      <c r="W13" s="638"/>
      <c r="X13" s="638"/>
      <c r="Y13" s="638"/>
      <c r="Z13" s="253"/>
      <c r="AA13" s="253"/>
      <c r="AB13" s="269" t="s">
        <v>90</v>
      </c>
      <c r="AC13" s="270" t="s">
        <v>172</v>
      </c>
      <c r="AD13" s="271"/>
      <c r="AE13" s="272"/>
      <c r="AF13" s="273"/>
      <c r="AG13" s="274"/>
      <c r="AH13" s="275">
        <f>SUM(AG14:AG23)</f>
        <v>12005090</v>
      </c>
      <c r="AI13" s="638"/>
      <c r="AJ13" s="638"/>
      <c r="AK13" s="638"/>
      <c r="AL13" s="662"/>
      <c r="AM13" s="662"/>
      <c r="AN13" s="638"/>
      <c r="AO13" s="638"/>
      <c r="AP13" s="638"/>
      <c r="AQ13" s="253"/>
      <c r="AS13" s="276" t="s">
        <v>90</v>
      </c>
      <c r="AT13" s="277" t="s">
        <v>172</v>
      </c>
      <c r="AU13" s="278"/>
      <c r="AV13" s="279"/>
      <c r="AW13" s="280"/>
      <c r="AX13" s="274"/>
      <c r="AY13" s="275">
        <f>SUM(AX14:AX23)</f>
        <v>12751920</v>
      </c>
      <c r="AZ13" s="638"/>
      <c r="BA13" s="638"/>
      <c r="BB13" s="638"/>
      <c r="BC13" s="662"/>
      <c r="BD13" s="662"/>
      <c r="BE13" s="638"/>
      <c r="BF13" s="638"/>
      <c r="BG13" s="638"/>
      <c r="BJ13" s="269" t="s">
        <v>90</v>
      </c>
      <c r="BK13" s="270" t="s">
        <v>172</v>
      </c>
      <c r="BL13" s="271"/>
      <c r="BM13" s="272"/>
      <c r="BN13" s="273"/>
      <c r="BO13" s="274"/>
      <c r="BP13" s="275">
        <f>SUM(BO14:BO23)</f>
        <v>16601650</v>
      </c>
      <c r="BQ13" s="638"/>
      <c r="BR13" s="638"/>
      <c r="BS13" s="638"/>
      <c r="BT13" s="662"/>
      <c r="BU13" s="662"/>
      <c r="BV13" s="638"/>
      <c r="BW13" s="638"/>
      <c r="BX13" s="638"/>
      <c r="CA13" s="269" t="s">
        <v>90</v>
      </c>
      <c r="CB13" s="270" t="s">
        <v>172</v>
      </c>
      <c r="CC13" s="271"/>
      <c r="CD13" s="272"/>
      <c r="CE13" s="273"/>
      <c r="CF13" s="274"/>
      <c r="CG13" s="275">
        <f>SUM(CF14:CF23)</f>
        <v>14637600</v>
      </c>
      <c r="CH13" s="638"/>
      <c r="CI13" s="638"/>
      <c r="CJ13" s="638"/>
      <c r="CK13" s="662"/>
      <c r="CL13" s="662"/>
      <c r="CM13" s="638"/>
      <c r="CN13" s="638"/>
      <c r="CO13" s="638"/>
      <c r="CR13" s="281" t="s">
        <v>90</v>
      </c>
      <c r="CS13" s="282" t="s">
        <v>172</v>
      </c>
      <c r="CT13" s="283"/>
      <c r="CU13" s="284"/>
      <c r="CV13" s="285"/>
      <c r="CW13" s="274"/>
      <c r="CX13" s="275">
        <f>SUM(CW14:CW23)</f>
        <v>12148420</v>
      </c>
      <c r="CY13" s="638"/>
      <c r="CZ13" s="638"/>
      <c r="DA13" s="638"/>
      <c r="DB13" s="662"/>
      <c r="DC13" s="662"/>
      <c r="DD13" s="638"/>
      <c r="DE13" s="638"/>
      <c r="DF13" s="638"/>
      <c r="DI13" s="269" t="s">
        <v>90</v>
      </c>
      <c r="DJ13" s="270" t="s">
        <v>172</v>
      </c>
      <c r="DK13" s="271"/>
      <c r="DL13" s="272"/>
      <c r="DM13" s="273"/>
      <c r="DN13" s="274"/>
      <c r="DO13" s="275">
        <f>SUM(DN14:DN23)</f>
        <v>0</v>
      </c>
      <c r="DP13" s="638"/>
      <c r="DQ13" s="638"/>
      <c r="DR13" s="638"/>
      <c r="DS13" s="662"/>
      <c r="DT13" s="662"/>
      <c r="DU13" s="638"/>
      <c r="DV13" s="638"/>
      <c r="DW13" s="638"/>
      <c r="DZ13" s="269" t="s">
        <v>90</v>
      </c>
      <c r="EA13" s="270" t="s">
        <v>172</v>
      </c>
      <c r="EB13" s="271"/>
      <c r="EC13" s="272"/>
      <c r="ED13" s="273"/>
      <c r="EE13" s="274"/>
      <c r="EF13" s="275">
        <f>SUM(EE14:EE23)</f>
        <v>0</v>
      </c>
      <c r="EG13" s="638"/>
      <c r="EH13" s="638"/>
      <c r="EI13" s="638"/>
      <c r="EJ13" s="662"/>
      <c r="EK13" s="662"/>
      <c r="EL13" s="638"/>
      <c r="EM13" s="638"/>
      <c r="EN13" s="638"/>
      <c r="EQ13" s="269" t="s">
        <v>90</v>
      </c>
      <c r="ER13" s="270" t="s">
        <v>172</v>
      </c>
      <c r="ES13" s="271"/>
      <c r="ET13" s="272"/>
      <c r="EU13" s="273"/>
      <c r="EV13" s="274"/>
      <c r="EW13" s="275">
        <f>SUM(EV14:EV23)</f>
        <v>0</v>
      </c>
      <c r="EX13" s="638"/>
      <c r="EY13" s="638"/>
      <c r="EZ13" s="638"/>
      <c r="FA13" s="662"/>
      <c r="FB13" s="662"/>
      <c r="FC13" s="638"/>
      <c r="FD13" s="638"/>
      <c r="FE13" s="638"/>
      <c r="FH13" s="269" t="s">
        <v>90</v>
      </c>
      <c r="FI13" s="270" t="s">
        <v>172</v>
      </c>
      <c r="FJ13" s="271"/>
      <c r="FK13" s="272"/>
      <c r="FL13" s="273"/>
      <c r="FM13" s="274"/>
      <c r="FN13" s="275">
        <f>SUM(FM14:FM23)</f>
        <v>0</v>
      </c>
      <c r="FO13" s="638"/>
      <c r="FP13" s="638"/>
      <c r="FQ13" s="638"/>
      <c r="FR13" s="662"/>
      <c r="FS13" s="662"/>
      <c r="FT13" s="638"/>
      <c r="FU13" s="638"/>
      <c r="FV13" s="638"/>
      <c r="FY13" s="269" t="s">
        <v>90</v>
      </c>
      <c r="FZ13" s="270" t="s">
        <v>172</v>
      </c>
      <c r="GA13" s="271"/>
      <c r="GB13" s="272"/>
      <c r="GC13" s="273"/>
      <c r="GD13" s="274"/>
      <c r="GE13" s="275">
        <f>SUM(GD14:GD23)</f>
        <v>0</v>
      </c>
      <c r="GF13" s="638"/>
      <c r="GG13" s="638"/>
      <c r="GH13" s="638"/>
      <c r="GI13" s="662"/>
      <c r="GJ13" s="662"/>
      <c r="GK13" s="638"/>
      <c r="GL13" s="638"/>
      <c r="GM13" s="638"/>
      <c r="GP13" s="269" t="s">
        <v>90</v>
      </c>
      <c r="GQ13" s="270" t="s">
        <v>172</v>
      </c>
      <c r="GR13" s="271"/>
      <c r="GS13" s="272"/>
      <c r="GT13" s="273"/>
      <c r="GU13" s="274"/>
      <c r="GV13" s="275">
        <f>SUM(GU14:GU23)</f>
        <v>0</v>
      </c>
      <c r="GW13" s="638"/>
      <c r="GX13" s="638"/>
      <c r="GY13" s="638"/>
      <c r="GZ13" s="662"/>
      <c r="HA13" s="662"/>
      <c r="HB13" s="638"/>
      <c r="HC13" s="638"/>
      <c r="HD13" s="638"/>
      <c r="HG13" s="269" t="s">
        <v>90</v>
      </c>
      <c r="HH13" s="270" t="s">
        <v>172</v>
      </c>
      <c r="HI13" s="271"/>
      <c r="HJ13" s="272"/>
      <c r="HK13" s="273"/>
      <c r="HL13" s="274"/>
      <c r="HM13" s="275">
        <f>SUM(HL14:HL23)</f>
        <v>0</v>
      </c>
      <c r="HN13" s="638"/>
      <c r="HO13" s="638"/>
      <c r="HP13" s="638"/>
      <c r="HQ13" s="662"/>
      <c r="HR13" s="662"/>
      <c r="HS13" s="638"/>
      <c r="HT13" s="638"/>
      <c r="HU13" s="638"/>
      <c r="HX13" s="269" t="s">
        <v>90</v>
      </c>
      <c r="HY13" s="270" t="s">
        <v>172</v>
      </c>
      <c r="HZ13" s="271"/>
      <c r="IA13" s="272"/>
      <c r="IB13" s="273"/>
      <c r="IC13" s="274"/>
      <c r="ID13" s="275">
        <f>SUM(IC14:IC23)</f>
        <v>0</v>
      </c>
      <c r="IE13" s="638"/>
      <c r="IF13" s="638"/>
      <c r="IG13" s="638"/>
      <c r="IH13" s="662"/>
      <c r="II13" s="662"/>
      <c r="IJ13" s="638"/>
      <c r="IK13" s="638"/>
      <c r="IL13" s="638"/>
      <c r="IO13" s="269" t="s">
        <v>90</v>
      </c>
      <c r="IP13" s="270" t="s">
        <v>172</v>
      </c>
      <c r="IQ13" s="271"/>
      <c r="IR13" s="272"/>
      <c r="IS13" s="273"/>
      <c r="IT13" s="274"/>
      <c r="IU13" s="275">
        <f>SUM(IT14:IT23)</f>
        <v>0</v>
      </c>
      <c r="IV13" s="638"/>
      <c r="IW13" s="638"/>
      <c r="IX13" s="638"/>
      <c r="IY13" s="662"/>
      <c r="IZ13" s="662"/>
      <c r="JA13" s="638"/>
      <c r="JB13" s="638"/>
      <c r="JC13" s="638"/>
    </row>
    <row r="14" spans="2:263" ht="62.25" customHeight="1" thickTop="1">
      <c r="B14" s="286" t="s">
        <v>173</v>
      </c>
      <c r="C14" s="287" t="s">
        <v>174</v>
      </c>
      <c r="D14" s="288" t="s">
        <v>175</v>
      </c>
      <c r="E14" s="289">
        <v>2</v>
      </c>
      <c r="F14" s="290">
        <v>0</v>
      </c>
      <c r="G14" s="291">
        <f t="shared" ref="G14:G60" si="0">+ROUND(E14*F14,0)</f>
        <v>0</v>
      </c>
      <c r="H14" s="609" t="e">
        <f>+H13/G189</f>
        <v>#DIV/0!</v>
      </c>
      <c r="K14" s="286" t="s">
        <v>173</v>
      </c>
      <c r="L14" s="292" t="s">
        <v>174</v>
      </c>
      <c r="M14" s="293" t="s">
        <v>175</v>
      </c>
      <c r="N14" s="294">
        <v>2</v>
      </c>
      <c r="O14" s="295">
        <v>316000</v>
      </c>
      <c r="P14" s="291">
        <f t="shared" ref="P14:P15" si="1">+ROUND(N14*O14,0)</f>
        <v>632000</v>
      </c>
      <c r="Q14" s="610">
        <f>+Q13/P189</f>
        <v>5.5555208967383564E-2</v>
      </c>
      <c r="R14" s="198">
        <f t="shared" ref="R14:R45" si="2">IF(EXACT(VLOOKUP(K14,OFERTA_0,2,FALSE),L14),1,0)</f>
        <v>1</v>
      </c>
      <c r="S14" s="198">
        <f t="shared" ref="S14:S45" si="3">IF(EXACT(VLOOKUP(K14,OFERTA_0,3,FALSE),M14),1,0)</f>
        <v>1</v>
      </c>
      <c r="T14" s="199">
        <f t="shared" ref="T14:T45" si="4">IF(EXACT(VLOOKUP(K14,OFERTA_0,4,FALSE),N14),1,0)</f>
        <v>1</v>
      </c>
      <c r="U14" s="199">
        <f>IF(O14=0,0,1)</f>
        <v>1</v>
      </c>
      <c r="V14" s="199">
        <f>IF(P14=0,0,1)</f>
        <v>1</v>
      </c>
      <c r="W14" s="199">
        <f>PRODUCT(R14:V14)</f>
        <v>1</v>
      </c>
      <c r="X14" s="113">
        <f>ROUND(P14,0)</f>
        <v>632000</v>
      </c>
      <c r="Y14" s="155">
        <f>P14-X14</f>
        <v>0</v>
      </c>
      <c r="Z14" s="253"/>
      <c r="AA14" s="253"/>
      <c r="AB14" s="286" t="s">
        <v>173</v>
      </c>
      <c r="AC14" s="292" t="s">
        <v>174</v>
      </c>
      <c r="AD14" s="293" t="s">
        <v>175</v>
      </c>
      <c r="AE14" s="294">
        <v>2</v>
      </c>
      <c r="AF14" s="295">
        <v>550000</v>
      </c>
      <c r="AG14" s="291">
        <f t="shared" ref="AG14:AG15" si="5">+ROUND(AE14*AF14,0)</f>
        <v>1100000</v>
      </c>
      <c r="AH14" s="609">
        <f>+AH13/AG189</f>
        <v>5.6848498924863489E-2</v>
      </c>
      <c r="AI14" s="198">
        <f t="shared" ref="AI14:AI62" si="6">IF(EXACT(VLOOKUP(AB14,OFERTA_0,2,FALSE),AC14),1,0)</f>
        <v>1</v>
      </c>
      <c r="AJ14" s="198">
        <f t="shared" ref="AJ14:AJ62" si="7">IF(EXACT(VLOOKUP(AB14,OFERTA_0,3,FALSE),AD14),1,0)</f>
        <v>1</v>
      </c>
      <c r="AK14" s="199">
        <f t="shared" ref="AK14:AK62" si="8">IF(EXACT(VLOOKUP(AB14,OFERTA_0,4,FALSE),AE14),1,0)</f>
        <v>1</v>
      </c>
      <c r="AL14" s="199">
        <f>IF(AF14=0,0,1)</f>
        <v>1</v>
      </c>
      <c r="AM14" s="199">
        <f>IF(AG14=0,0,1)</f>
        <v>1</v>
      </c>
      <c r="AN14" s="199">
        <f>PRODUCT(AI14:AM14)</f>
        <v>1</v>
      </c>
      <c r="AO14" s="113">
        <f>ROUND(AG14,0)</f>
        <v>1100000</v>
      </c>
      <c r="AP14" s="155">
        <f>AG14-AO14</f>
        <v>0</v>
      </c>
      <c r="AQ14" s="253"/>
      <c r="AR14" s="253"/>
      <c r="AS14" s="286" t="s">
        <v>173</v>
      </c>
      <c r="AT14" s="292" t="s">
        <v>174</v>
      </c>
      <c r="AU14" s="296" t="s">
        <v>175</v>
      </c>
      <c r="AV14" s="294">
        <v>2</v>
      </c>
      <c r="AW14" s="297">
        <v>100000</v>
      </c>
      <c r="AX14" s="291">
        <f t="shared" ref="AX14:AX15" si="9">+ROUND(AV14*AW14,0)</f>
        <v>200000</v>
      </c>
      <c r="AY14" s="609">
        <f>+AY13/AX189</f>
        <v>5.8521903667055418E-2</v>
      </c>
      <c r="AZ14" s="198">
        <f t="shared" ref="AZ14:AZ62" si="10">IF(EXACT(VLOOKUP(AS14,OFERTA_0,2,FALSE),AT14),1,0)</f>
        <v>1</v>
      </c>
      <c r="BA14" s="198">
        <f t="shared" ref="BA14:BA62" si="11">IF(EXACT(VLOOKUP(AS14,OFERTA_0,3,FALSE),AU14),1,0)</f>
        <v>1</v>
      </c>
      <c r="BB14" s="199">
        <f t="shared" ref="BB14:BB62" si="12">IF(EXACT(VLOOKUP(AS14,OFERTA_0,4,FALSE),AV14),1,0)</f>
        <v>1</v>
      </c>
      <c r="BC14" s="199">
        <f>IF(AW14=0,0,1)</f>
        <v>1</v>
      </c>
      <c r="BD14" s="199">
        <f>IF(AX14=0,0,1)</f>
        <v>1</v>
      </c>
      <c r="BE14" s="199">
        <f>PRODUCT(AZ14:BD14)</f>
        <v>1</v>
      </c>
      <c r="BF14" s="113">
        <f>ROUND(AX14,0)</f>
        <v>200000</v>
      </c>
      <c r="BG14" s="155">
        <f>AX14-BF14</f>
        <v>0</v>
      </c>
      <c r="BJ14" s="286" t="s">
        <v>173</v>
      </c>
      <c r="BK14" s="292" t="s">
        <v>174</v>
      </c>
      <c r="BL14" s="293" t="s">
        <v>175</v>
      </c>
      <c r="BM14" s="294">
        <v>2</v>
      </c>
      <c r="BN14" s="295">
        <v>300000</v>
      </c>
      <c r="BO14" s="291">
        <f t="shared" ref="BO14:BO15" si="13">+ROUND(BM14*BN14,0)</f>
        <v>600000</v>
      </c>
      <c r="BP14" s="609">
        <f>+BP13/BO189</f>
        <v>7.5380831174957974E-2</v>
      </c>
      <c r="BQ14" s="198">
        <f t="shared" ref="BQ14:BQ62" si="14">IF(EXACT(VLOOKUP(BJ14,OFERTA_0,2,FALSE),BK14),1,0)</f>
        <v>1</v>
      </c>
      <c r="BR14" s="198">
        <f t="shared" ref="BR14:BR62" si="15">IF(EXACT(VLOOKUP(BJ14,OFERTA_0,3,FALSE),BL14),1,0)</f>
        <v>1</v>
      </c>
      <c r="BS14" s="199">
        <f t="shared" ref="BS14:BS62" si="16">IF(EXACT(VLOOKUP(BJ14,OFERTA_0,4,FALSE),BM14),1,0)</f>
        <v>1</v>
      </c>
      <c r="BT14" s="199">
        <f>IF(BN14=0,0,1)</f>
        <v>1</v>
      </c>
      <c r="BU14" s="199">
        <f>IF(BO14=0,0,1)</f>
        <v>1</v>
      </c>
      <c r="BV14" s="199">
        <f>PRODUCT(BQ14:BU14)</f>
        <v>1</v>
      </c>
      <c r="BW14" s="113">
        <f>ROUND(BO14,0)</f>
        <v>600000</v>
      </c>
      <c r="BX14" s="155">
        <f>BO14-BW14</f>
        <v>0</v>
      </c>
      <c r="CA14" s="286" t="s">
        <v>173</v>
      </c>
      <c r="CB14" s="298" t="s">
        <v>174</v>
      </c>
      <c r="CC14" s="293" t="s">
        <v>175</v>
      </c>
      <c r="CD14" s="294">
        <v>2</v>
      </c>
      <c r="CE14" s="295">
        <v>245000</v>
      </c>
      <c r="CF14" s="291">
        <f t="shared" ref="CF14:CF15" si="17">+ROUND(CD14*CE14,0)</f>
        <v>490000</v>
      </c>
      <c r="CG14" s="609">
        <f>+CG13/CF189</f>
        <v>6.7238678368966312E-2</v>
      </c>
      <c r="CH14" s="198">
        <f t="shared" ref="CH14:CH62" si="18">IF(EXACT(VLOOKUP(CA14,OFERTA_0,2,FALSE),CB14),1,0)</f>
        <v>1</v>
      </c>
      <c r="CI14" s="198">
        <f t="shared" ref="CI14:CI62" si="19">IF(EXACT(VLOOKUP(CA14,OFERTA_0,3,FALSE),CC14),1,0)</f>
        <v>1</v>
      </c>
      <c r="CJ14" s="199">
        <f t="shared" ref="CJ14:CJ62" si="20">IF(EXACT(VLOOKUP(CA14,OFERTA_0,4,FALSE),CD14),1,0)</f>
        <v>1</v>
      </c>
      <c r="CK14" s="199">
        <f>IF(CE14=0,0,1)</f>
        <v>1</v>
      </c>
      <c r="CL14" s="199">
        <f>IF(CF14=0,0,1)</f>
        <v>1</v>
      </c>
      <c r="CM14" s="199">
        <f>PRODUCT(CH14:CL14)</f>
        <v>1</v>
      </c>
      <c r="CN14" s="113">
        <f>ROUND(CF14,0)</f>
        <v>490000</v>
      </c>
      <c r="CO14" s="155">
        <f>CF14-CN14</f>
        <v>0</v>
      </c>
      <c r="CR14" s="299" t="s">
        <v>173</v>
      </c>
      <c r="CS14" s="300" t="s">
        <v>174</v>
      </c>
      <c r="CT14" s="301" t="s">
        <v>175</v>
      </c>
      <c r="CU14" s="302">
        <v>2</v>
      </c>
      <c r="CV14" s="303">
        <v>603736</v>
      </c>
      <c r="CW14" s="291">
        <f t="shared" ref="CW14:CW15" si="21">+ROUND(CU14*CV14,0)</f>
        <v>1207472</v>
      </c>
      <c r="CX14" s="609">
        <f>+CX13/CW189</f>
        <v>5.4356006324336251E-2</v>
      </c>
      <c r="CY14" s="198">
        <f t="shared" ref="CY14:CY62" si="22">IF(EXACT(VLOOKUP(CR14,OFERTA_0,2,FALSE),CS14),1,0)</f>
        <v>1</v>
      </c>
      <c r="CZ14" s="198">
        <f t="shared" ref="CZ14:CZ62" si="23">IF(EXACT(VLOOKUP(CR14,OFERTA_0,3,FALSE),CT14),1,0)</f>
        <v>1</v>
      </c>
      <c r="DA14" s="199">
        <f t="shared" ref="DA14:DA62" si="24">IF(EXACT(VLOOKUP(CR14,OFERTA_0,4,FALSE),CU14),1,0)</f>
        <v>1</v>
      </c>
      <c r="DB14" s="199">
        <f>IF(CV14=0,0,1)</f>
        <v>1</v>
      </c>
      <c r="DC14" s="199">
        <f>IF(CW14=0,0,1)</f>
        <v>1</v>
      </c>
      <c r="DD14" s="199">
        <f>PRODUCT(CY14:DC14)</f>
        <v>1</v>
      </c>
      <c r="DE14" s="113">
        <f>ROUND(CW14,0)</f>
        <v>1207472</v>
      </c>
      <c r="DF14" s="155">
        <f>CW14-DE14</f>
        <v>0</v>
      </c>
      <c r="DI14" s="286" t="s">
        <v>173</v>
      </c>
      <c r="DJ14" s="287" t="s">
        <v>174</v>
      </c>
      <c r="DK14" s="288" t="s">
        <v>175</v>
      </c>
      <c r="DL14" s="289">
        <v>2</v>
      </c>
      <c r="DM14" s="295">
        <v>0</v>
      </c>
      <c r="DN14" s="291">
        <f t="shared" ref="DN14:DN15" si="25">+ROUND(DL14*DM14,0)</f>
        <v>0</v>
      </c>
      <c r="DO14" s="609" t="e">
        <f>+DO13/DN189</f>
        <v>#DIV/0!</v>
      </c>
      <c r="DP14" s="198">
        <f t="shared" ref="DP14:DP62" si="26">IF(EXACT(VLOOKUP(DI14,OFERTA_0,2,FALSE),DJ14),1,0)</f>
        <v>1</v>
      </c>
      <c r="DQ14" s="198">
        <f t="shared" ref="DQ14:DQ62" si="27">IF(EXACT(VLOOKUP(DI14,OFERTA_0,3,FALSE),DK14),1,0)</f>
        <v>1</v>
      </c>
      <c r="DR14" s="199">
        <f t="shared" ref="DR14:DR62" si="28">IF(EXACT(VLOOKUP(DI14,OFERTA_0,4,FALSE),DL14),1,0)</f>
        <v>1</v>
      </c>
      <c r="DS14" s="199">
        <f>IF(DM14=0,0,1)</f>
        <v>0</v>
      </c>
      <c r="DT14" s="199">
        <f>IF(DN14=0,0,1)</f>
        <v>0</v>
      </c>
      <c r="DU14" s="199">
        <f>PRODUCT(DP14:DT14)</f>
        <v>0</v>
      </c>
      <c r="DV14" s="113">
        <f>ROUND(DN14,0)</f>
        <v>0</v>
      </c>
      <c r="DW14" s="155">
        <f>DN14-DV14</f>
        <v>0</v>
      </c>
      <c r="DZ14" s="286" t="s">
        <v>173</v>
      </c>
      <c r="EA14" s="287" t="s">
        <v>174</v>
      </c>
      <c r="EB14" s="288" t="s">
        <v>175</v>
      </c>
      <c r="EC14" s="289">
        <v>2</v>
      </c>
      <c r="ED14" s="295">
        <v>0</v>
      </c>
      <c r="EE14" s="291">
        <f t="shared" ref="EE14:EE15" si="29">+ROUND(EC14*ED14,0)</f>
        <v>0</v>
      </c>
      <c r="EF14" s="609" t="e">
        <f>+EF13/EE189</f>
        <v>#DIV/0!</v>
      </c>
      <c r="EG14" s="198">
        <f t="shared" ref="EG14:EG62" si="30">IF(EXACT(VLOOKUP(DZ14,OFERTA_0,2,FALSE),EA14),1,0)</f>
        <v>1</v>
      </c>
      <c r="EH14" s="198">
        <f t="shared" ref="EH14:EH62" si="31">IF(EXACT(VLOOKUP(DZ14,OFERTA_0,3,FALSE),EB14),1,0)</f>
        <v>1</v>
      </c>
      <c r="EI14" s="199">
        <f t="shared" ref="EI14:EI62" si="32">IF(EXACT(VLOOKUP(DZ14,OFERTA_0,4,FALSE),EC14),1,0)</f>
        <v>1</v>
      </c>
      <c r="EJ14" s="199">
        <f>IF(ED14=0,0,1)</f>
        <v>0</v>
      </c>
      <c r="EK14" s="199">
        <f>IF(EE14=0,0,1)</f>
        <v>0</v>
      </c>
      <c r="EL14" s="199">
        <f>PRODUCT(EG14:EK14)</f>
        <v>0</v>
      </c>
      <c r="EM14" s="113">
        <f>ROUND(EE14,0)</f>
        <v>0</v>
      </c>
      <c r="EN14" s="155">
        <f>EE14-EM14</f>
        <v>0</v>
      </c>
      <c r="EQ14" s="286" t="s">
        <v>173</v>
      </c>
      <c r="ER14" s="287" t="s">
        <v>174</v>
      </c>
      <c r="ES14" s="288" t="s">
        <v>175</v>
      </c>
      <c r="ET14" s="289">
        <v>2</v>
      </c>
      <c r="EU14" s="295">
        <v>0</v>
      </c>
      <c r="EV14" s="291">
        <f t="shared" ref="EV14:EV15" si="33">+ROUND(ET14*EU14,0)</f>
        <v>0</v>
      </c>
      <c r="EW14" s="609" t="e">
        <f>+EW13/EV189</f>
        <v>#DIV/0!</v>
      </c>
      <c r="EX14" s="198">
        <f t="shared" ref="EX14:EX62" si="34">IF(EXACT(VLOOKUP(EQ14,OFERTA_0,2,FALSE),ER14),1,0)</f>
        <v>1</v>
      </c>
      <c r="EY14" s="198">
        <f t="shared" ref="EY14:EY62" si="35">IF(EXACT(VLOOKUP(EQ14,OFERTA_0,3,FALSE),ES14),1,0)</f>
        <v>1</v>
      </c>
      <c r="EZ14" s="199">
        <f t="shared" ref="EZ14:EZ62" si="36">IF(EXACT(VLOOKUP(EQ14,OFERTA_0,4,FALSE),ET14),1,0)</f>
        <v>1</v>
      </c>
      <c r="FA14" s="199">
        <f>IF(EU14=0,0,1)</f>
        <v>0</v>
      </c>
      <c r="FB14" s="199">
        <f>IF(EV14=0,0,1)</f>
        <v>0</v>
      </c>
      <c r="FC14" s="199">
        <f>PRODUCT(EX14:FB14)</f>
        <v>0</v>
      </c>
      <c r="FD14" s="113">
        <f>ROUND(EV14,0)</f>
        <v>0</v>
      </c>
      <c r="FE14" s="155">
        <f>EV14-FD14</f>
        <v>0</v>
      </c>
      <c r="FH14" s="286" t="s">
        <v>173</v>
      </c>
      <c r="FI14" s="287" t="s">
        <v>174</v>
      </c>
      <c r="FJ14" s="288" t="s">
        <v>175</v>
      </c>
      <c r="FK14" s="289">
        <v>2</v>
      </c>
      <c r="FL14" s="295">
        <v>0</v>
      </c>
      <c r="FM14" s="291">
        <f t="shared" ref="FM14:FM15" si="37">+ROUND(FK14*FL14,0)</f>
        <v>0</v>
      </c>
      <c r="FN14" s="609" t="e">
        <f>+FN13/FM189</f>
        <v>#DIV/0!</v>
      </c>
      <c r="FO14" s="198">
        <f t="shared" ref="FO14:FO62" si="38">IF(EXACT(VLOOKUP(FH14,OFERTA_0,2,FALSE),FI14),1,0)</f>
        <v>1</v>
      </c>
      <c r="FP14" s="198">
        <f t="shared" ref="FP14:FP62" si="39">IF(EXACT(VLOOKUP(FH14,OFERTA_0,3,FALSE),FJ14),1,0)</f>
        <v>1</v>
      </c>
      <c r="FQ14" s="199">
        <f t="shared" ref="FQ14:FQ62" si="40">IF(EXACT(VLOOKUP(FH14,OFERTA_0,4,FALSE),FK14),1,0)</f>
        <v>1</v>
      </c>
      <c r="FR14" s="199">
        <f>IF(FL14=0,0,1)</f>
        <v>0</v>
      </c>
      <c r="FS14" s="199">
        <f>IF(FM14=0,0,1)</f>
        <v>0</v>
      </c>
      <c r="FT14" s="199">
        <f>PRODUCT(FO14:FS14)</f>
        <v>0</v>
      </c>
      <c r="FU14" s="113">
        <f>ROUND(FM14,0)</f>
        <v>0</v>
      </c>
      <c r="FV14" s="155">
        <f>FM14-FU14</f>
        <v>0</v>
      </c>
      <c r="FY14" s="286" t="s">
        <v>173</v>
      </c>
      <c r="FZ14" s="287" t="s">
        <v>174</v>
      </c>
      <c r="GA14" s="288" t="s">
        <v>175</v>
      </c>
      <c r="GB14" s="289">
        <v>2</v>
      </c>
      <c r="GC14" s="295">
        <v>0</v>
      </c>
      <c r="GD14" s="291">
        <f t="shared" ref="GD14:GD15" si="41">+ROUND(GB14*GC14,0)</f>
        <v>0</v>
      </c>
      <c r="GE14" s="609" t="e">
        <f>+GE13/GD189</f>
        <v>#DIV/0!</v>
      </c>
      <c r="GF14" s="198">
        <f t="shared" ref="GF14:GF62" si="42">IF(EXACT(VLOOKUP(FY14,OFERTA_0,2,FALSE),FZ14),1,0)</f>
        <v>1</v>
      </c>
      <c r="GG14" s="198">
        <f t="shared" ref="GG14:GG62" si="43">IF(EXACT(VLOOKUP(FY14,OFERTA_0,3,FALSE),GA14),1,0)</f>
        <v>1</v>
      </c>
      <c r="GH14" s="199">
        <f t="shared" ref="GH14:GH62" si="44">IF(EXACT(VLOOKUP(FY14,OFERTA_0,4,FALSE),GB14),1,0)</f>
        <v>1</v>
      </c>
      <c r="GI14" s="199">
        <f>IF(GC14=0,0,1)</f>
        <v>0</v>
      </c>
      <c r="GJ14" s="199">
        <f>IF(GD14=0,0,1)</f>
        <v>0</v>
      </c>
      <c r="GK14" s="199">
        <f>PRODUCT(GF14:GJ14)</f>
        <v>0</v>
      </c>
      <c r="GL14" s="113">
        <f>ROUND(GD14,0)</f>
        <v>0</v>
      </c>
      <c r="GM14" s="155">
        <f>GD14-GL14</f>
        <v>0</v>
      </c>
      <c r="GP14" s="286" t="s">
        <v>173</v>
      </c>
      <c r="GQ14" s="287" t="s">
        <v>174</v>
      </c>
      <c r="GR14" s="288" t="s">
        <v>175</v>
      </c>
      <c r="GS14" s="289">
        <v>2</v>
      </c>
      <c r="GT14" s="295">
        <v>0</v>
      </c>
      <c r="GU14" s="291">
        <f t="shared" ref="GU14:GU15" si="45">+ROUND(GS14*GT14,0)</f>
        <v>0</v>
      </c>
      <c r="GV14" s="609" t="e">
        <f>+GV13/GU189</f>
        <v>#DIV/0!</v>
      </c>
      <c r="GW14" s="198">
        <f t="shared" ref="GW14:GW62" si="46">IF(EXACT(VLOOKUP(GP14,OFERTA_0,2,FALSE),GQ14),1,0)</f>
        <v>1</v>
      </c>
      <c r="GX14" s="198">
        <f t="shared" ref="GX14:GX62" si="47">IF(EXACT(VLOOKUP(GP14,OFERTA_0,3,FALSE),GR14),1,0)</f>
        <v>1</v>
      </c>
      <c r="GY14" s="199">
        <f t="shared" ref="GY14:GY62" si="48">IF(EXACT(VLOOKUP(GP14,OFERTA_0,4,FALSE),GS14),1,0)</f>
        <v>1</v>
      </c>
      <c r="GZ14" s="199">
        <f>IF(GT14=0,0,1)</f>
        <v>0</v>
      </c>
      <c r="HA14" s="199">
        <f>IF(GU14=0,0,1)</f>
        <v>0</v>
      </c>
      <c r="HB14" s="199">
        <f>PRODUCT(GW14:HA14)</f>
        <v>0</v>
      </c>
      <c r="HC14" s="113">
        <f>ROUND(GU14,0)</f>
        <v>0</v>
      </c>
      <c r="HD14" s="155">
        <f>GU14-HC14</f>
        <v>0</v>
      </c>
      <c r="HG14" s="286" t="s">
        <v>173</v>
      </c>
      <c r="HH14" s="287" t="s">
        <v>174</v>
      </c>
      <c r="HI14" s="288" t="s">
        <v>175</v>
      </c>
      <c r="HJ14" s="289">
        <v>2</v>
      </c>
      <c r="HK14" s="295">
        <v>0</v>
      </c>
      <c r="HL14" s="291">
        <f t="shared" ref="HL14:HL15" si="49">+ROUND(HJ14*HK14,0)</f>
        <v>0</v>
      </c>
      <c r="HM14" s="609" t="e">
        <f>+HM13/HL189</f>
        <v>#DIV/0!</v>
      </c>
      <c r="HN14" s="198">
        <f t="shared" ref="HN14:HN62" si="50">IF(EXACT(VLOOKUP(HG14,OFERTA_0,2,FALSE),HH14),1,0)</f>
        <v>1</v>
      </c>
      <c r="HO14" s="198">
        <f t="shared" ref="HO14:HO62" si="51">IF(EXACT(VLOOKUP(HG14,OFERTA_0,3,FALSE),HI14),1,0)</f>
        <v>1</v>
      </c>
      <c r="HP14" s="199">
        <f t="shared" ref="HP14:HP62" si="52">IF(EXACT(VLOOKUP(HG14,OFERTA_0,4,FALSE),HJ14),1,0)</f>
        <v>1</v>
      </c>
      <c r="HQ14" s="199">
        <f>IF(HK14=0,0,1)</f>
        <v>0</v>
      </c>
      <c r="HR14" s="199">
        <f>IF(HL14=0,0,1)</f>
        <v>0</v>
      </c>
      <c r="HS14" s="199">
        <f>PRODUCT(HN14:HR14)</f>
        <v>0</v>
      </c>
      <c r="HT14" s="113">
        <f>ROUND(HL14,0)</f>
        <v>0</v>
      </c>
      <c r="HU14" s="155">
        <f>HL14-HT14</f>
        <v>0</v>
      </c>
      <c r="HX14" s="286" t="s">
        <v>173</v>
      </c>
      <c r="HY14" s="287" t="s">
        <v>174</v>
      </c>
      <c r="HZ14" s="288" t="s">
        <v>175</v>
      </c>
      <c r="IA14" s="289">
        <v>2</v>
      </c>
      <c r="IB14" s="295">
        <v>0</v>
      </c>
      <c r="IC14" s="291">
        <f t="shared" ref="IC14:IC15" si="53">+ROUND(IA14*IB14,0)</f>
        <v>0</v>
      </c>
      <c r="ID14" s="609" t="e">
        <f>+ID13/IC189</f>
        <v>#DIV/0!</v>
      </c>
      <c r="IE14" s="198">
        <f t="shared" ref="IE14:IE62" si="54">IF(EXACT(VLOOKUP(HX14,OFERTA_0,2,FALSE),HY14),1,0)</f>
        <v>1</v>
      </c>
      <c r="IF14" s="198">
        <f t="shared" ref="IF14:IF62" si="55">IF(EXACT(VLOOKUP(HX14,OFERTA_0,3,FALSE),HZ14),1,0)</f>
        <v>1</v>
      </c>
      <c r="IG14" s="199">
        <f t="shared" ref="IG14:IG62" si="56">IF(EXACT(VLOOKUP(HX14,OFERTA_0,4,FALSE),IA14),1,0)</f>
        <v>1</v>
      </c>
      <c r="IH14" s="199">
        <f>IF(IB14=0,0,1)</f>
        <v>0</v>
      </c>
      <c r="II14" s="199">
        <f>IF(IC14=0,0,1)</f>
        <v>0</v>
      </c>
      <c r="IJ14" s="199">
        <f>PRODUCT(IE14:II14)</f>
        <v>0</v>
      </c>
      <c r="IK14" s="113">
        <f>ROUND(IC14,0)</f>
        <v>0</v>
      </c>
      <c r="IL14" s="155">
        <f>IC14-IK14</f>
        <v>0</v>
      </c>
      <c r="IO14" s="286" t="s">
        <v>173</v>
      </c>
      <c r="IP14" s="287" t="s">
        <v>174</v>
      </c>
      <c r="IQ14" s="288" t="s">
        <v>175</v>
      </c>
      <c r="IR14" s="289">
        <v>2</v>
      </c>
      <c r="IS14" s="295">
        <v>0</v>
      </c>
      <c r="IT14" s="291">
        <f t="shared" ref="IT14:IT15" si="57">+ROUND(IR14*IS14,0)</f>
        <v>0</v>
      </c>
      <c r="IU14" s="609" t="e">
        <f>+IU13/IT189</f>
        <v>#DIV/0!</v>
      </c>
      <c r="IV14" s="198">
        <f t="shared" ref="IV14:IV62" si="58">IF(EXACT(VLOOKUP(IO14,OFERTA_0,2,FALSE),IP14),1,0)</f>
        <v>1</v>
      </c>
      <c r="IW14" s="198">
        <f t="shared" ref="IW14:IW62" si="59">IF(EXACT(VLOOKUP(IO14,OFERTA_0,3,FALSE),IQ14),1,0)</f>
        <v>1</v>
      </c>
      <c r="IX14" s="199">
        <f t="shared" ref="IX14:IX62" si="60">IF(EXACT(VLOOKUP(IO14,OFERTA_0,4,FALSE),IR14),1,0)</f>
        <v>1</v>
      </c>
      <c r="IY14" s="199">
        <f>IF(IS14=0,0,1)</f>
        <v>0</v>
      </c>
      <c r="IZ14" s="199">
        <f>IF(IT14=0,0,1)</f>
        <v>0</v>
      </c>
      <c r="JA14" s="199">
        <f>PRODUCT(IV14:IZ14)</f>
        <v>0</v>
      </c>
      <c r="JB14" s="113">
        <f>ROUND(IT14,0)</f>
        <v>0</v>
      </c>
      <c r="JC14" s="155">
        <f>IT14-JB14</f>
        <v>0</v>
      </c>
    </row>
    <row r="15" spans="2:263" ht="60" customHeight="1">
      <c r="B15" s="286" t="s">
        <v>176</v>
      </c>
      <c r="C15" s="287" t="s">
        <v>177</v>
      </c>
      <c r="D15" s="288" t="s">
        <v>107</v>
      </c>
      <c r="E15" s="289">
        <v>13</v>
      </c>
      <c r="F15" s="290">
        <v>0</v>
      </c>
      <c r="G15" s="291">
        <f t="shared" si="0"/>
        <v>0</v>
      </c>
      <c r="H15" s="609"/>
      <c r="I15" s="304"/>
      <c r="K15" s="286" t="s">
        <v>176</v>
      </c>
      <c r="L15" s="292" t="s">
        <v>177</v>
      </c>
      <c r="M15" s="293" t="s">
        <v>107</v>
      </c>
      <c r="N15" s="294">
        <v>13</v>
      </c>
      <c r="O15" s="295">
        <v>37200</v>
      </c>
      <c r="P15" s="291">
        <f t="shared" si="1"/>
        <v>483600</v>
      </c>
      <c r="Q15" s="609"/>
      <c r="R15" s="198">
        <f t="shared" si="2"/>
        <v>1</v>
      </c>
      <c r="S15" s="198">
        <f t="shared" si="3"/>
        <v>1</v>
      </c>
      <c r="T15" s="199">
        <f t="shared" si="4"/>
        <v>1</v>
      </c>
      <c r="U15" s="199">
        <f t="shared" ref="U15:U23" si="61">IF(O15=0,0,1)</f>
        <v>1</v>
      </c>
      <c r="V15" s="199">
        <f t="shared" ref="V15:V23" si="62">IF(P15=0,0,1)</f>
        <v>1</v>
      </c>
      <c r="W15" s="199">
        <f t="shared" ref="W15:W23" si="63">PRODUCT(R15:V15)</f>
        <v>1</v>
      </c>
      <c r="X15" s="113">
        <f t="shared" ref="X15:X23" si="64">ROUND(P15,0)</f>
        <v>483600</v>
      </c>
      <c r="Y15" s="155">
        <f t="shared" ref="Y15:Y24" si="65">P15-X15</f>
        <v>0</v>
      </c>
      <c r="Z15" s="253"/>
      <c r="AA15" s="253"/>
      <c r="AB15" s="286" t="s">
        <v>176</v>
      </c>
      <c r="AC15" s="292" t="s">
        <v>177</v>
      </c>
      <c r="AD15" s="293" t="s">
        <v>107</v>
      </c>
      <c r="AE15" s="294">
        <v>13</v>
      </c>
      <c r="AF15" s="295">
        <v>50000</v>
      </c>
      <c r="AG15" s="291">
        <f t="shared" si="5"/>
        <v>650000</v>
      </c>
      <c r="AH15" s="609"/>
      <c r="AI15" s="198">
        <f t="shared" si="6"/>
        <v>1</v>
      </c>
      <c r="AJ15" s="198">
        <f t="shared" si="7"/>
        <v>1</v>
      </c>
      <c r="AK15" s="199">
        <f t="shared" si="8"/>
        <v>1</v>
      </c>
      <c r="AL15" s="199">
        <f t="shared" ref="AL15:AL23" si="66">IF(AF15=0,0,1)</f>
        <v>1</v>
      </c>
      <c r="AM15" s="199">
        <f t="shared" ref="AM15:AM23" si="67">IF(AG15=0,0,1)</f>
        <v>1</v>
      </c>
      <c r="AN15" s="199">
        <f t="shared" ref="AN15:AN23" si="68">PRODUCT(AI15:AM15)</f>
        <v>1</v>
      </c>
      <c r="AO15" s="113">
        <f t="shared" ref="AO15:AO23" si="69">ROUND(AG15,0)</f>
        <v>650000</v>
      </c>
      <c r="AP15" s="155">
        <f t="shared" ref="AP15:AP78" si="70">AG15-AO15</f>
        <v>0</v>
      </c>
      <c r="AQ15" s="253"/>
      <c r="AR15" s="253"/>
      <c r="AS15" s="286" t="s">
        <v>176</v>
      </c>
      <c r="AT15" s="292" t="s">
        <v>177</v>
      </c>
      <c r="AU15" s="296" t="s">
        <v>107</v>
      </c>
      <c r="AV15" s="294">
        <v>13</v>
      </c>
      <c r="AW15" s="297">
        <v>35000</v>
      </c>
      <c r="AX15" s="291">
        <f t="shared" si="9"/>
        <v>455000</v>
      </c>
      <c r="AY15" s="609"/>
      <c r="AZ15" s="198">
        <f t="shared" si="10"/>
        <v>1</v>
      </c>
      <c r="BA15" s="198">
        <f t="shared" si="11"/>
        <v>1</v>
      </c>
      <c r="BB15" s="199">
        <f t="shared" si="12"/>
        <v>1</v>
      </c>
      <c r="BC15" s="199">
        <f t="shared" ref="BC15:BC23" si="71">IF(AW15=0,0,1)</f>
        <v>1</v>
      </c>
      <c r="BD15" s="199">
        <f t="shared" ref="BD15:BD23" si="72">IF(AX15=0,0,1)</f>
        <v>1</v>
      </c>
      <c r="BE15" s="199">
        <f t="shared" ref="BE15:BE23" si="73">PRODUCT(AZ15:BD15)</f>
        <v>1</v>
      </c>
      <c r="BF15" s="113">
        <f t="shared" ref="BF15:BF23" si="74">ROUND(AX15,0)</f>
        <v>455000</v>
      </c>
      <c r="BG15" s="155">
        <f t="shared" ref="BG15:BG78" si="75">AX15-BF15</f>
        <v>0</v>
      </c>
      <c r="BJ15" s="286" t="s">
        <v>176</v>
      </c>
      <c r="BK15" s="292" t="s">
        <v>177</v>
      </c>
      <c r="BL15" s="293" t="s">
        <v>107</v>
      </c>
      <c r="BM15" s="294">
        <v>13</v>
      </c>
      <c r="BN15" s="295">
        <v>50000</v>
      </c>
      <c r="BO15" s="291">
        <f t="shared" si="13"/>
        <v>650000</v>
      </c>
      <c r="BP15" s="609"/>
      <c r="BQ15" s="198">
        <f t="shared" si="14"/>
        <v>1</v>
      </c>
      <c r="BR15" s="198">
        <f t="shared" si="15"/>
        <v>1</v>
      </c>
      <c r="BS15" s="199">
        <f t="shared" si="16"/>
        <v>1</v>
      </c>
      <c r="BT15" s="199">
        <f t="shared" ref="BT15:BT23" si="76">IF(BN15=0,0,1)</f>
        <v>1</v>
      </c>
      <c r="BU15" s="199">
        <f t="shared" ref="BU15:BU23" si="77">IF(BO15=0,0,1)</f>
        <v>1</v>
      </c>
      <c r="BV15" s="199">
        <f t="shared" ref="BV15:BV23" si="78">PRODUCT(BQ15:BU15)</f>
        <v>1</v>
      </c>
      <c r="BW15" s="113">
        <f t="shared" ref="BW15:BW23" si="79">ROUND(BO15,0)</f>
        <v>650000</v>
      </c>
      <c r="BX15" s="155">
        <f t="shared" ref="BX15:BX78" si="80">BO15-BW15</f>
        <v>0</v>
      </c>
      <c r="CA15" s="286" t="s">
        <v>176</v>
      </c>
      <c r="CB15" s="298" t="s">
        <v>177</v>
      </c>
      <c r="CC15" s="293" t="s">
        <v>107</v>
      </c>
      <c r="CD15" s="294">
        <v>13</v>
      </c>
      <c r="CE15" s="295">
        <v>25000</v>
      </c>
      <c r="CF15" s="291">
        <f t="shared" si="17"/>
        <v>325000</v>
      </c>
      <c r="CG15" s="609"/>
      <c r="CH15" s="198">
        <f t="shared" si="18"/>
        <v>1</v>
      </c>
      <c r="CI15" s="198">
        <f t="shared" si="19"/>
        <v>1</v>
      </c>
      <c r="CJ15" s="199">
        <f t="shared" si="20"/>
        <v>1</v>
      </c>
      <c r="CK15" s="199">
        <f t="shared" ref="CK15:CK23" si="81">IF(CE15=0,0,1)</f>
        <v>1</v>
      </c>
      <c r="CL15" s="199">
        <f t="shared" ref="CL15:CL23" si="82">IF(CF15=0,0,1)</f>
        <v>1</v>
      </c>
      <c r="CM15" s="199">
        <f t="shared" ref="CM15:CM23" si="83">PRODUCT(CH15:CL15)</f>
        <v>1</v>
      </c>
      <c r="CN15" s="113">
        <f t="shared" ref="CN15:CN23" si="84">ROUND(CF15,0)</f>
        <v>325000</v>
      </c>
      <c r="CO15" s="155">
        <f t="shared" ref="CO15:CO78" si="85">CF15-CN15</f>
        <v>0</v>
      </c>
      <c r="CR15" s="299" t="s">
        <v>176</v>
      </c>
      <c r="CS15" s="300" t="s">
        <v>177</v>
      </c>
      <c r="CT15" s="301" t="s">
        <v>107</v>
      </c>
      <c r="CU15" s="302">
        <v>13</v>
      </c>
      <c r="CV15" s="303">
        <v>51407</v>
      </c>
      <c r="CW15" s="291">
        <f t="shared" si="21"/>
        <v>668291</v>
      </c>
      <c r="CX15" s="609"/>
      <c r="CY15" s="198">
        <f t="shared" si="22"/>
        <v>1</v>
      </c>
      <c r="CZ15" s="198">
        <f t="shared" si="23"/>
        <v>1</v>
      </c>
      <c r="DA15" s="199">
        <f t="shared" si="24"/>
        <v>1</v>
      </c>
      <c r="DB15" s="199">
        <f t="shared" ref="DB15:DB23" si="86">IF(CV15=0,0,1)</f>
        <v>1</v>
      </c>
      <c r="DC15" s="199">
        <f t="shared" ref="DC15:DC23" si="87">IF(CW15=0,0,1)</f>
        <v>1</v>
      </c>
      <c r="DD15" s="199">
        <f t="shared" ref="DD15:DD23" si="88">PRODUCT(CY15:DC15)</f>
        <v>1</v>
      </c>
      <c r="DE15" s="113">
        <f t="shared" ref="DE15:DE23" si="89">ROUND(CW15,0)</f>
        <v>668291</v>
      </c>
      <c r="DF15" s="155">
        <f t="shared" ref="DF15:DF78" si="90">CW15-DE15</f>
        <v>0</v>
      </c>
      <c r="DI15" s="286" t="s">
        <v>176</v>
      </c>
      <c r="DJ15" s="287" t="s">
        <v>177</v>
      </c>
      <c r="DK15" s="288" t="s">
        <v>107</v>
      </c>
      <c r="DL15" s="289">
        <v>13</v>
      </c>
      <c r="DM15" s="295">
        <v>0</v>
      </c>
      <c r="DN15" s="291">
        <f t="shared" si="25"/>
        <v>0</v>
      </c>
      <c r="DO15" s="609"/>
      <c r="DP15" s="198">
        <f t="shared" si="26"/>
        <v>1</v>
      </c>
      <c r="DQ15" s="198">
        <f t="shared" si="27"/>
        <v>1</v>
      </c>
      <c r="DR15" s="199">
        <f t="shared" si="28"/>
        <v>1</v>
      </c>
      <c r="DS15" s="199">
        <f t="shared" ref="DS15:DS23" si="91">IF(DM15=0,0,1)</f>
        <v>0</v>
      </c>
      <c r="DT15" s="199">
        <f t="shared" ref="DT15:DT23" si="92">IF(DN15=0,0,1)</f>
        <v>0</v>
      </c>
      <c r="DU15" s="199">
        <f t="shared" ref="DU15:DU23" si="93">PRODUCT(DP15:DT15)</f>
        <v>0</v>
      </c>
      <c r="DV15" s="113">
        <f t="shared" ref="DV15:DV23" si="94">ROUND(DN15,0)</f>
        <v>0</v>
      </c>
      <c r="DW15" s="155">
        <f t="shared" ref="DW15:DW78" si="95">DN15-DV15</f>
        <v>0</v>
      </c>
      <c r="DZ15" s="286" t="s">
        <v>176</v>
      </c>
      <c r="EA15" s="287" t="s">
        <v>177</v>
      </c>
      <c r="EB15" s="288" t="s">
        <v>107</v>
      </c>
      <c r="EC15" s="289">
        <v>13</v>
      </c>
      <c r="ED15" s="295">
        <v>0</v>
      </c>
      <c r="EE15" s="291">
        <f t="shared" si="29"/>
        <v>0</v>
      </c>
      <c r="EF15" s="609"/>
      <c r="EG15" s="198">
        <f t="shared" si="30"/>
        <v>1</v>
      </c>
      <c r="EH15" s="198">
        <f t="shared" si="31"/>
        <v>1</v>
      </c>
      <c r="EI15" s="199">
        <f t="shared" si="32"/>
        <v>1</v>
      </c>
      <c r="EJ15" s="199">
        <f t="shared" ref="EJ15:EJ23" si="96">IF(ED15=0,0,1)</f>
        <v>0</v>
      </c>
      <c r="EK15" s="199">
        <f t="shared" ref="EK15:EK23" si="97">IF(EE15=0,0,1)</f>
        <v>0</v>
      </c>
      <c r="EL15" s="199">
        <f t="shared" ref="EL15:EL23" si="98">PRODUCT(EG15:EK15)</f>
        <v>0</v>
      </c>
      <c r="EM15" s="113">
        <f t="shared" ref="EM15:EM23" si="99">ROUND(EE15,0)</f>
        <v>0</v>
      </c>
      <c r="EN15" s="155">
        <f t="shared" ref="EN15:EN78" si="100">EE15-EM15</f>
        <v>0</v>
      </c>
      <c r="EQ15" s="286" t="s">
        <v>176</v>
      </c>
      <c r="ER15" s="287" t="s">
        <v>177</v>
      </c>
      <c r="ES15" s="288" t="s">
        <v>107</v>
      </c>
      <c r="ET15" s="289">
        <v>13</v>
      </c>
      <c r="EU15" s="295">
        <v>0</v>
      </c>
      <c r="EV15" s="291">
        <f t="shared" si="33"/>
        <v>0</v>
      </c>
      <c r="EW15" s="609"/>
      <c r="EX15" s="198">
        <f t="shared" si="34"/>
        <v>1</v>
      </c>
      <c r="EY15" s="198">
        <f t="shared" si="35"/>
        <v>1</v>
      </c>
      <c r="EZ15" s="199">
        <f t="shared" si="36"/>
        <v>1</v>
      </c>
      <c r="FA15" s="199">
        <f t="shared" ref="FA15:FA23" si="101">IF(EU15=0,0,1)</f>
        <v>0</v>
      </c>
      <c r="FB15" s="199">
        <f t="shared" ref="FB15:FB23" si="102">IF(EV15=0,0,1)</f>
        <v>0</v>
      </c>
      <c r="FC15" s="199">
        <f t="shared" ref="FC15:FC23" si="103">PRODUCT(EX15:FB15)</f>
        <v>0</v>
      </c>
      <c r="FD15" s="113">
        <f t="shared" ref="FD15:FD23" si="104">ROUND(EV15,0)</f>
        <v>0</v>
      </c>
      <c r="FE15" s="155">
        <f t="shared" ref="FE15:FE78" si="105">EV15-FD15</f>
        <v>0</v>
      </c>
      <c r="FH15" s="286" t="s">
        <v>176</v>
      </c>
      <c r="FI15" s="287" t="s">
        <v>177</v>
      </c>
      <c r="FJ15" s="288" t="s">
        <v>107</v>
      </c>
      <c r="FK15" s="289">
        <v>13</v>
      </c>
      <c r="FL15" s="295">
        <v>0</v>
      </c>
      <c r="FM15" s="291">
        <f t="shared" si="37"/>
        <v>0</v>
      </c>
      <c r="FN15" s="609"/>
      <c r="FO15" s="198">
        <f t="shared" si="38"/>
        <v>1</v>
      </c>
      <c r="FP15" s="198">
        <f t="shared" si="39"/>
        <v>1</v>
      </c>
      <c r="FQ15" s="199">
        <f t="shared" si="40"/>
        <v>1</v>
      </c>
      <c r="FR15" s="199">
        <f t="shared" ref="FR15:FR23" si="106">IF(FL15=0,0,1)</f>
        <v>0</v>
      </c>
      <c r="FS15" s="199">
        <f t="shared" ref="FS15:FS23" si="107">IF(FM15=0,0,1)</f>
        <v>0</v>
      </c>
      <c r="FT15" s="199">
        <f t="shared" ref="FT15:FT23" si="108">PRODUCT(FO15:FS15)</f>
        <v>0</v>
      </c>
      <c r="FU15" s="113">
        <f t="shared" ref="FU15:FU23" si="109">ROUND(FM15,0)</f>
        <v>0</v>
      </c>
      <c r="FV15" s="155">
        <f t="shared" ref="FV15:FV78" si="110">FM15-FU15</f>
        <v>0</v>
      </c>
      <c r="FY15" s="286" t="s">
        <v>176</v>
      </c>
      <c r="FZ15" s="287" t="s">
        <v>177</v>
      </c>
      <c r="GA15" s="288" t="s">
        <v>107</v>
      </c>
      <c r="GB15" s="289">
        <v>13</v>
      </c>
      <c r="GC15" s="295">
        <v>0</v>
      </c>
      <c r="GD15" s="291">
        <f t="shared" si="41"/>
        <v>0</v>
      </c>
      <c r="GE15" s="609"/>
      <c r="GF15" s="198">
        <f t="shared" si="42"/>
        <v>1</v>
      </c>
      <c r="GG15" s="198">
        <f t="shared" si="43"/>
        <v>1</v>
      </c>
      <c r="GH15" s="199">
        <f t="shared" si="44"/>
        <v>1</v>
      </c>
      <c r="GI15" s="199">
        <f t="shared" ref="GI15:GI23" si="111">IF(GC15=0,0,1)</f>
        <v>0</v>
      </c>
      <c r="GJ15" s="199">
        <f t="shared" ref="GJ15:GJ23" si="112">IF(GD15=0,0,1)</f>
        <v>0</v>
      </c>
      <c r="GK15" s="199">
        <f t="shared" ref="GK15:GK23" si="113">PRODUCT(GF15:GJ15)</f>
        <v>0</v>
      </c>
      <c r="GL15" s="113">
        <f t="shared" ref="GL15:GL23" si="114">ROUND(GD15,0)</f>
        <v>0</v>
      </c>
      <c r="GM15" s="155">
        <f t="shared" ref="GM15:GM78" si="115">GD15-GL15</f>
        <v>0</v>
      </c>
      <c r="GP15" s="286" t="s">
        <v>176</v>
      </c>
      <c r="GQ15" s="287" t="s">
        <v>177</v>
      </c>
      <c r="GR15" s="288" t="s">
        <v>107</v>
      </c>
      <c r="GS15" s="289">
        <v>13</v>
      </c>
      <c r="GT15" s="295">
        <v>0</v>
      </c>
      <c r="GU15" s="291">
        <f t="shared" si="45"/>
        <v>0</v>
      </c>
      <c r="GV15" s="609"/>
      <c r="GW15" s="198">
        <f t="shared" si="46"/>
        <v>1</v>
      </c>
      <c r="GX15" s="198">
        <f t="shared" si="47"/>
        <v>1</v>
      </c>
      <c r="GY15" s="199">
        <f t="shared" si="48"/>
        <v>1</v>
      </c>
      <c r="GZ15" s="199">
        <f t="shared" ref="GZ15:GZ23" si="116">IF(GT15=0,0,1)</f>
        <v>0</v>
      </c>
      <c r="HA15" s="199">
        <f t="shared" ref="HA15:HA23" si="117">IF(GU15=0,0,1)</f>
        <v>0</v>
      </c>
      <c r="HB15" s="199">
        <f t="shared" ref="HB15:HB23" si="118">PRODUCT(GW15:HA15)</f>
        <v>0</v>
      </c>
      <c r="HC15" s="113">
        <f t="shared" ref="HC15:HC23" si="119">ROUND(GU15,0)</f>
        <v>0</v>
      </c>
      <c r="HD15" s="155">
        <f t="shared" ref="HD15:HD78" si="120">GU15-HC15</f>
        <v>0</v>
      </c>
      <c r="HG15" s="286" t="s">
        <v>176</v>
      </c>
      <c r="HH15" s="287" t="s">
        <v>177</v>
      </c>
      <c r="HI15" s="288" t="s">
        <v>107</v>
      </c>
      <c r="HJ15" s="289">
        <v>13</v>
      </c>
      <c r="HK15" s="295">
        <v>0</v>
      </c>
      <c r="HL15" s="291">
        <f t="shared" si="49"/>
        <v>0</v>
      </c>
      <c r="HM15" s="609"/>
      <c r="HN15" s="198">
        <f t="shared" si="50"/>
        <v>1</v>
      </c>
      <c r="HO15" s="198">
        <f t="shared" si="51"/>
        <v>1</v>
      </c>
      <c r="HP15" s="199">
        <f t="shared" si="52"/>
        <v>1</v>
      </c>
      <c r="HQ15" s="199">
        <f t="shared" ref="HQ15:HQ23" si="121">IF(HK15=0,0,1)</f>
        <v>0</v>
      </c>
      <c r="HR15" s="199">
        <f t="shared" ref="HR15:HR23" si="122">IF(HL15=0,0,1)</f>
        <v>0</v>
      </c>
      <c r="HS15" s="199">
        <f t="shared" ref="HS15:HS23" si="123">PRODUCT(HN15:HR15)</f>
        <v>0</v>
      </c>
      <c r="HT15" s="113">
        <f t="shared" ref="HT15:HT23" si="124">ROUND(HL15,0)</f>
        <v>0</v>
      </c>
      <c r="HU15" s="155">
        <f t="shared" ref="HU15:HU78" si="125">HL15-HT15</f>
        <v>0</v>
      </c>
      <c r="HX15" s="286" t="s">
        <v>176</v>
      </c>
      <c r="HY15" s="287" t="s">
        <v>177</v>
      </c>
      <c r="HZ15" s="288" t="s">
        <v>107</v>
      </c>
      <c r="IA15" s="289">
        <v>13</v>
      </c>
      <c r="IB15" s="295">
        <v>0</v>
      </c>
      <c r="IC15" s="291">
        <f t="shared" si="53"/>
        <v>0</v>
      </c>
      <c r="ID15" s="609"/>
      <c r="IE15" s="198">
        <f t="shared" si="54"/>
        <v>1</v>
      </c>
      <c r="IF15" s="198">
        <f t="shared" si="55"/>
        <v>1</v>
      </c>
      <c r="IG15" s="199">
        <f t="shared" si="56"/>
        <v>1</v>
      </c>
      <c r="IH15" s="199">
        <f t="shared" ref="IH15:IH23" si="126">IF(IB15=0,0,1)</f>
        <v>0</v>
      </c>
      <c r="II15" s="199">
        <f t="shared" ref="II15:II23" si="127">IF(IC15=0,0,1)</f>
        <v>0</v>
      </c>
      <c r="IJ15" s="199">
        <f t="shared" ref="IJ15:IJ23" si="128">PRODUCT(IE15:II15)</f>
        <v>0</v>
      </c>
      <c r="IK15" s="113">
        <f t="shared" ref="IK15:IK23" si="129">ROUND(IC15,0)</f>
        <v>0</v>
      </c>
      <c r="IL15" s="155">
        <f t="shared" ref="IL15:IL78" si="130">IC15-IK15</f>
        <v>0</v>
      </c>
      <c r="IO15" s="286" t="s">
        <v>176</v>
      </c>
      <c r="IP15" s="287" t="s">
        <v>177</v>
      </c>
      <c r="IQ15" s="288" t="s">
        <v>107</v>
      </c>
      <c r="IR15" s="289">
        <v>13</v>
      </c>
      <c r="IS15" s="295">
        <v>0</v>
      </c>
      <c r="IT15" s="291">
        <f t="shared" si="57"/>
        <v>0</v>
      </c>
      <c r="IU15" s="609"/>
      <c r="IV15" s="198">
        <f t="shared" si="58"/>
        <v>1</v>
      </c>
      <c r="IW15" s="198">
        <f t="shared" si="59"/>
        <v>1</v>
      </c>
      <c r="IX15" s="199">
        <f t="shared" si="60"/>
        <v>1</v>
      </c>
      <c r="IY15" s="199">
        <f t="shared" ref="IY15:IY23" si="131">IF(IS15=0,0,1)</f>
        <v>0</v>
      </c>
      <c r="IZ15" s="199">
        <f t="shared" ref="IZ15:IZ23" si="132">IF(IT15=0,0,1)</f>
        <v>0</v>
      </c>
      <c r="JA15" s="199">
        <f t="shared" ref="JA15:JA23" si="133">PRODUCT(IV15:IZ15)</f>
        <v>0</v>
      </c>
      <c r="JB15" s="113">
        <f t="shared" ref="JB15:JB23" si="134">ROUND(IT15,0)</f>
        <v>0</v>
      </c>
      <c r="JC15" s="155">
        <f t="shared" ref="JC15:JC78" si="135">IT15-JB15</f>
        <v>0</v>
      </c>
    </row>
    <row r="16" spans="2:263" ht="67.5" customHeight="1">
      <c r="B16" s="286" t="s">
        <v>178</v>
      </c>
      <c r="C16" s="305" t="s">
        <v>179</v>
      </c>
      <c r="D16" s="306" t="s">
        <v>108</v>
      </c>
      <c r="E16" s="289">
        <v>174.75000000000003</v>
      </c>
      <c r="F16" s="290">
        <v>0</v>
      </c>
      <c r="G16" s="291">
        <f>+ROUND(E16*F16,0)</f>
        <v>0</v>
      </c>
      <c r="H16" s="609"/>
      <c r="I16" s="253"/>
      <c r="K16" s="286" t="s">
        <v>178</v>
      </c>
      <c r="L16" s="300" t="s">
        <v>179</v>
      </c>
      <c r="M16" s="296" t="s">
        <v>108</v>
      </c>
      <c r="N16" s="294">
        <v>174.75000000000003</v>
      </c>
      <c r="O16" s="295">
        <v>25150</v>
      </c>
      <c r="P16" s="291">
        <f>+ROUND(N16*O16,0)</f>
        <v>4394963</v>
      </c>
      <c r="Q16" s="609"/>
      <c r="R16" s="198">
        <f t="shared" si="2"/>
        <v>1</v>
      </c>
      <c r="S16" s="198">
        <f t="shared" si="3"/>
        <v>1</v>
      </c>
      <c r="T16" s="199">
        <f t="shared" si="4"/>
        <v>1</v>
      </c>
      <c r="U16" s="199">
        <f t="shared" si="61"/>
        <v>1</v>
      </c>
      <c r="V16" s="199">
        <f t="shared" si="62"/>
        <v>1</v>
      </c>
      <c r="W16" s="199">
        <f t="shared" si="63"/>
        <v>1</v>
      </c>
      <c r="X16" s="113">
        <f t="shared" si="64"/>
        <v>4394963</v>
      </c>
      <c r="Y16" s="155">
        <f t="shared" si="65"/>
        <v>0</v>
      </c>
      <c r="Z16" s="253"/>
      <c r="AA16" s="253"/>
      <c r="AB16" s="286" t="s">
        <v>178</v>
      </c>
      <c r="AC16" s="300" t="s">
        <v>179</v>
      </c>
      <c r="AD16" s="296" t="s">
        <v>108</v>
      </c>
      <c r="AE16" s="294">
        <v>174.75000000000003</v>
      </c>
      <c r="AF16" s="295">
        <v>25000</v>
      </c>
      <c r="AG16" s="291">
        <f>+ROUND(AE16*AF16,0)</f>
        <v>4368750</v>
      </c>
      <c r="AH16" s="609"/>
      <c r="AI16" s="198">
        <f t="shared" si="6"/>
        <v>1</v>
      </c>
      <c r="AJ16" s="198">
        <f t="shared" si="7"/>
        <v>1</v>
      </c>
      <c r="AK16" s="199">
        <f t="shared" si="8"/>
        <v>1</v>
      </c>
      <c r="AL16" s="199">
        <f t="shared" si="66"/>
        <v>1</v>
      </c>
      <c r="AM16" s="199">
        <f t="shared" si="67"/>
        <v>1</v>
      </c>
      <c r="AN16" s="199">
        <f t="shared" si="68"/>
        <v>1</v>
      </c>
      <c r="AO16" s="113">
        <f t="shared" si="69"/>
        <v>4368750</v>
      </c>
      <c r="AP16" s="155">
        <f t="shared" si="70"/>
        <v>0</v>
      </c>
      <c r="AQ16" s="253"/>
      <c r="AS16" s="286" t="s">
        <v>178</v>
      </c>
      <c r="AT16" s="292" t="s">
        <v>179</v>
      </c>
      <c r="AU16" s="296" t="s">
        <v>108</v>
      </c>
      <c r="AV16" s="294">
        <v>174.75000000000003</v>
      </c>
      <c r="AW16" s="297">
        <v>16000</v>
      </c>
      <c r="AX16" s="291">
        <f>+ROUND(AV16*AW16,0)</f>
        <v>2796000</v>
      </c>
      <c r="AY16" s="609"/>
      <c r="AZ16" s="198">
        <f t="shared" si="10"/>
        <v>1</v>
      </c>
      <c r="BA16" s="198">
        <f t="shared" si="11"/>
        <v>1</v>
      </c>
      <c r="BB16" s="199">
        <f t="shared" si="12"/>
        <v>1</v>
      </c>
      <c r="BC16" s="199">
        <f t="shared" si="71"/>
        <v>1</v>
      </c>
      <c r="BD16" s="199">
        <f t="shared" si="72"/>
        <v>1</v>
      </c>
      <c r="BE16" s="199">
        <f t="shared" si="73"/>
        <v>1</v>
      </c>
      <c r="BF16" s="113">
        <f t="shared" si="74"/>
        <v>2796000</v>
      </c>
      <c r="BG16" s="155">
        <f t="shared" si="75"/>
        <v>0</v>
      </c>
      <c r="BJ16" s="286" t="s">
        <v>178</v>
      </c>
      <c r="BK16" s="300" t="s">
        <v>179</v>
      </c>
      <c r="BL16" s="296" t="s">
        <v>108</v>
      </c>
      <c r="BM16" s="294">
        <v>174.75000000000003</v>
      </c>
      <c r="BN16" s="295">
        <v>35000</v>
      </c>
      <c r="BO16" s="291">
        <f>+ROUND(BM16*BN16,0)</f>
        <v>6116250</v>
      </c>
      <c r="BP16" s="609"/>
      <c r="BQ16" s="198">
        <f t="shared" si="14"/>
        <v>1</v>
      </c>
      <c r="BR16" s="198">
        <f t="shared" si="15"/>
        <v>1</v>
      </c>
      <c r="BS16" s="199">
        <f t="shared" si="16"/>
        <v>1</v>
      </c>
      <c r="BT16" s="199">
        <f t="shared" si="76"/>
        <v>1</v>
      </c>
      <c r="BU16" s="199">
        <f t="shared" si="77"/>
        <v>1</v>
      </c>
      <c r="BV16" s="199">
        <f t="shared" si="78"/>
        <v>1</v>
      </c>
      <c r="BW16" s="113">
        <f t="shared" si="79"/>
        <v>6116250</v>
      </c>
      <c r="BX16" s="155">
        <f t="shared" si="80"/>
        <v>0</v>
      </c>
      <c r="CA16" s="286" t="s">
        <v>178</v>
      </c>
      <c r="CB16" s="307" t="s">
        <v>179</v>
      </c>
      <c r="CC16" s="296" t="s">
        <v>108</v>
      </c>
      <c r="CD16" s="294">
        <v>174.75000000000003</v>
      </c>
      <c r="CE16" s="295">
        <v>26000</v>
      </c>
      <c r="CF16" s="291">
        <f>+ROUND(CD16*CE16,0)</f>
        <v>4543500</v>
      </c>
      <c r="CG16" s="609"/>
      <c r="CH16" s="198">
        <f t="shared" si="18"/>
        <v>1</v>
      </c>
      <c r="CI16" s="198">
        <f t="shared" si="19"/>
        <v>1</v>
      </c>
      <c r="CJ16" s="199">
        <f t="shared" si="20"/>
        <v>1</v>
      </c>
      <c r="CK16" s="199">
        <f t="shared" si="81"/>
        <v>1</v>
      </c>
      <c r="CL16" s="199">
        <f t="shared" si="82"/>
        <v>1</v>
      </c>
      <c r="CM16" s="199">
        <f t="shared" si="83"/>
        <v>1</v>
      </c>
      <c r="CN16" s="113">
        <f t="shared" si="84"/>
        <v>4543500</v>
      </c>
      <c r="CO16" s="155">
        <f t="shared" si="85"/>
        <v>0</v>
      </c>
      <c r="CR16" s="299" t="s">
        <v>178</v>
      </c>
      <c r="CS16" s="300" t="s">
        <v>179</v>
      </c>
      <c r="CT16" s="301" t="s">
        <v>108</v>
      </c>
      <c r="CU16" s="302">
        <v>174.75000000000003</v>
      </c>
      <c r="CV16" s="303">
        <v>22805</v>
      </c>
      <c r="CW16" s="291">
        <f>+ROUND(CU16*CV16,0)</f>
        <v>3985174</v>
      </c>
      <c r="CX16" s="609"/>
      <c r="CY16" s="198">
        <f t="shared" si="22"/>
        <v>1</v>
      </c>
      <c r="CZ16" s="198">
        <f t="shared" si="23"/>
        <v>1</v>
      </c>
      <c r="DA16" s="199">
        <f t="shared" si="24"/>
        <v>1</v>
      </c>
      <c r="DB16" s="199">
        <f t="shared" si="86"/>
        <v>1</v>
      </c>
      <c r="DC16" s="199">
        <f t="shared" si="87"/>
        <v>1</v>
      </c>
      <c r="DD16" s="199">
        <f t="shared" si="88"/>
        <v>1</v>
      </c>
      <c r="DE16" s="113">
        <f t="shared" si="89"/>
        <v>3985174</v>
      </c>
      <c r="DF16" s="155">
        <f t="shared" si="90"/>
        <v>0</v>
      </c>
      <c r="DI16" s="286" t="s">
        <v>178</v>
      </c>
      <c r="DJ16" s="305" t="s">
        <v>179</v>
      </c>
      <c r="DK16" s="306" t="s">
        <v>108</v>
      </c>
      <c r="DL16" s="289">
        <v>174.75000000000003</v>
      </c>
      <c r="DM16" s="295">
        <v>0</v>
      </c>
      <c r="DN16" s="291">
        <f>+ROUND(DL16*DM16,0)</f>
        <v>0</v>
      </c>
      <c r="DO16" s="609"/>
      <c r="DP16" s="198">
        <f t="shared" si="26"/>
        <v>1</v>
      </c>
      <c r="DQ16" s="198">
        <f t="shared" si="27"/>
        <v>1</v>
      </c>
      <c r="DR16" s="199">
        <f t="shared" si="28"/>
        <v>1</v>
      </c>
      <c r="DS16" s="199">
        <f t="shared" si="91"/>
        <v>0</v>
      </c>
      <c r="DT16" s="199">
        <f t="shared" si="92"/>
        <v>0</v>
      </c>
      <c r="DU16" s="199">
        <f t="shared" si="93"/>
        <v>0</v>
      </c>
      <c r="DV16" s="113">
        <f t="shared" si="94"/>
        <v>0</v>
      </c>
      <c r="DW16" s="155">
        <f t="shared" si="95"/>
        <v>0</v>
      </c>
      <c r="DZ16" s="286" t="s">
        <v>178</v>
      </c>
      <c r="EA16" s="305" t="s">
        <v>179</v>
      </c>
      <c r="EB16" s="306" t="s">
        <v>108</v>
      </c>
      <c r="EC16" s="289">
        <v>174.75000000000003</v>
      </c>
      <c r="ED16" s="295">
        <v>0</v>
      </c>
      <c r="EE16" s="291">
        <f>+ROUND(EC16*ED16,0)</f>
        <v>0</v>
      </c>
      <c r="EF16" s="609"/>
      <c r="EG16" s="198">
        <f t="shared" si="30"/>
        <v>1</v>
      </c>
      <c r="EH16" s="198">
        <f t="shared" si="31"/>
        <v>1</v>
      </c>
      <c r="EI16" s="199">
        <f t="shared" si="32"/>
        <v>1</v>
      </c>
      <c r="EJ16" s="199">
        <f t="shared" si="96"/>
        <v>0</v>
      </c>
      <c r="EK16" s="199">
        <f t="shared" si="97"/>
        <v>0</v>
      </c>
      <c r="EL16" s="199">
        <f t="shared" si="98"/>
        <v>0</v>
      </c>
      <c r="EM16" s="113">
        <f t="shared" si="99"/>
        <v>0</v>
      </c>
      <c r="EN16" s="155">
        <f t="shared" si="100"/>
        <v>0</v>
      </c>
      <c r="EQ16" s="286" t="s">
        <v>178</v>
      </c>
      <c r="ER16" s="305" t="s">
        <v>179</v>
      </c>
      <c r="ES16" s="306" t="s">
        <v>108</v>
      </c>
      <c r="ET16" s="289">
        <v>174.75000000000003</v>
      </c>
      <c r="EU16" s="295">
        <v>0</v>
      </c>
      <c r="EV16" s="291">
        <f>+ROUND(ET16*EU16,0)</f>
        <v>0</v>
      </c>
      <c r="EW16" s="609"/>
      <c r="EX16" s="198">
        <f t="shared" si="34"/>
        <v>1</v>
      </c>
      <c r="EY16" s="198">
        <f t="shared" si="35"/>
        <v>1</v>
      </c>
      <c r="EZ16" s="199">
        <f t="shared" si="36"/>
        <v>1</v>
      </c>
      <c r="FA16" s="199">
        <f t="shared" si="101"/>
        <v>0</v>
      </c>
      <c r="FB16" s="199">
        <f t="shared" si="102"/>
        <v>0</v>
      </c>
      <c r="FC16" s="199">
        <f t="shared" si="103"/>
        <v>0</v>
      </c>
      <c r="FD16" s="113">
        <f t="shared" si="104"/>
        <v>0</v>
      </c>
      <c r="FE16" s="155">
        <f t="shared" si="105"/>
        <v>0</v>
      </c>
      <c r="FH16" s="286" t="s">
        <v>178</v>
      </c>
      <c r="FI16" s="305" t="s">
        <v>179</v>
      </c>
      <c r="FJ16" s="306" t="s">
        <v>108</v>
      </c>
      <c r="FK16" s="289">
        <v>174.75000000000003</v>
      </c>
      <c r="FL16" s="295">
        <v>0</v>
      </c>
      <c r="FM16" s="291">
        <f>+ROUND(FK16*FL16,0)</f>
        <v>0</v>
      </c>
      <c r="FN16" s="609"/>
      <c r="FO16" s="198">
        <f t="shared" si="38"/>
        <v>1</v>
      </c>
      <c r="FP16" s="198">
        <f t="shared" si="39"/>
        <v>1</v>
      </c>
      <c r="FQ16" s="199">
        <f t="shared" si="40"/>
        <v>1</v>
      </c>
      <c r="FR16" s="199">
        <f t="shared" si="106"/>
        <v>0</v>
      </c>
      <c r="FS16" s="199">
        <f t="shared" si="107"/>
        <v>0</v>
      </c>
      <c r="FT16" s="199">
        <f t="shared" si="108"/>
        <v>0</v>
      </c>
      <c r="FU16" s="113">
        <f t="shared" si="109"/>
        <v>0</v>
      </c>
      <c r="FV16" s="155">
        <f t="shared" si="110"/>
        <v>0</v>
      </c>
      <c r="FY16" s="286" t="s">
        <v>178</v>
      </c>
      <c r="FZ16" s="305" t="s">
        <v>179</v>
      </c>
      <c r="GA16" s="306" t="s">
        <v>108</v>
      </c>
      <c r="GB16" s="289">
        <v>174.75000000000003</v>
      </c>
      <c r="GC16" s="295">
        <v>0</v>
      </c>
      <c r="GD16" s="291">
        <f>+ROUND(GB16*GC16,0)</f>
        <v>0</v>
      </c>
      <c r="GE16" s="609"/>
      <c r="GF16" s="198">
        <f t="shared" si="42"/>
        <v>1</v>
      </c>
      <c r="GG16" s="198">
        <f t="shared" si="43"/>
        <v>1</v>
      </c>
      <c r="GH16" s="199">
        <f t="shared" si="44"/>
        <v>1</v>
      </c>
      <c r="GI16" s="199">
        <f t="shared" si="111"/>
        <v>0</v>
      </c>
      <c r="GJ16" s="199">
        <f t="shared" si="112"/>
        <v>0</v>
      </c>
      <c r="GK16" s="199">
        <f t="shared" si="113"/>
        <v>0</v>
      </c>
      <c r="GL16" s="113">
        <f t="shared" si="114"/>
        <v>0</v>
      </c>
      <c r="GM16" s="155">
        <f t="shared" si="115"/>
        <v>0</v>
      </c>
      <c r="GP16" s="286" t="s">
        <v>178</v>
      </c>
      <c r="GQ16" s="305" t="s">
        <v>179</v>
      </c>
      <c r="GR16" s="306" t="s">
        <v>108</v>
      </c>
      <c r="GS16" s="289">
        <v>174.75000000000003</v>
      </c>
      <c r="GT16" s="295">
        <v>0</v>
      </c>
      <c r="GU16" s="291">
        <f>+ROUND(GS16*GT16,0)</f>
        <v>0</v>
      </c>
      <c r="GV16" s="609"/>
      <c r="GW16" s="198">
        <f t="shared" si="46"/>
        <v>1</v>
      </c>
      <c r="GX16" s="198">
        <f t="shared" si="47"/>
        <v>1</v>
      </c>
      <c r="GY16" s="199">
        <f t="shared" si="48"/>
        <v>1</v>
      </c>
      <c r="GZ16" s="199">
        <f t="shared" si="116"/>
        <v>0</v>
      </c>
      <c r="HA16" s="199">
        <f t="shared" si="117"/>
        <v>0</v>
      </c>
      <c r="HB16" s="199">
        <f t="shared" si="118"/>
        <v>0</v>
      </c>
      <c r="HC16" s="113">
        <f t="shared" si="119"/>
        <v>0</v>
      </c>
      <c r="HD16" s="155">
        <f t="shared" si="120"/>
        <v>0</v>
      </c>
      <c r="HG16" s="286" t="s">
        <v>178</v>
      </c>
      <c r="HH16" s="305" t="s">
        <v>179</v>
      </c>
      <c r="HI16" s="306" t="s">
        <v>108</v>
      </c>
      <c r="HJ16" s="289">
        <v>174.75000000000003</v>
      </c>
      <c r="HK16" s="295">
        <v>0</v>
      </c>
      <c r="HL16" s="291">
        <f>+ROUND(HJ16*HK16,0)</f>
        <v>0</v>
      </c>
      <c r="HM16" s="609"/>
      <c r="HN16" s="198">
        <f t="shared" si="50"/>
        <v>1</v>
      </c>
      <c r="HO16" s="198">
        <f t="shared" si="51"/>
        <v>1</v>
      </c>
      <c r="HP16" s="199">
        <f t="shared" si="52"/>
        <v>1</v>
      </c>
      <c r="HQ16" s="199">
        <f t="shared" si="121"/>
        <v>0</v>
      </c>
      <c r="HR16" s="199">
        <f t="shared" si="122"/>
        <v>0</v>
      </c>
      <c r="HS16" s="199">
        <f t="shared" si="123"/>
        <v>0</v>
      </c>
      <c r="HT16" s="113">
        <f t="shared" si="124"/>
        <v>0</v>
      </c>
      <c r="HU16" s="155">
        <f t="shared" si="125"/>
        <v>0</v>
      </c>
      <c r="HX16" s="286" t="s">
        <v>178</v>
      </c>
      <c r="HY16" s="305" t="s">
        <v>179</v>
      </c>
      <c r="HZ16" s="306" t="s">
        <v>108</v>
      </c>
      <c r="IA16" s="289">
        <v>174.75000000000003</v>
      </c>
      <c r="IB16" s="295">
        <v>0</v>
      </c>
      <c r="IC16" s="291">
        <f>+ROUND(IA16*IB16,0)</f>
        <v>0</v>
      </c>
      <c r="ID16" s="609"/>
      <c r="IE16" s="198">
        <f t="shared" si="54"/>
        <v>1</v>
      </c>
      <c r="IF16" s="198">
        <f t="shared" si="55"/>
        <v>1</v>
      </c>
      <c r="IG16" s="199">
        <f t="shared" si="56"/>
        <v>1</v>
      </c>
      <c r="IH16" s="199">
        <f t="shared" si="126"/>
        <v>0</v>
      </c>
      <c r="II16" s="199">
        <f t="shared" si="127"/>
        <v>0</v>
      </c>
      <c r="IJ16" s="199">
        <f t="shared" si="128"/>
        <v>0</v>
      </c>
      <c r="IK16" s="113">
        <f t="shared" si="129"/>
        <v>0</v>
      </c>
      <c r="IL16" s="155">
        <f t="shared" si="130"/>
        <v>0</v>
      </c>
      <c r="IO16" s="286" t="s">
        <v>178</v>
      </c>
      <c r="IP16" s="305" t="s">
        <v>179</v>
      </c>
      <c r="IQ16" s="306" t="s">
        <v>108</v>
      </c>
      <c r="IR16" s="289">
        <v>174.75000000000003</v>
      </c>
      <c r="IS16" s="295">
        <v>0</v>
      </c>
      <c r="IT16" s="291">
        <f>+ROUND(IR16*IS16,0)</f>
        <v>0</v>
      </c>
      <c r="IU16" s="609"/>
      <c r="IV16" s="198">
        <f t="shared" si="58"/>
        <v>1</v>
      </c>
      <c r="IW16" s="198">
        <f t="shared" si="59"/>
        <v>1</v>
      </c>
      <c r="IX16" s="199">
        <f t="shared" si="60"/>
        <v>1</v>
      </c>
      <c r="IY16" s="199">
        <f t="shared" si="131"/>
        <v>0</v>
      </c>
      <c r="IZ16" s="199">
        <f t="shared" si="132"/>
        <v>0</v>
      </c>
      <c r="JA16" s="199">
        <f t="shared" si="133"/>
        <v>0</v>
      </c>
      <c r="JB16" s="113">
        <f t="shared" si="134"/>
        <v>0</v>
      </c>
      <c r="JC16" s="155">
        <f t="shared" si="135"/>
        <v>0</v>
      </c>
    </row>
    <row r="17" spans="2:263" ht="69.75" customHeight="1">
      <c r="B17" s="286" t="s">
        <v>180</v>
      </c>
      <c r="C17" s="305" t="s">
        <v>181</v>
      </c>
      <c r="D17" s="306" t="s">
        <v>108</v>
      </c>
      <c r="E17" s="289">
        <v>14.8</v>
      </c>
      <c r="F17" s="290">
        <v>0</v>
      </c>
      <c r="G17" s="291">
        <f t="shared" si="0"/>
        <v>0</v>
      </c>
      <c r="H17" s="609"/>
      <c r="K17" s="286" t="s">
        <v>180</v>
      </c>
      <c r="L17" s="300" t="s">
        <v>181</v>
      </c>
      <c r="M17" s="296" t="s">
        <v>108</v>
      </c>
      <c r="N17" s="294">
        <v>14.8</v>
      </c>
      <c r="O17" s="295">
        <v>58380</v>
      </c>
      <c r="P17" s="291">
        <f t="shared" ref="P17:P23" si="136">+ROUND(N17*O17,0)</f>
        <v>864024</v>
      </c>
      <c r="Q17" s="609"/>
      <c r="R17" s="198">
        <f t="shared" si="2"/>
        <v>1</v>
      </c>
      <c r="S17" s="198">
        <f t="shared" si="3"/>
        <v>1</v>
      </c>
      <c r="T17" s="199">
        <f t="shared" si="4"/>
        <v>1</v>
      </c>
      <c r="U17" s="199">
        <f t="shared" si="61"/>
        <v>1</v>
      </c>
      <c r="V17" s="199">
        <f t="shared" si="62"/>
        <v>1</v>
      </c>
      <c r="W17" s="199">
        <f t="shared" si="63"/>
        <v>1</v>
      </c>
      <c r="X17" s="113">
        <f t="shared" si="64"/>
        <v>864024</v>
      </c>
      <c r="Y17" s="155">
        <f t="shared" si="65"/>
        <v>0</v>
      </c>
      <c r="Z17" s="253"/>
      <c r="AA17" s="253"/>
      <c r="AB17" s="286" t="s">
        <v>180</v>
      </c>
      <c r="AC17" s="300" t="s">
        <v>181</v>
      </c>
      <c r="AD17" s="296" t="s">
        <v>108</v>
      </c>
      <c r="AE17" s="294">
        <v>14.8</v>
      </c>
      <c r="AF17" s="295">
        <v>25000</v>
      </c>
      <c r="AG17" s="291">
        <f t="shared" ref="AG17:AG23" si="137">+ROUND(AE17*AF17,0)</f>
        <v>370000</v>
      </c>
      <c r="AH17" s="609"/>
      <c r="AI17" s="198">
        <f t="shared" si="6"/>
        <v>1</v>
      </c>
      <c r="AJ17" s="198">
        <f t="shared" si="7"/>
        <v>1</v>
      </c>
      <c r="AK17" s="199">
        <f t="shared" si="8"/>
        <v>1</v>
      </c>
      <c r="AL17" s="199">
        <f t="shared" si="66"/>
        <v>1</v>
      </c>
      <c r="AM17" s="199">
        <f t="shared" si="67"/>
        <v>1</v>
      </c>
      <c r="AN17" s="199">
        <f t="shared" si="68"/>
        <v>1</v>
      </c>
      <c r="AO17" s="113">
        <f t="shared" si="69"/>
        <v>370000</v>
      </c>
      <c r="AP17" s="155">
        <f t="shared" si="70"/>
        <v>0</v>
      </c>
      <c r="AQ17" s="253"/>
      <c r="AS17" s="286" t="s">
        <v>180</v>
      </c>
      <c r="AT17" s="292" t="s">
        <v>181</v>
      </c>
      <c r="AU17" s="296" t="s">
        <v>108</v>
      </c>
      <c r="AV17" s="294">
        <v>14.8</v>
      </c>
      <c r="AW17" s="297">
        <v>18000</v>
      </c>
      <c r="AX17" s="291">
        <f t="shared" ref="AX17:AX23" si="138">+ROUND(AV17*AW17,0)</f>
        <v>266400</v>
      </c>
      <c r="AY17" s="609"/>
      <c r="AZ17" s="198">
        <f t="shared" si="10"/>
        <v>1</v>
      </c>
      <c r="BA17" s="198">
        <f t="shared" si="11"/>
        <v>1</v>
      </c>
      <c r="BB17" s="199">
        <f t="shared" si="12"/>
        <v>1</v>
      </c>
      <c r="BC17" s="199">
        <f t="shared" si="71"/>
        <v>1</v>
      </c>
      <c r="BD17" s="199">
        <f t="shared" si="72"/>
        <v>1</v>
      </c>
      <c r="BE17" s="199">
        <f t="shared" si="73"/>
        <v>1</v>
      </c>
      <c r="BF17" s="113">
        <f t="shared" si="74"/>
        <v>266400</v>
      </c>
      <c r="BG17" s="155">
        <f t="shared" si="75"/>
        <v>0</v>
      </c>
      <c r="BJ17" s="286" t="s">
        <v>180</v>
      </c>
      <c r="BK17" s="300" t="s">
        <v>181</v>
      </c>
      <c r="BL17" s="296" t="s">
        <v>108</v>
      </c>
      <c r="BM17" s="294">
        <v>14.8</v>
      </c>
      <c r="BN17" s="295">
        <v>35000</v>
      </c>
      <c r="BO17" s="291">
        <f t="shared" ref="BO17:BO23" si="139">+ROUND(BM17*BN17,0)</f>
        <v>518000</v>
      </c>
      <c r="BP17" s="609"/>
      <c r="BQ17" s="198">
        <f t="shared" si="14"/>
        <v>1</v>
      </c>
      <c r="BR17" s="198">
        <f t="shared" si="15"/>
        <v>1</v>
      </c>
      <c r="BS17" s="199">
        <f t="shared" si="16"/>
        <v>1</v>
      </c>
      <c r="BT17" s="199">
        <f t="shared" si="76"/>
        <v>1</v>
      </c>
      <c r="BU17" s="199">
        <f t="shared" si="77"/>
        <v>1</v>
      </c>
      <c r="BV17" s="199">
        <f t="shared" si="78"/>
        <v>1</v>
      </c>
      <c r="BW17" s="113">
        <f t="shared" si="79"/>
        <v>518000</v>
      </c>
      <c r="BX17" s="155">
        <f t="shared" si="80"/>
        <v>0</v>
      </c>
      <c r="CA17" s="286" t="s">
        <v>180</v>
      </c>
      <c r="CB17" s="307" t="s">
        <v>181</v>
      </c>
      <c r="CC17" s="296" t="s">
        <v>108</v>
      </c>
      <c r="CD17" s="294">
        <v>14.8</v>
      </c>
      <c r="CE17" s="295">
        <v>25000</v>
      </c>
      <c r="CF17" s="291">
        <f t="shared" ref="CF17:CF23" si="140">+ROUND(CD17*CE17,0)</f>
        <v>370000</v>
      </c>
      <c r="CG17" s="609"/>
      <c r="CH17" s="198">
        <f t="shared" si="18"/>
        <v>1</v>
      </c>
      <c r="CI17" s="198">
        <f t="shared" si="19"/>
        <v>1</v>
      </c>
      <c r="CJ17" s="199">
        <f t="shared" si="20"/>
        <v>1</v>
      </c>
      <c r="CK17" s="199">
        <f t="shared" si="81"/>
        <v>1</v>
      </c>
      <c r="CL17" s="199">
        <f t="shared" si="82"/>
        <v>1</v>
      </c>
      <c r="CM17" s="199">
        <f t="shared" si="83"/>
        <v>1</v>
      </c>
      <c r="CN17" s="113">
        <f t="shared" si="84"/>
        <v>370000</v>
      </c>
      <c r="CO17" s="155">
        <f t="shared" si="85"/>
        <v>0</v>
      </c>
      <c r="CR17" s="299" t="s">
        <v>180</v>
      </c>
      <c r="CS17" s="300" t="s">
        <v>181</v>
      </c>
      <c r="CT17" s="301" t="s">
        <v>108</v>
      </c>
      <c r="CU17" s="302">
        <v>14.8</v>
      </c>
      <c r="CV17" s="303">
        <v>22805</v>
      </c>
      <c r="CW17" s="291">
        <f t="shared" ref="CW17:CW23" si="141">+ROUND(CU17*CV17,0)</f>
        <v>337514</v>
      </c>
      <c r="CX17" s="609"/>
      <c r="CY17" s="198">
        <f t="shared" si="22"/>
        <v>1</v>
      </c>
      <c r="CZ17" s="198">
        <f t="shared" si="23"/>
        <v>1</v>
      </c>
      <c r="DA17" s="199">
        <f t="shared" si="24"/>
        <v>1</v>
      </c>
      <c r="DB17" s="199">
        <f t="shared" si="86"/>
        <v>1</v>
      </c>
      <c r="DC17" s="199">
        <f t="shared" si="87"/>
        <v>1</v>
      </c>
      <c r="DD17" s="199">
        <f t="shared" si="88"/>
        <v>1</v>
      </c>
      <c r="DE17" s="113">
        <f t="shared" si="89"/>
        <v>337514</v>
      </c>
      <c r="DF17" s="155">
        <f t="shared" si="90"/>
        <v>0</v>
      </c>
      <c r="DI17" s="286" t="s">
        <v>180</v>
      </c>
      <c r="DJ17" s="305" t="s">
        <v>181</v>
      </c>
      <c r="DK17" s="306" t="s">
        <v>108</v>
      </c>
      <c r="DL17" s="289">
        <v>14.8</v>
      </c>
      <c r="DM17" s="295">
        <v>0</v>
      </c>
      <c r="DN17" s="291">
        <f t="shared" ref="DN17:DN23" si="142">+ROUND(DL17*DM17,0)</f>
        <v>0</v>
      </c>
      <c r="DO17" s="609"/>
      <c r="DP17" s="198">
        <f t="shared" si="26"/>
        <v>1</v>
      </c>
      <c r="DQ17" s="198">
        <f t="shared" si="27"/>
        <v>1</v>
      </c>
      <c r="DR17" s="199">
        <f t="shared" si="28"/>
        <v>1</v>
      </c>
      <c r="DS17" s="199">
        <f t="shared" si="91"/>
        <v>0</v>
      </c>
      <c r="DT17" s="199">
        <f t="shared" si="92"/>
        <v>0</v>
      </c>
      <c r="DU17" s="199">
        <f t="shared" si="93"/>
        <v>0</v>
      </c>
      <c r="DV17" s="113">
        <f t="shared" si="94"/>
        <v>0</v>
      </c>
      <c r="DW17" s="155">
        <f t="shared" si="95"/>
        <v>0</v>
      </c>
      <c r="DZ17" s="286" t="s">
        <v>180</v>
      </c>
      <c r="EA17" s="305" t="s">
        <v>181</v>
      </c>
      <c r="EB17" s="306" t="s">
        <v>108</v>
      </c>
      <c r="EC17" s="289">
        <v>14.8</v>
      </c>
      <c r="ED17" s="295">
        <v>0</v>
      </c>
      <c r="EE17" s="291">
        <f t="shared" ref="EE17:EE23" si="143">+ROUND(EC17*ED17,0)</f>
        <v>0</v>
      </c>
      <c r="EF17" s="609"/>
      <c r="EG17" s="198">
        <f t="shared" si="30"/>
        <v>1</v>
      </c>
      <c r="EH17" s="198">
        <f t="shared" si="31"/>
        <v>1</v>
      </c>
      <c r="EI17" s="199">
        <f t="shared" si="32"/>
        <v>1</v>
      </c>
      <c r="EJ17" s="199">
        <f t="shared" si="96"/>
        <v>0</v>
      </c>
      <c r="EK17" s="199">
        <f t="shared" si="97"/>
        <v>0</v>
      </c>
      <c r="EL17" s="199">
        <f t="shared" si="98"/>
        <v>0</v>
      </c>
      <c r="EM17" s="113">
        <f t="shared" si="99"/>
        <v>0</v>
      </c>
      <c r="EN17" s="155">
        <f t="shared" si="100"/>
        <v>0</v>
      </c>
      <c r="EQ17" s="286" t="s">
        <v>180</v>
      </c>
      <c r="ER17" s="305" t="s">
        <v>181</v>
      </c>
      <c r="ES17" s="306" t="s">
        <v>108</v>
      </c>
      <c r="ET17" s="289">
        <v>14.8</v>
      </c>
      <c r="EU17" s="295">
        <v>0</v>
      </c>
      <c r="EV17" s="291">
        <f t="shared" ref="EV17:EV23" si="144">+ROUND(ET17*EU17,0)</f>
        <v>0</v>
      </c>
      <c r="EW17" s="609"/>
      <c r="EX17" s="198">
        <f t="shared" si="34"/>
        <v>1</v>
      </c>
      <c r="EY17" s="198">
        <f t="shared" si="35"/>
        <v>1</v>
      </c>
      <c r="EZ17" s="199">
        <f t="shared" si="36"/>
        <v>1</v>
      </c>
      <c r="FA17" s="199">
        <f t="shared" si="101"/>
        <v>0</v>
      </c>
      <c r="FB17" s="199">
        <f t="shared" si="102"/>
        <v>0</v>
      </c>
      <c r="FC17" s="199">
        <f t="shared" si="103"/>
        <v>0</v>
      </c>
      <c r="FD17" s="113">
        <f t="shared" si="104"/>
        <v>0</v>
      </c>
      <c r="FE17" s="155">
        <f t="shared" si="105"/>
        <v>0</v>
      </c>
      <c r="FH17" s="286" t="s">
        <v>180</v>
      </c>
      <c r="FI17" s="305" t="s">
        <v>181</v>
      </c>
      <c r="FJ17" s="306" t="s">
        <v>108</v>
      </c>
      <c r="FK17" s="289">
        <v>14.8</v>
      </c>
      <c r="FL17" s="295">
        <v>0</v>
      </c>
      <c r="FM17" s="291">
        <f t="shared" ref="FM17:FM23" si="145">+ROUND(FK17*FL17,0)</f>
        <v>0</v>
      </c>
      <c r="FN17" s="609"/>
      <c r="FO17" s="198">
        <f t="shared" si="38"/>
        <v>1</v>
      </c>
      <c r="FP17" s="198">
        <f t="shared" si="39"/>
        <v>1</v>
      </c>
      <c r="FQ17" s="199">
        <f t="shared" si="40"/>
        <v>1</v>
      </c>
      <c r="FR17" s="199">
        <f t="shared" si="106"/>
        <v>0</v>
      </c>
      <c r="FS17" s="199">
        <f t="shared" si="107"/>
        <v>0</v>
      </c>
      <c r="FT17" s="199">
        <f t="shared" si="108"/>
        <v>0</v>
      </c>
      <c r="FU17" s="113">
        <f t="shared" si="109"/>
        <v>0</v>
      </c>
      <c r="FV17" s="155">
        <f t="shared" si="110"/>
        <v>0</v>
      </c>
      <c r="FY17" s="286" t="s">
        <v>180</v>
      </c>
      <c r="FZ17" s="305" t="s">
        <v>181</v>
      </c>
      <c r="GA17" s="306" t="s">
        <v>108</v>
      </c>
      <c r="GB17" s="289">
        <v>14.8</v>
      </c>
      <c r="GC17" s="295">
        <v>0</v>
      </c>
      <c r="GD17" s="291">
        <f t="shared" ref="GD17:GD23" si="146">+ROUND(GB17*GC17,0)</f>
        <v>0</v>
      </c>
      <c r="GE17" s="609"/>
      <c r="GF17" s="198">
        <f t="shared" si="42"/>
        <v>1</v>
      </c>
      <c r="GG17" s="198">
        <f t="shared" si="43"/>
        <v>1</v>
      </c>
      <c r="GH17" s="199">
        <f t="shared" si="44"/>
        <v>1</v>
      </c>
      <c r="GI17" s="199">
        <f t="shared" si="111"/>
        <v>0</v>
      </c>
      <c r="GJ17" s="199">
        <f t="shared" si="112"/>
        <v>0</v>
      </c>
      <c r="GK17" s="199">
        <f t="shared" si="113"/>
        <v>0</v>
      </c>
      <c r="GL17" s="113">
        <f t="shared" si="114"/>
        <v>0</v>
      </c>
      <c r="GM17" s="155">
        <f t="shared" si="115"/>
        <v>0</v>
      </c>
      <c r="GP17" s="286" t="s">
        <v>180</v>
      </c>
      <c r="GQ17" s="305" t="s">
        <v>181</v>
      </c>
      <c r="GR17" s="306" t="s">
        <v>108</v>
      </c>
      <c r="GS17" s="289">
        <v>14.8</v>
      </c>
      <c r="GT17" s="295">
        <v>0</v>
      </c>
      <c r="GU17" s="291">
        <f t="shared" ref="GU17:GU23" si="147">+ROUND(GS17*GT17,0)</f>
        <v>0</v>
      </c>
      <c r="GV17" s="609"/>
      <c r="GW17" s="198">
        <f t="shared" si="46"/>
        <v>1</v>
      </c>
      <c r="GX17" s="198">
        <f t="shared" si="47"/>
        <v>1</v>
      </c>
      <c r="GY17" s="199">
        <f t="shared" si="48"/>
        <v>1</v>
      </c>
      <c r="GZ17" s="199">
        <f t="shared" si="116"/>
        <v>0</v>
      </c>
      <c r="HA17" s="199">
        <f t="shared" si="117"/>
        <v>0</v>
      </c>
      <c r="HB17" s="199">
        <f t="shared" si="118"/>
        <v>0</v>
      </c>
      <c r="HC17" s="113">
        <f t="shared" si="119"/>
        <v>0</v>
      </c>
      <c r="HD17" s="155">
        <f t="shared" si="120"/>
        <v>0</v>
      </c>
      <c r="HG17" s="286" t="s">
        <v>180</v>
      </c>
      <c r="HH17" s="305" t="s">
        <v>181</v>
      </c>
      <c r="HI17" s="306" t="s">
        <v>108</v>
      </c>
      <c r="HJ17" s="289">
        <v>14.8</v>
      </c>
      <c r="HK17" s="295">
        <v>0</v>
      </c>
      <c r="HL17" s="291">
        <f t="shared" ref="HL17:HL23" si="148">+ROUND(HJ17*HK17,0)</f>
        <v>0</v>
      </c>
      <c r="HM17" s="609"/>
      <c r="HN17" s="198">
        <f t="shared" si="50"/>
        <v>1</v>
      </c>
      <c r="HO17" s="198">
        <f t="shared" si="51"/>
        <v>1</v>
      </c>
      <c r="HP17" s="199">
        <f t="shared" si="52"/>
        <v>1</v>
      </c>
      <c r="HQ17" s="199">
        <f t="shared" si="121"/>
        <v>0</v>
      </c>
      <c r="HR17" s="199">
        <f t="shared" si="122"/>
        <v>0</v>
      </c>
      <c r="HS17" s="199">
        <f t="shared" si="123"/>
        <v>0</v>
      </c>
      <c r="HT17" s="113">
        <f t="shared" si="124"/>
        <v>0</v>
      </c>
      <c r="HU17" s="155">
        <f t="shared" si="125"/>
        <v>0</v>
      </c>
      <c r="HX17" s="286" t="s">
        <v>180</v>
      </c>
      <c r="HY17" s="305" t="s">
        <v>181</v>
      </c>
      <c r="HZ17" s="306" t="s">
        <v>108</v>
      </c>
      <c r="IA17" s="289">
        <v>14.8</v>
      </c>
      <c r="IB17" s="295">
        <v>0</v>
      </c>
      <c r="IC17" s="291">
        <f t="shared" ref="IC17:IC23" si="149">+ROUND(IA17*IB17,0)</f>
        <v>0</v>
      </c>
      <c r="ID17" s="609"/>
      <c r="IE17" s="198">
        <f t="shared" si="54"/>
        <v>1</v>
      </c>
      <c r="IF17" s="198">
        <f t="shared" si="55"/>
        <v>1</v>
      </c>
      <c r="IG17" s="199">
        <f t="shared" si="56"/>
        <v>1</v>
      </c>
      <c r="IH17" s="199">
        <f t="shared" si="126"/>
        <v>0</v>
      </c>
      <c r="II17" s="199">
        <f t="shared" si="127"/>
        <v>0</v>
      </c>
      <c r="IJ17" s="199">
        <f t="shared" si="128"/>
        <v>0</v>
      </c>
      <c r="IK17" s="113">
        <f t="shared" si="129"/>
        <v>0</v>
      </c>
      <c r="IL17" s="155">
        <f t="shared" si="130"/>
        <v>0</v>
      </c>
      <c r="IO17" s="286" t="s">
        <v>180</v>
      </c>
      <c r="IP17" s="305" t="s">
        <v>181</v>
      </c>
      <c r="IQ17" s="306" t="s">
        <v>108</v>
      </c>
      <c r="IR17" s="289">
        <v>14.8</v>
      </c>
      <c r="IS17" s="295">
        <v>0</v>
      </c>
      <c r="IT17" s="291">
        <f t="shared" ref="IT17:IT23" si="150">+ROUND(IR17*IS17,0)</f>
        <v>0</v>
      </c>
      <c r="IU17" s="609"/>
      <c r="IV17" s="198">
        <f t="shared" si="58"/>
        <v>1</v>
      </c>
      <c r="IW17" s="198">
        <f t="shared" si="59"/>
        <v>1</v>
      </c>
      <c r="IX17" s="199">
        <f t="shared" si="60"/>
        <v>1</v>
      </c>
      <c r="IY17" s="199">
        <f t="shared" si="131"/>
        <v>0</v>
      </c>
      <c r="IZ17" s="199">
        <f t="shared" si="132"/>
        <v>0</v>
      </c>
      <c r="JA17" s="199">
        <f t="shared" si="133"/>
        <v>0</v>
      </c>
      <c r="JB17" s="113">
        <f t="shared" si="134"/>
        <v>0</v>
      </c>
      <c r="JC17" s="155">
        <f t="shared" si="135"/>
        <v>0</v>
      </c>
    </row>
    <row r="18" spans="2:263" ht="62.25" customHeight="1">
      <c r="B18" s="286" t="s">
        <v>182</v>
      </c>
      <c r="C18" s="305" t="s">
        <v>183</v>
      </c>
      <c r="D18" s="288" t="s">
        <v>108</v>
      </c>
      <c r="E18" s="289">
        <v>173</v>
      </c>
      <c r="F18" s="290">
        <v>0</v>
      </c>
      <c r="G18" s="291">
        <f t="shared" si="0"/>
        <v>0</v>
      </c>
      <c r="H18" s="609"/>
      <c r="K18" s="286" t="s">
        <v>182</v>
      </c>
      <c r="L18" s="300" t="s">
        <v>183</v>
      </c>
      <c r="M18" s="293" t="s">
        <v>108</v>
      </c>
      <c r="N18" s="294">
        <v>173</v>
      </c>
      <c r="O18" s="295">
        <v>14384</v>
      </c>
      <c r="P18" s="291">
        <f t="shared" si="136"/>
        <v>2488432</v>
      </c>
      <c r="Q18" s="609"/>
      <c r="R18" s="198">
        <f t="shared" si="2"/>
        <v>1</v>
      </c>
      <c r="S18" s="198">
        <f t="shared" si="3"/>
        <v>1</v>
      </c>
      <c r="T18" s="199">
        <f t="shared" si="4"/>
        <v>1</v>
      </c>
      <c r="U18" s="199">
        <f t="shared" si="61"/>
        <v>1</v>
      </c>
      <c r="V18" s="199">
        <f t="shared" si="62"/>
        <v>1</v>
      </c>
      <c r="W18" s="199">
        <f t="shared" si="63"/>
        <v>1</v>
      </c>
      <c r="X18" s="113">
        <f t="shared" si="64"/>
        <v>2488432</v>
      </c>
      <c r="Y18" s="155">
        <f t="shared" si="65"/>
        <v>0</v>
      </c>
      <c r="Z18" s="253"/>
      <c r="AA18" s="253"/>
      <c r="AB18" s="286" t="s">
        <v>182</v>
      </c>
      <c r="AC18" s="300" t="s">
        <v>183</v>
      </c>
      <c r="AD18" s="293" t="s">
        <v>108</v>
      </c>
      <c r="AE18" s="294">
        <v>173</v>
      </c>
      <c r="AF18" s="295">
        <v>19180</v>
      </c>
      <c r="AG18" s="291">
        <f t="shared" si="137"/>
        <v>3318140</v>
      </c>
      <c r="AH18" s="609"/>
      <c r="AI18" s="198">
        <f t="shared" si="6"/>
        <v>1</v>
      </c>
      <c r="AJ18" s="198">
        <f t="shared" si="7"/>
        <v>1</v>
      </c>
      <c r="AK18" s="199">
        <f t="shared" si="8"/>
        <v>1</v>
      </c>
      <c r="AL18" s="199">
        <f t="shared" si="66"/>
        <v>1</v>
      </c>
      <c r="AM18" s="199">
        <f t="shared" si="67"/>
        <v>1</v>
      </c>
      <c r="AN18" s="199">
        <f t="shared" si="68"/>
        <v>1</v>
      </c>
      <c r="AO18" s="113">
        <f t="shared" si="69"/>
        <v>3318140</v>
      </c>
      <c r="AP18" s="155">
        <f t="shared" si="70"/>
        <v>0</v>
      </c>
      <c r="AQ18" s="253"/>
      <c r="AS18" s="286" t="s">
        <v>182</v>
      </c>
      <c r="AT18" s="292" t="s">
        <v>183</v>
      </c>
      <c r="AU18" s="296" t="s">
        <v>108</v>
      </c>
      <c r="AV18" s="294">
        <v>173</v>
      </c>
      <c r="AW18" s="297">
        <v>28000</v>
      </c>
      <c r="AX18" s="291">
        <f t="shared" si="138"/>
        <v>4844000</v>
      </c>
      <c r="AY18" s="609"/>
      <c r="AZ18" s="198">
        <f t="shared" si="10"/>
        <v>1</v>
      </c>
      <c r="BA18" s="198">
        <f t="shared" si="11"/>
        <v>1</v>
      </c>
      <c r="BB18" s="199">
        <f t="shared" si="12"/>
        <v>1</v>
      </c>
      <c r="BC18" s="199">
        <f t="shared" si="71"/>
        <v>1</v>
      </c>
      <c r="BD18" s="199">
        <f t="shared" si="72"/>
        <v>1</v>
      </c>
      <c r="BE18" s="199">
        <f t="shared" si="73"/>
        <v>1</v>
      </c>
      <c r="BF18" s="113">
        <f t="shared" si="74"/>
        <v>4844000</v>
      </c>
      <c r="BG18" s="155">
        <f t="shared" si="75"/>
        <v>0</v>
      </c>
      <c r="BJ18" s="286" t="s">
        <v>182</v>
      </c>
      <c r="BK18" s="300" t="s">
        <v>183</v>
      </c>
      <c r="BL18" s="293" t="s">
        <v>108</v>
      </c>
      <c r="BM18" s="294">
        <v>173</v>
      </c>
      <c r="BN18" s="295">
        <v>30000</v>
      </c>
      <c r="BO18" s="291">
        <f t="shared" si="139"/>
        <v>5190000</v>
      </c>
      <c r="BP18" s="609"/>
      <c r="BQ18" s="198">
        <f t="shared" si="14"/>
        <v>1</v>
      </c>
      <c r="BR18" s="198">
        <f t="shared" si="15"/>
        <v>1</v>
      </c>
      <c r="BS18" s="199">
        <f t="shared" si="16"/>
        <v>1</v>
      </c>
      <c r="BT18" s="199">
        <f t="shared" si="76"/>
        <v>1</v>
      </c>
      <c r="BU18" s="199">
        <f t="shared" si="77"/>
        <v>1</v>
      </c>
      <c r="BV18" s="199">
        <f t="shared" si="78"/>
        <v>1</v>
      </c>
      <c r="BW18" s="113">
        <f t="shared" si="79"/>
        <v>5190000</v>
      </c>
      <c r="BX18" s="155">
        <f t="shared" si="80"/>
        <v>0</v>
      </c>
      <c r="CA18" s="286" t="s">
        <v>182</v>
      </c>
      <c r="CB18" s="307" t="s">
        <v>183</v>
      </c>
      <c r="CC18" s="293" t="s">
        <v>108</v>
      </c>
      <c r="CD18" s="294">
        <v>173</v>
      </c>
      <c r="CE18" s="295">
        <v>23500</v>
      </c>
      <c r="CF18" s="291">
        <f t="shared" si="140"/>
        <v>4065500</v>
      </c>
      <c r="CG18" s="609"/>
      <c r="CH18" s="198">
        <f t="shared" si="18"/>
        <v>1</v>
      </c>
      <c r="CI18" s="198">
        <f t="shared" si="19"/>
        <v>1</v>
      </c>
      <c r="CJ18" s="199">
        <f t="shared" si="20"/>
        <v>1</v>
      </c>
      <c r="CK18" s="199">
        <f t="shared" si="81"/>
        <v>1</v>
      </c>
      <c r="CL18" s="199">
        <f t="shared" si="82"/>
        <v>1</v>
      </c>
      <c r="CM18" s="199">
        <f t="shared" si="83"/>
        <v>1</v>
      </c>
      <c r="CN18" s="113">
        <f t="shared" si="84"/>
        <v>4065500</v>
      </c>
      <c r="CO18" s="155">
        <f t="shared" si="85"/>
        <v>0</v>
      </c>
      <c r="CR18" s="299" t="s">
        <v>182</v>
      </c>
      <c r="CS18" s="300" t="s">
        <v>183</v>
      </c>
      <c r="CT18" s="301" t="s">
        <v>108</v>
      </c>
      <c r="CU18" s="302">
        <v>173</v>
      </c>
      <c r="CV18" s="303">
        <v>20436</v>
      </c>
      <c r="CW18" s="291">
        <f t="shared" si="141"/>
        <v>3535428</v>
      </c>
      <c r="CX18" s="609"/>
      <c r="CY18" s="198">
        <f t="shared" si="22"/>
        <v>1</v>
      </c>
      <c r="CZ18" s="198">
        <f t="shared" si="23"/>
        <v>1</v>
      </c>
      <c r="DA18" s="199">
        <f t="shared" si="24"/>
        <v>1</v>
      </c>
      <c r="DB18" s="199">
        <f t="shared" si="86"/>
        <v>1</v>
      </c>
      <c r="DC18" s="199">
        <f t="shared" si="87"/>
        <v>1</v>
      </c>
      <c r="DD18" s="199">
        <f t="shared" si="88"/>
        <v>1</v>
      </c>
      <c r="DE18" s="113">
        <f t="shared" si="89"/>
        <v>3535428</v>
      </c>
      <c r="DF18" s="155">
        <f t="shared" si="90"/>
        <v>0</v>
      </c>
      <c r="DI18" s="286" t="s">
        <v>182</v>
      </c>
      <c r="DJ18" s="305" t="s">
        <v>183</v>
      </c>
      <c r="DK18" s="288" t="s">
        <v>108</v>
      </c>
      <c r="DL18" s="289">
        <v>173</v>
      </c>
      <c r="DM18" s="295">
        <v>0</v>
      </c>
      <c r="DN18" s="291">
        <f t="shared" si="142"/>
        <v>0</v>
      </c>
      <c r="DO18" s="609"/>
      <c r="DP18" s="198">
        <f t="shared" si="26"/>
        <v>1</v>
      </c>
      <c r="DQ18" s="198">
        <f t="shared" si="27"/>
        <v>1</v>
      </c>
      <c r="DR18" s="199">
        <f t="shared" si="28"/>
        <v>1</v>
      </c>
      <c r="DS18" s="199">
        <f t="shared" si="91"/>
        <v>0</v>
      </c>
      <c r="DT18" s="199">
        <f t="shared" si="92"/>
        <v>0</v>
      </c>
      <c r="DU18" s="199">
        <f t="shared" si="93"/>
        <v>0</v>
      </c>
      <c r="DV18" s="113">
        <f t="shared" si="94"/>
        <v>0</v>
      </c>
      <c r="DW18" s="155">
        <f t="shared" si="95"/>
        <v>0</v>
      </c>
      <c r="DZ18" s="286" t="s">
        <v>182</v>
      </c>
      <c r="EA18" s="305" t="s">
        <v>183</v>
      </c>
      <c r="EB18" s="288" t="s">
        <v>108</v>
      </c>
      <c r="EC18" s="289">
        <v>173</v>
      </c>
      <c r="ED18" s="295">
        <v>0</v>
      </c>
      <c r="EE18" s="291">
        <f t="shared" si="143"/>
        <v>0</v>
      </c>
      <c r="EF18" s="609"/>
      <c r="EG18" s="198">
        <f t="shared" si="30"/>
        <v>1</v>
      </c>
      <c r="EH18" s="198">
        <f t="shared" si="31"/>
        <v>1</v>
      </c>
      <c r="EI18" s="199">
        <f t="shared" si="32"/>
        <v>1</v>
      </c>
      <c r="EJ18" s="199">
        <f t="shared" si="96"/>
        <v>0</v>
      </c>
      <c r="EK18" s="199">
        <f t="shared" si="97"/>
        <v>0</v>
      </c>
      <c r="EL18" s="199">
        <f t="shared" si="98"/>
        <v>0</v>
      </c>
      <c r="EM18" s="113">
        <f t="shared" si="99"/>
        <v>0</v>
      </c>
      <c r="EN18" s="155">
        <f t="shared" si="100"/>
        <v>0</v>
      </c>
      <c r="EQ18" s="286" t="s">
        <v>182</v>
      </c>
      <c r="ER18" s="305" t="s">
        <v>183</v>
      </c>
      <c r="ES18" s="288" t="s">
        <v>108</v>
      </c>
      <c r="ET18" s="289">
        <v>173</v>
      </c>
      <c r="EU18" s="295">
        <v>0</v>
      </c>
      <c r="EV18" s="291">
        <f t="shared" si="144"/>
        <v>0</v>
      </c>
      <c r="EW18" s="609"/>
      <c r="EX18" s="198">
        <f t="shared" si="34"/>
        <v>1</v>
      </c>
      <c r="EY18" s="198">
        <f t="shared" si="35"/>
        <v>1</v>
      </c>
      <c r="EZ18" s="199">
        <f t="shared" si="36"/>
        <v>1</v>
      </c>
      <c r="FA18" s="199">
        <f t="shared" si="101"/>
        <v>0</v>
      </c>
      <c r="FB18" s="199">
        <f t="shared" si="102"/>
        <v>0</v>
      </c>
      <c r="FC18" s="199">
        <f t="shared" si="103"/>
        <v>0</v>
      </c>
      <c r="FD18" s="113">
        <f t="shared" si="104"/>
        <v>0</v>
      </c>
      <c r="FE18" s="155">
        <f t="shared" si="105"/>
        <v>0</v>
      </c>
      <c r="FH18" s="286" t="s">
        <v>182</v>
      </c>
      <c r="FI18" s="305" t="s">
        <v>183</v>
      </c>
      <c r="FJ18" s="288" t="s">
        <v>108</v>
      </c>
      <c r="FK18" s="289">
        <v>173</v>
      </c>
      <c r="FL18" s="295">
        <v>0</v>
      </c>
      <c r="FM18" s="291">
        <f t="shared" si="145"/>
        <v>0</v>
      </c>
      <c r="FN18" s="609"/>
      <c r="FO18" s="198">
        <f t="shared" si="38"/>
        <v>1</v>
      </c>
      <c r="FP18" s="198">
        <f t="shared" si="39"/>
        <v>1</v>
      </c>
      <c r="FQ18" s="199">
        <f t="shared" si="40"/>
        <v>1</v>
      </c>
      <c r="FR18" s="199">
        <f t="shared" si="106"/>
        <v>0</v>
      </c>
      <c r="FS18" s="199">
        <f t="shared" si="107"/>
        <v>0</v>
      </c>
      <c r="FT18" s="199">
        <f t="shared" si="108"/>
        <v>0</v>
      </c>
      <c r="FU18" s="113">
        <f t="shared" si="109"/>
        <v>0</v>
      </c>
      <c r="FV18" s="155">
        <f t="shared" si="110"/>
        <v>0</v>
      </c>
      <c r="FY18" s="286" t="s">
        <v>182</v>
      </c>
      <c r="FZ18" s="305" t="s">
        <v>183</v>
      </c>
      <c r="GA18" s="288" t="s">
        <v>108</v>
      </c>
      <c r="GB18" s="289">
        <v>173</v>
      </c>
      <c r="GC18" s="295">
        <v>0</v>
      </c>
      <c r="GD18" s="291">
        <f t="shared" si="146"/>
        <v>0</v>
      </c>
      <c r="GE18" s="609"/>
      <c r="GF18" s="198">
        <f t="shared" si="42"/>
        <v>1</v>
      </c>
      <c r="GG18" s="198">
        <f t="shared" si="43"/>
        <v>1</v>
      </c>
      <c r="GH18" s="199">
        <f t="shared" si="44"/>
        <v>1</v>
      </c>
      <c r="GI18" s="199">
        <f t="shared" si="111"/>
        <v>0</v>
      </c>
      <c r="GJ18" s="199">
        <f t="shared" si="112"/>
        <v>0</v>
      </c>
      <c r="GK18" s="199">
        <f t="shared" si="113"/>
        <v>0</v>
      </c>
      <c r="GL18" s="113">
        <f t="shared" si="114"/>
        <v>0</v>
      </c>
      <c r="GM18" s="155">
        <f t="shared" si="115"/>
        <v>0</v>
      </c>
      <c r="GP18" s="286" t="s">
        <v>182</v>
      </c>
      <c r="GQ18" s="305" t="s">
        <v>183</v>
      </c>
      <c r="GR18" s="288" t="s">
        <v>108</v>
      </c>
      <c r="GS18" s="289">
        <v>173</v>
      </c>
      <c r="GT18" s="295">
        <v>0</v>
      </c>
      <c r="GU18" s="291">
        <f t="shared" si="147"/>
        <v>0</v>
      </c>
      <c r="GV18" s="609"/>
      <c r="GW18" s="198">
        <f t="shared" si="46"/>
        <v>1</v>
      </c>
      <c r="GX18" s="198">
        <f t="shared" si="47"/>
        <v>1</v>
      </c>
      <c r="GY18" s="199">
        <f t="shared" si="48"/>
        <v>1</v>
      </c>
      <c r="GZ18" s="199">
        <f t="shared" si="116"/>
        <v>0</v>
      </c>
      <c r="HA18" s="199">
        <f t="shared" si="117"/>
        <v>0</v>
      </c>
      <c r="HB18" s="199">
        <f t="shared" si="118"/>
        <v>0</v>
      </c>
      <c r="HC18" s="113">
        <f t="shared" si="119"/>
        <v>0</v>
      </c>
      <c r="HD18" s="155">
        <f t="shared" si="120"/>
        <v>0</v>
      </c>
      <c r="HG18" s="286" t="s">
        <v>182</v>
      </c>
      <c r="HH18" s="305" t="s">
        <v>183</v>
      </c>
      <c r="HI18" s="288" t="s">
        <v>108</v>
      </c>
      <c r="HJ18" s="289">
        <v>173</v>
      </c>
      <c r="HK18" s="295">
        <v>0</v>
      </c>
      <c r="HL18" s="291">
        <f t="shared" si="148"/>
        <v>0</v>
      </c>
      <c r="HM18" s="609"/>
      <c r="HN18" s="198">
        <f t="shared" si="50"/>
        <v>1</v>
      </c>
      <c r="HO18" s="198">
        <f t="shared" si="51"/>
        <v>1</v>
      </c>
      <c r="HP18" s="199">
        <f t="shared" si="52"/>
        <v>1</v>
      </c>
      <c r="HQ18" s="199">
        <f t="shared" si="121"/>
        <v>0</v>
      </c>
      <c r="HR18" s="199">
        <f t="shared" si="122"/>
        <v>0</v>
      </c>
      <c r="HS18" s="199">
        <f t="shared" si="123"/>
        <v>0</v>
      </c>
      <c r="HT18" s="113">
        <f t="shared" si="124"/>
        <v>0</v>
      </c>
      <c r="HU18" s="155">
        <f t="shared" si="125"/>
        <v>0</v>
      </c>
      <c r="HX18" s="286" t="s">
        <v>182</v>
      </c>
      <c r="HY18" s="305" t="s">
        <v>183</v>
      </c>
      <c r="HZ18" s="288" t="s">
        <v>108</v>
      </c>
      <c r="IA18" s="289">
        <v>173</v>
      </c>
      <c r="IB18" s="295">
        <v>0</v>
      </c>
      <c r="IC18" s="291">
        <f t="shared" si="149"/>
        <v>0</v>
      </c>
      <c r="ID18" s="609"/>
      <c r="IE18" s="198">
        <f t="shared" si="54"/>
        <v>1</v>
      </c>
      <c r="IF18" s="198">
        <f t="shared" si="55"/>
        <v>1</v>
      </c>
      <c r="IG18" s="199">
        <f t="shared" si="56"/>
        <v>1</v>
      </c>
      <c r="IH18" s="199">
        <f t="shared" si="126"/>
        <v>0</v>
      </c>
      <c r="II18" s="199">
        <f t="shared" si="127"/>
        <v>0</v>
      </c>
      <c r="IJ18" s="199">
        <f t="shared" si="128"/>
        <v>0</v>
      </c>
      <c r="IK18" s="113">
        <f t="shared" si="129"/>
        <v>0</v>
      </c>
      <c r="IL18" s="155">
        <f t="shared" si="130"/>
        <v>0</v>
      </c>
      <c r="IO18" s="286" t="s">
        <v>182</v>
      </c>
      <c r="IP18" s="305" t="s">
        <v>183</v>
      </c>
      <c r="IQ18" s="288" t="s">
        <v>108</v>
      </c>
      <c r="IR18" s="289">
        <v>173</v>
      </c>
      <c r="IS18" s="295">
        <v>0</v>
      </c>
      <c r="IT18" s="291">
        <f t="shared" si="150"/>
        <v>0</v>
      </c>
      <c r="IU18" s="609"/>
      <c r="IV18" s="198">
        <f t="shared" si="58"/>
        <v>1</v>
      </c>
      <c r="IW18" s="198">
        <f t="shared" si="59"/>
        <v>1</v>
      </c>
      <c r="IX18" s="199">
        <f t="shared" si="60"/>
        <v>1</v>
      </c>
      <c r="IY18" s="199">
        <f t="shared" si="131"/>
        <v>0</v>
      </c>
      <c r="IZ18" s="199">
        <f t="shared" si="132"/>
        <v>0</v>
      </c>
      <c r="JA18" s="199">
        <f t="shared" si="133"/>
        <v>0</v>
      </c>
      <c r="JB18" s="113">
        <f t="shared" si="134"/>
        <v>0</v>
      </c>
      <c r="JC18" s="155">
        <f t="shared" si="135"/>
        <v>0</v>
      </c>
    </row>
    <row r="19" spans="2:263" ht="59.25" customHeight="1">
      <c r="B19" s="286" t="s">
        <v>184</v>
      </c>
      <c r="C19" s="305" t="s">
        <v>185</v>
      </c>
      <c r="D19" s="288" t="s">
        <v>109</v>
      </c>
      <c r="E19" s="289">
        <v>82</v>
      </c>
      <c r="F19" s="290">
        <v>0</v>
      </c>
      <c r="G19" s="291">
        <f t="shared" si="0"/>
        <v>0</v>
      </c>
      <c r="H19" s="609"/>
      <c r="K19" s="286" t="s">
        <v>184</v>
      </c>
      <c r="L19" s="300" t="s">
        <v>185</v>
      </c>
      <c r="M19" s="293" t="s">
        <v>109</v>
      </c>
      <c r="N19" s="294">
        <v>82</v>
      </c>
      <c r="O19" s="295">
        <v>18690</v>
      </c>
      <c r="P19" s="291">
        <f t="shared" si="136"/>
        <v>1532580</v>
      </c>
      <c r="Q19" s="609"/>
      <c r="R19" s="198">
        <f t="shared" si="2"/>
        <v>1</v>
      </c>
      <c r="S19" s="198">
        <f t="shared" si="3"/>
        <v>1</v>
      </c>
      <c r="T19" s="199">
        <f t="shared" si="4"/>
        <v>1</v>
      </c>
      <c r="U19" s="199">
        <f t="shared" si="61"/>
        <v>1</v>
      </c>
      <c r="V19" s="199">
        <f t="shared" si="62"/>
        <v>1</v>
      </c>
      <c r="W19" s="199">
        <f t="shared" si="63"/>
        <v>1</v>
      </c>
      <c r="X19" s="113">
        <f t="shared" si="64"/>
        <v>1532580</v>
      </c>
      <c r="Y19" s="155">
        <f t="shared" si="65"/>
        <v>0</v>
      </c>
      <c r="Z19" s="253"/>
      <c r="AA19" s="253"/>
      <c r="AB19" s="286" t="s">
        <v>184</v>
      </c>
      <c r="AC19" s="300" t="s">
        <v>185</v>
      </c>
      <c r="AD19" s="293" t="s">
        <v>109</v>
      </c>
      <c r="AE19" s="294">
        <v>82</v>
      </c>
      <c r="AF19" s="295">
        <v>5500</v>
      </c>
      <c r="AG19" s="291">
        <f t="shared" si="137"/>
        <v>451000</v>
      </c>
      <c r="AH19" s="609"/>
      <c r="AI19" s="198">
        <f t="shared" si="6"/>
        <v>1</v>
      </c>
      <c r="AJ19" s="198">
        <f t="shared" si="7"/>
        <v>1</v>
      </c>
      <c r="AK19" s="199">
        <f t="shared" si="8"/>
        <v>1</v>
      </c>
      <c r="AL19" s="199">
        <f t="shared" si="66"/>
        <v>1</v>
      </c>
      <c r="AM19" s="199">
        <f t="shared" si="67"/>
        <v>1</v>
      </c>
      <c r="AN19" s="199">
        <f t="shared" si="68"/>
        <v>1</v>
      </c>
      <c r="AO19" s="113">
        <f t="shared" si="69"/>
        <v>451000</v>
      </c>
      <c r="AP19" s="155">
        <f t="shared" si="70"/>
        <v>0</v>
      </c>
      <c r="AQ19" s="253"/>
      <c r="AS19" s="286" t="s">
        <v>184</v>
      </c>
      <c r="AT19" s="292" t="s">
        <v>185</v>
      </c>
      <c r="AU19" s="296" t="s">
        <v>109</v>
      </c>
      <c r="AV19" s="294">
        <v>82</v>
      </c>
      <c r="AW19" s="297">
        <v>8000</v>
      </c>
      <c r="AX19" s="291">
        <f t="shared" si="138"/>
        <v>656000</v>
      </c>
      <c r="AY19" s="609"/>
      <c r="AZ19" s="198">
        <f t="shared" si="10"/>
        <v>1</v>
      </c>
      <c r="BA19" s="198">
        <f t="shared" si="11"/>
        <v>1</v>
      </c>
      <c r="BB19" s="199">
        <f t="shared" si="12"/>
        <v>1</v>
      </c>
      <c r="BC19" s="199">
        <f t="shared" si="71"/>
        <v>1</v>
      </c>
      <c r="BD19" s="199">
        <f t="shared" si="72"/>
        <v>1</v>
      </c>
      <c r="BE19" s="199">
        <f t="shared" si="73"/>
        <v>1</v>
      </c>
      <c r="BF19" s="113">
        <f t="shared" si="74"/>
        <v>656000</v>
      </c>
      <c r="BG19" s="155">
        <f t="shared" si="75"/>
        <v>0</v>
      </c>
      <c r="BJ19" s="286" t="s">
        <v>184</v>
      </c>
      <c r="BK19" s="300" t="s">
        <v>185</v>
      </c>
      <c r="BL19" s="293" t="s">
        <v>109</v>
      </c>
      <c r="BM19" s="294">
        <v>82</v>
      </c>
      <c r="BN19" s="295">
        <v>25000</v>
      </c>
      <c r="BO19" s="291">
        <f t="shared" si="139"/>
        <v>2050000</v>
      </c>
      <c r="BP19" s="609"/>
      <c r="BQ19" s="198">
        <f t="shared" si="14"/>
        <v>1</v>
      </c>
      <c r="BR19" s="198">
        <f t="shared" si="15"/>
        <v>1</v>
      </c>
      <c r="BS19" s="199">
        <f t="shared" si="16"/>
        <v>1</v>
      </c>
      <c r="BT19" s="199">
        <f t="shared" si="76"/>
        <v>1</v>
      </c>
      <c r="BU19" s="199">
        <f t="shared" si="77"/>
        <v>1</v>
      </c>
      <c r="BV19" s="199">
        <f t="shared" si="78"/>
        <v>1</v>
      </c>
      <c r="BW19" s="113">
        <f t="shared" si="79"/>
        <v>2050000</v>
      </c>
      <c r="BX19" s="155">
        <f t="shared" si="80"/>
        <v>0</v>
      </c>
      <c r="CA19" s="286" t="s">
        <v>184</v>
      </c>
      <c r="CB19" s="307" t="s">
        <v>185</v>
      </c>
      <c r="CC19" s="293" t="s">
        <v>109</v>
      </c>
      <c r="CD19" s="294">
        <v>82</v>
      </c>
      <c r="CE19" s="295">
        <v>12000</v>
      </c>
      <c r="CF19" s="291">
        <f t="shared" si="140"/>
        <v>984000</v>
      </c>
      <c r="CG19" s="609"/>
      <c r="CH19" s="198">
        <f t="shared" si="18"/>
        <v>1</v>
      </c>
      <c r="CI19" s="198">
        <f t="shared" si="19"/>
        <v>1</v>
      </c>
      <c r="CJ19" s="199">
        <f t="shared" si="20"/>
        <v>1</v>
      </c>
      <c r="CK19" s="199">
        <f t="shared" si="81"/>
        <v>1</v>
      </c>
      <c r="CL19" s="199">
        <f t="shared" si="82"/>
        <v>1</v>
      </c>
      <c r="CM19" s="199">
        <f t="shared" si="83"/>
        <v>1</v>
      </c>
      <c r="CN19" s="113">
        <f t="shared" si="84"/>
        <v>984000</v>
      </c>
      <c r="CO19" s="155">
        <f t="shared" si="85"/>
        <v>0</v>
      </c>
      <c r="CR19" s="299" t="s">
        <v>184</v>
      </c>
      <c r="CS19" s="300" t="s">
        <v>185</v>
      </c>
      <c r="CT19" s="301" t="s">
        <v>109</v>
      </c>
      <c r="CU19" s="302">
        <v>82</v>
      </c>
      <c r="CV19" s="303">
        <v>6413</v>
      </c>
      <c r="CW19" s="291">
        <f t="shared" si="141"/>
        <v>525866</v>
      </c>
      <c r="CX19" s="609"/>
      <c r="CY19" s="198">
        <f t="shared" si="22"/>
        <v>1</v>
      </c>
      <c r="CZ19" s="198">
        <f t="shared" si="23"/>
        <v>1</v>
      </c>
      <c r="DA19" s="199">
        <f t="shared" si="24"/>
        <v>1</v>
      </c>
      <c r="DB19" s="199">
        <f t="shared" si="86"/>
        <v>1</v>
      </c>
      <c r="DC19" s="199">
        <f t="shared" si="87"/>
        <v>1</v>
      </c>
      <c r="DD19" s="199">
        <f t="shared" si="88"/>
        <v>1</v>
      </c>
      <c r="DE19" s="113">
        <f t="shared" si="89"/>
        <v>525866</v>
      </c>
      <c r="DF19" s="155">
        <f t="shared" si="90"/>
        <v>0</v>
      </c>
      <c r="DI19" s="286" t="s">
        <v>184</v>
      </c>
      <c r="DJ19" s="305" t="s">
        <v>185</v>
      </c>
      <c r="DK19" s="288" t="s">
        <v>109</v>
      </c>
      <c r="DL19" s="289">
        <v>82</v>
      </c>
      <c r="DM19" s="295">
        <v>0</v>
      </c>
      <c r="DN19" s="291">
        <f t="shared" si="142"/>
        <v>0</v>
      </c>
      <c r="DO19" s="609"/>
      <c r="DP19" s="198">
        <f t="shared" si="26"/>
        <v>1</v>
      </c>
      <c r="DQ19" s="198">
        <f t="shared" si="27"/>
        <v>1</v>
      </c>
      <c r="DR19" s="199">
        <f t="shared" si="28"/>
        <v>1</v>
      </c>
      <c r="DS19" s="199">
        <f t="shared" si="91"/>
        <v>0</v>
      </c>
      <c r="DT19" s="199">
        <f t="shared" si="92"/>
        <v>0</v>
      </c>
      <c r="DU19" s="199">
        <f t="shared" si="93"/>
        <v>0</v>
      </c>
      <c r="DV19" s="113">
        <f t="shared" si="94"/>
        <v>0</v>
      </c>
      <c r="DW19" s="155">
        <f t="shared" si="95"/>
        <v>0</v>
      </c>
      <c r="DZ19" s="286" t="s">
        <v>184</v>
      </c>
      <c r="EA19" s="305" t="s">
        <v>185</v>
      </c>
      <c r="EB19" s="288" t="s">
        <v>109</v>
      </c>
      <c r="EC19" s="289">
        <v>82</v>
      </c>
      <c r="ED19" s="295">
        <v>0</v>
      </c>
      <c r="EE19" s="291">
        <f t="shared" si="143"/>
        <v>0</v>
      </c>
      <c r="EF19" s="609"/>
      <c r="EG19" s="198">
        <f t="shared" si="30"/>
        <v>1</v>
      </c>
      <c r="EH19" s="198">
        <f t="shared" si="31"/>
        <v>1</v>
      </c>
      <c r="EI19" s="199">
        <f t="shared" si="32"/>
        <v>1</v>
      </c>
      <c r="EJ19" s="199">
        <f t="shared" si="96"/>
        <v>0</v>
      </c>
      <c r="EK19" s="199">
        <f t="shared" si="97"/>
        <v>0</v>
      </c>
      <c r="EL19" s="199">
        <f t="shared" si="98"/>
        <v>0</v>
      </c>
      <c r="EM19" s="113">
        <f t="shared" si="99"/>
        <v>0</v>
      </c>
      <c r="EN19" s="155">
        <f t="shared" si="100"/>
        <v>0</v>
      </c>
      <c r="EQ19" s="286" t="s">
        <v>184</v>
      </c>
      <c r="ER19" s="305" t="s">
        <v>185</v>
      </c>
      <c r="ES19" s="288" t="s">
        <v>109</v>
      </c>
      <c r="ET19" s="289">
        <v>82</v>
      </c>
      <c r="EU19" s="295">
        <v>0</v>
      </c>
      <c r="EV19" s="291">
        <f t="shared" si="144"/>
        <v>0</v>
      </c>
      <c r="EW19" s="609"/>
      <c r="EX19" s="198">
        <f t="shared" si="34"/>
        <v>1</v>
      </c>
      <c r="EY19" s="198">
        <f t="shared" si="35"/>
        <v>1</v>
      </c>
      <c r="EZ19" s="199">
        <f t="shared" si="36"/>
        <v>1</v>
      </c>
      <c r="FA19" s="199">
        <f t="shared" si="101"/>
        <v>0</v>
      </c>
      <c r="FB19" s="199">
        <f t="shared" si="102"/>
        <v>0</v>
      </c>
      <c r="FC19" s="199">
        <f t="shared" si="103"/>
        <v>0</v>
      </c>
      <c r="FD19" s="113">
        <f t="shared" si="104"/>
        <v>0</v>
      </c>
      <c r="FE19" s="155">
        <f t="shared" si="105"/>
        <v>0</v>
      </c>
      <c r="FH19" s="286" t="s">
        <v>184</v>
      </c>
      <c r="FI19" s="305" t="s">
        <v>185</v>
      </c>
      <c r="FJ19" s="288" t="s">
        <v>109</v>
      </c>
      <c r="FK19" s="289">
        <v>82</v>
      </c>
      <c r="FL19" s="295">
        <v>0</v>
      </c>
      <c r="FM19" s="291">
        <f t="shared" si="145"/>
        <v>0</v>
      </c>
      <c r="FN19" s="609"/>
      <c r="FO19" s="198">
        <f t="shared" si="38"/>
        <v>1</v>
      </c>
      <c r="FP19" s="198">
        <f t="shared" si="39"/>
        <v>1</v>
      </c>
      <c r="FQ19" s="199">
        <f t="shared" si="40"/>
        <v>1</v>
      </c>
      <c r="FR19" s="199">
        <f t="shared" si="106"/>
        <v>0</v>
      </c>
      <c r="FS19" s="199">
        <f t="shared" si="107"/>
        <v>0</v>
      </c>
      <c r="FT19" s="199">
        <f t="shared" si="108"/>
        <v>0</v>
      </c>
      <c r="FU19" s="113">
        <f t="shared" si="109"/>
        <v>0</v>
      </c>
      <c r="FV19" s="155">
        <f t="shared" si="110"/>
        <v>0</v>
      </c>
      <c r="FY19" s="286" t="s">
        <v>184</v>
      </c>
      <c r="FZ19" s="305" t="s">
        <v>185</v>
      </c>
      <c r="GA19" s="288" t="s">
        <v>109</v>
      </c>
      <c r="GB19" s="289">
        <v>82</v>
      </c>
      <c r="GC19" s="295">
        <v>0</v>
      </c>
      <c r="GD19" s="291">
        <f t="shared" si="146"/>
        <v>0</v>
      </c>
      <c r="GE19" s="609"/>
      <c r="GF19" s="198">
        <f t="shared" si="42"/>
        <v>1</v>
      </c>
      <c r="GG19" s="198">
        <f t="shared" si="43"/>
        <v>1</v>
      </c>
      <c r="GH19" s="199">
        <f t="shared" si="44"/>
        <v>1</v>
      </c>
      <c r="GI19" s="199">
        <f t="shared" si="111"/>
        <v>0</v>
      </c>
      <c r="GJ19" s="199">
        <f t="shared" si="112"/>
        <v>0</v>
      </c>
      <c r="GK19" s="199">
        <f t="shared" si="113"/>
        <v>0</v>
      </c>
      <c r="GL19" s="113">
        <f t="shared" si="114"/>
        <v>0</v>
      </c>
      <c r="GM19" s="155">
        <f t="shared" si="115"/>
        <v>0</v>
      </c>
      <c r="GP19" s="286" t="s">
        <v>184</v>
      </c>
      <c r="GQ19" s="305" t="s">
        <v>185</v>
      </c>
      <c r="GR19" s="288" t="s">
        <v>109</v>
      </c>
      <c r="GS19" s="289">
        <v>82</v>
      </c>
      <c r="GT19" s="295">
        <v>0</v>
      </c>
      <c r="GU19" s="291">
        <f t="shared" si="147"/>
        <v>0</v>
      </c>
      <c r="GV19" s="609"/>
      <c r="GW19" s="198">
        <f t="shared" si="46"/>
        <v>1</v>
      </c>
      <c r="GX19" s="198">
        <f t="shared" si="47"/>
        <v>1</v>
      </c>
      <c r="GY19" s="199">
        <f t="shared" si="48"/>
        <v>1</v>
      </c>
      <c r="GZ19" s="199">
        <f t="shared" si="116"/>
        <v>0</v>
      </c>
      <c r="HA19" s="199">
        <f t="shared" si="117"/>
        <v>0</v>
      </c>
      <c r="HB19" s="199">
        <f t="shared" si="118"/>
        <v>0</v>
      </c>
      <c r="HC19" s="113">
        <f t="shared" si="119"/>
        <v>0</v>
      </c>
      <c r="HD19" s="155">
        <f t="shared" si="120"/>
        <v>0</v>
      </c>
      <c r="HG19" s="286" t="s">
        <v>184</v>
      </c>
      <c r="HH19" s="305" t="s">
        <v>185</v>
      </c>
      <c r="HI19" s="288" t="s">
        <v>109</v>
      </c>
      <c r="HJ19" s="289">
        <v>82</v>
      </c>
      <c r="HK19" s="295">
        <v>0</v>
      </c>
      <c r="HL19" s="291">
        <f t="shared" si="148"/>
        <v>0</v>
      </c>
      <c r="HM19" s="609"/>
      <c r="HN19" s="198">
        <f t="shared" si="50"/>
        <v>1</v>
      </c>
      <c r="HO19" s="198">
        <f t="shared" si="51"/>
        <v>1</v>
      </c>
      <c r="HP19" s="199">
        <f t="shared" si="52"/>
        <v>1</v>
      </c>
      <c r="HQ19" s="199">
        <f t="shared" si="121"/>
        <v>0</v>
      </c>
      <c r="HR19" s="199">
        <f t="shared" si="122"/>
        <v>0</v>
      </c>
      <c r="HS19" s="199">
        <f t="shared" si="123"/>
        <v>0</v>
      </c>
      <c r="HT19" s="113">
        <f t="shared" si="124"/>
        <v>0</v>
      </c>
      <c r="HU19" s="155">
        <f t="shared" si="125"/>
        <v>0</v>
      </c>
      <c r="HX19" s="286" t="s">
        <v>184</v>
      </c>
      <c r="HY19" s="305" t="s">
        <v>185</v>
      </c>
      <c r="HZ19" s="288" t="s">
        <v>109</v>
      </c>
      <c r="IA19" s="289">
        <v>82</v>
      </c>
      <c r="IB19" s="295">
        <v>0</v>
      </c>
      <c r="IC19" s="291">
        <f t="shared" si="149"/>
        <v>0</v>
      </c>
      <c r="ID19" s="609"/>
      <c r="IE19" s="198">
        <f t="shared" si="54"/>
        <v>1</v>
      </c>
      <c r="IF19" s="198">
        <f t="shared" si="55"/>
        <v>1</v>
      </c>
      <c r="IG19" s="199">
        <f t="shared" si="56"/>
        <v>1</v>
      </c>
      <c r="IH19" s="199">
        <f t="shared" si="126"/>
        <v>0</v>
      </c>
      <c r="II19" s="199">
        <f t="shared" si="127"/>
        <v>0</v>
      </c>
      <c r="IJ19" s="199">
        <f t="shared" si="128"/>
        <v>0</v>
      </c>
      <c r="IK19" s="113">
        <f t="shared" si="129"/>
        <v>0</v>
      </c>
      <c r="IL19" s="155">
        <f t="shared" si="130"/>
        <v>0</v>
      </c>
      <c r="IO19" s="286" t="s">
        <v>184</v>
      </c>
      <c r="IP19" s="305" t="s">
        <v>185</v>
      </c>
      <c r="IQ19" s="288" t="s">
        <v>109</v>
      </c>
      <c r="IR19" s="289">
        <v>82</v>
      </c>
      <c r="IS19" s="295">
        <v>0</v>
      </c>
      <c r="IT19" s="291">
        <f t="shared" si="150"/>
        <v>0</v>
      </c>
      <c r="IU19" s="609"/>
      <c r="IV19" s="198">
        <f t="shared" si="58"/>
        <v>1</v>
      </c>
      <c r="IW19" s="198">
        <f t="shared" si="59"/>
        <v>1</v>
      </c>
      <c r="IX19" s="199">
        <f t="shared" si="60"/>
        <v>1</v>
      </c>
      <c r="IY19" s="199">
        <f t="shared" si="131"/>
        <v>0</v>
      </c>
      <c r="IZ19" s="199">
        <f t="shared" si="132"/>
        <v>0</v>
      </c>
      <c r="JA19" s="199">
        <f t="shared" si="133"/>
        <v>0</v>
      </c>
      <c r="JB19" s="113">
        <f t="shared" si="134"/>
        <v>0</v>
      </c>
      <c r="JC19" s="155">
        <f t="shared" si="135"/>
        <v>0</v>
      </c>
    </row>
    <row r="20" spans="2:263" ht="48.75" customHeight="1">
      <c r="B20" s="286" t="s">
        <v>186</v>
      </c>
      <c r="C20" s="305" t="s">
        <v>187</v>
      </c>
      <c r="D20" s="288" t="s">
        <v>108</v>
      </c>
      <c r="E20" s="289">
        <v>24.96</v>
      </c>
      <c r="F20" s="290">
        <v>0</v>
      </c>
      <c r="G20" s="291">
        <f t="shared" si="0"/>
        <v>0</v>
      </c>
      <c r="H20" s="609"/>
      <c r="K20" s="286" t="s">
        <v>186</v>
      </c>
      <c r="L20" s="300" t="s">
        <v>187</v>
      </c>
      <c r="M20" s="293" t="s">
        <v>108</v>
      </c>
      <c r="N20" s="294">
        <v>24.96</v>
      </c>
      <c r="O20" s="295">
        <v>15535</v>
      </c>
      <c r="P20" s="291">
        <f t="shared" si="136"/>
        <v>387754</v>
      </c>
      <c r="Q20" s="609"/>
      <c r="R20" s="198">
        <f t="shared" si="2"/>
        <v>1</v>
      </c>
      <c r="S20" s="198">
        <f t="shared" si="3"/>
        <v>1</v>
      </c>
      <c r="T20" s="199">
        <f t="shared" si="4"/>
        <v>1</v>
      </c>
      <c r="U20" s="199">
        <f t="shared" si="61"/>
        <v>1</v>
      </c>
      <c r="V20" s="199">
        <f t="shared" si="62"/>
        <v>1</v>
      </c>
      <c r="W20" s="199">
        <f t="shared" si="63"/>
        <v>1</v>
      </c>
      <c r="X20" s="113">
        <f t="shared" si="64"/>
        <v>387754</v>
      </c>
      <c r="Y20" s="155">
        <f t="shared" si="65"/>
        <v>0</v>
      </c>
      <c r="Z20" s="253"/>
      <c r="AB20" s="286" t="s">
        <v>186</v>
      </c>
      <c r="AC20" s="300" t="s">
        <v>187</v>
      </c>
      <c r="AD20" s="293" t="s">
        <v>108</v>
      </c>
      <c r="AE20" s="294">
        <v>24.96</v>
      </c>
      <c r="AF20" s="295">
        <v>20000</v>
      </c>
      <c r="AG20" s="291">
        <f t="shared" si="137"/>
        <v>499200</v>
      </c>
      <c r="AH20" s="609"/>
      <c r="AI20" s="198">
        <f t="shared" si="6"/>
        <v>1</v>
      </c>
      <c r="AJ20" s="198">
        <f t="shared" si="7"/>
        <v>1</v>
      </c>
      <c r="AK20" s="199">
        <f t="shared" si="8"/>
        <v>1</v>
      </c>
      <c r="AL20" s="199">
        <f t="shared" si="66"/>
        <v>1</v>
      </c>
      <c r="AM20" s="199">
        <f t="shared" si="67"/>
        <v>1</v>
      </c>
      <c r="AN20" s="199">
        <f t="shared" si="68"/>
        <v>1</v>
      </c>
      <c r="AO20" s="113">
        <f t="shared" si="69"/>
        <v>499200</v>
      </c>
      <c r="AP20" s="155">
        <f t="shared" si="70"/>
        <v>0</v>
      </c>
      <c r="AS20" s="286" t="s">
        <v>186</v>
      </c>
      <c r="AT20" s="292" t="s">
        <v>187</v>
      </c>
      <c r="AU20" s="296" t="s">
        <v>108</v>
      </c>
      <c r="AV20" s="294">
        <v>24.96</v>
      </c>
      <c r="AW20" s="297">
        <v>12000</v>
      </c>
      <c r="AX20" s="291">
        <f t="shared" si="138"/>
        <v>299520</v>
      </c>
      <c r="AY20" s="609"/>
      <c r="AZ20" s="198">
        <f t="shared" si="10"/>
        <v>1</v>
      </c>
      <c r="BA20" s="198">
        <f t="shared" si="11"/>
        <v>1</v>
      </c>
      <c r="BB20" s="199">
        <f t="shared" si="12"/>
        <v>1</v>
      </c>
      <c r="BC20" s="199">
        <f t="shared" si="71"/>
        <v>1</v>
      </c>
      <c r="BD20" s="199">
        <f t="shared" si="72"/>
        <v>1</v>
      </c>
      <c r="BE20" s="199">
        <f t="shared" si="73"/>
        <v>1</v>
      </c>
      <c r="BF20" s="113">
        <f t="shared" si="74"/>
        <v>299520</v>
      </c>
      <c r="BG20" s="155">
        <f t="shared" si="75"/>
        <v>0</v>
      </c>
      <c r="BJ20" s="286" t="s">
        <v>186</v>
      </c>
      <c r="BK20" s="300" t="s">
        <v>187</v>
      </c>
      <c r="BL20" s="293" t="s">
        <v>108</v>
      </c>
      <c r="BM20" s="294">
        <v>24.96</v>
      </c>
      <c r="BN20" s="295">
        <v>15000</v>
      </c>
      <c r="BO20" s="291">
        <f t="shared" si="139"/>
        <v>374400</v>
      </c>
      <c r="BP20" s="609"/>
      <c r="BQ20" s="198">
        <f t="shared" si="14"/>
        <v>1</v>
      </c>
      <c r="BR20" s="198">
        <f t="shared" si="15"/>
        <v>1</v>
      </c>
      <c r="BS20" s="199">
        <f t="shared" si="16"/>
        <v>1</v>
      </c>
      <c r="BT20" s="199">
        <f t="shared" si="76"/>
        <v>1</v>
      </c>
      <c r="BU20" s="199">
        <f t="shared" si="77"/>
        <v>1</v>
      </c>
      <c r="BV20" s="199">
        <f t="shared" si="78"/>
        <v>1</v>
      </c>
      <c r="BW20" s="113">
        <f t="shared" si="79"/>
        <v>374400</v>
      </c>
      <c r="BX20" s="155">
        <f t="shared" si="80"/>
        <v>0</v>
      </c>
      <c r="CA20" s="286" t="s">
        <v>186</v>
      </c>
      <c r="CB20" s="307" t="s">
        <v>187</v>
      </c>
      <c r="CC20" s="293" t="s">
        <v>108</v>
      </c>
      <c r="CD20" s="294">
        <v>24.96</v>
      </c>
      <c r="CE20" s="295">
        <v>10000</v>
      </c>
      <c r="CF20" s="291">
        <f t="shared" si="140"/>
        <v>249600</v>
      </c>
      <c r="CG20" s="609"/>
      <c r="CH20" s="198">
        <f t="shared" si="18"/>
        <v>1</v>
      </c>
      <c r="CI20" s="198">
        <f t="shared" si="19"/>
        <v>1</v>
      </c>
      <c r="CJ20" s="199">
        <f t="shared" si="20"/>
        <v>1</v>
      </c>
      <c r="CK20" s="199">
        <f t="shared" si="81"/>
        <v>1</v>
      </c>
      <c r="CL20" s="199">
        <f t="shared" si="82"/>
        <v>1</v>
      </c>
      <c r="CM20" s="199">
        <f t="shared" si="83"/>
        <v>1</v>
      </c>
      <c r="CN20" s="113">
        <f t="shared" si="84"/>
        <v>249600</v>
      </c>
      <c r="CO20" s="155">
        <f t="shared" si="85"/>
        <v>0</v>
      </c>
      <c r="CR20" s="299" t="s">
        <v>186</v>
      </c>
      <c r="CS20" s="300" t="s">
        <v>187</v>
      </c>
      <c r="CT20" s="301" t="s">
        <v>108</v>
      </c>
      <c r="CU20" s="302">
        <v>24.96</v>
      </c>
      <c r="CV20" s="303">
        <v>8974</v>
      </c>
      <c r="CW20" s="291">
        <f t="shared" si="141"/>
        <v>223991</v>
      </c>
      <c r="CX20" s="609"/>
      <c r="CY20" s="198">
        <f t="shared" si="22"/>
        <v>1</v>
      </c>
      <c r="CZ20" s="198">
        <f t="shared" si="23"/>
        <v>1</v>
      </c>
      <c r="DA20" s="199">
        <f t="shared" si="24"/>
        <v>1</v>
      </c>
      <c r="DB20" s="199">
        <f t="shared" si="86"/>
        <v>1</v>
      </c>
      <c r="DC20" s="199">
        <f t="shared" si="87"/>
        <v>1</v>
      </c>
      <c r="DD20" s="199">
        <f t="shared" si="88"/>
        <v>1</v>
      </c>
      <c r="DE20" s="113">
        <f t="shared" si="89"/>
        <v>223991</v>
      </c>
      <c r="DF20" s="155">
        <f t="shared" si="90"/>
        <v>0</v>
      </c>
      <c r="DI20" s="286" t="s">
        <v>186</v>
      </c>
      <c r="DJ20" s="305" t="s">
        <v>187</v>
      </c>
      <c r="DK20" s="288" t="s">
        <v>108</v>
      </c>
      <c r="DL20" s="289">
        <v>24.96</v>
      </c>
      <c r="DM20" s="295">
        <v>0</v>
      </c>
      <c r="DN20" s="291">
        <f t="shared" si="142"/>
        <v>0</v>
      </c>
      <c r="DO20" s="609"/>
      <c r="DP20" s="198">
        <f t="shared" si="26"/>
        <v>1</v>
      </c>
      <c r="DQ20" s="198">
        <f t="shared" si="27"/>
        <v>1</v>
      </c>
      <c r="DR20" s="199">
        <f t="shared" si="28"/>
        <v>1</v>
      </c>
      <c r="DS20" s="199">
        <f t="shared" si="91"/>
        <v>0</v>
      </c>
      <c r="DT20" s="199">
        <f t="shared" si="92"/>
        <v>0</v>
      </c>
      <c r="DU20" s="199">
        <f t="shared" si="93"/>
        <v>0</v>
      </c>
      <c r="DV20" s="113">
        <f t="shared" si="94"/>
        <v>0</v>
      </c>
      <c r="DW20" s="155">
        <f t="shared" si="95"/>
        <v>0</v>
      </c>
      <c r="DZ20" s="286" t="s">
        <v>186</v>
      </c>
      <c r="EA20" s="305" t="s">
        <v>187</v>
      </c>
      <c r="EB20" s="288" t="s">
        <v>108</v>
      </c>
      <c r="EC20" s="289">
        <v>24.96</v>
      </c>
      <c r="ED20" s="295">
        <v>0</v>
      </c>
      <c r="EE20" s="291">
        <f t="shared" si="143"/>
        <v>0</v>
      </c>
      <c r="EF20" s="609"/>
      <c r="EG20" s="198">
        <f t="shared" si="30"/>
        <v>1</v>
      </c>
      <c r="EH20" s="198">
        <f t="shared" si="31"/>
        <v>1</v>
      </c>
      <c r="EI20" s="199">
        <f t="shared" si="32"/>
        <v>1</v>
      </c>
      <c r="EJ20" s="199">
        <f t="shared" si="96"/>
        <v>0</v>
      </c>
      <c r="EK20" s="199">
        <f t="shared" si="97"/>
        <v>0</v>
      </c>
      <c r="EL20" s="199">
        <f t="shared" si="98"/>
        <v>0</v>
      </c>
      <c r="EM20" s="113">
        <f t="shared" si="99"/>
        <v>0</v>
      </c>
      <c r="EN20" s="155">
        <f t="shared" si="100"/>
        <v>0</v>
      </c>
      <c r="EQ20" s="286" t="s">
        <v>186</v>
      </c>
      <c r="ER20" s="305" t="s">
        <v>187</v>
      </c>
      <c r="ES20" s="288" t="s">
        <v>108</v>
      </c>
      <c r="ET20" s="289">
        <v>24.96</v>
      </c>
      <c r="EU20" s="295">
        <v>0</v>
      </c>
      <c r="EV20" s="291">
        <f t="shared" si="144"/>
        <v>0</v>
      </c>
      <c r="EW20" s="609"/>
      <c r="EX20" s="198">
        <f t="shared" si="34"/>
        <v>1</v>
      </c>
      <c r="EY20" s="198">
        <f t="shared" si="35"/>
        <v>1</v>
      </c>
      <c r="EZ20" s="199">
        <f t="shared" si="36"/>
        <v>1</v>
      </c>
      <c r="FA20" s="199">
        <f t="shared" si="101"/>
        <v>0</v>
      </c>
      <c r="FB20" s="199">
        <f t="shared" si="102"/>
        <v>0</v>
      </c>
      <c r="FC20" s="199">
        <f t="shared" si="103"/>
        <v>0</v>
      </c>
      <c r="FD20" s="113">
        <f t="shared" si="104"/>
        <v>0</v>
      </c>
      <c r="FE20" s="155">
        <f t="shared" si="105"/>
        <v>0</v>
      </c>
      <c r="FH20" s="286" t="s">
        <v>186</v>
      </c>
      <c r="FI20" s="305" t="s">
        <v>187</v>
      </c>
      <c r="FJ20" s="288" t="s">
        <v>108</v>
      </c>
      <c r="FK20" s="289">
        <v>24.96</v>
      </c>
      <c r="FL20" s="295">
        <v>0</v>
      </c>
      <c r="FM20" s="291">
        <f t="shared" si="145"/>
        <v>0</v>
      </c>
      <c r="FN20" s="609"/>
      <c r="FO20" s="198">
        <f t="shared" si="38"/>
        <v>1</v>
      </c>
      <c r="FP20" s="198">
        <f t="shared" si="39"/>
        <v>1</v>
      </c>
      <c r="FQ20" s="199">
        <f t="shared" si="40"/>
        <v>1</v>
      </c>
      <c r="FR20" s="199">
        <f t="shared" si="106"/>
        <v>0</v>
      </c>
      <c r="FS20" s="199">
        <f t="shared" si="107"/>
        <v>0</v>
      </c>
      <c r="FT20" s="199">
        <f t="shared" si="108"/>
        <v>0</v>
      </c>
      <c r="FU20" s="113">
        <f t="shared" si="109"/>
        <v>0</v>
      </c>
      <c r="FV20" s="155">
        <f t="shared" si="110"/>
        <v>0</v>
      </c>
      <c r="FY20" s="286" t="s">
        <v>186</v>
      </c>
      <c r="FZ20" s="305" t="s">
        <v>187</v>
      </c>
      <c r="GA20" s="288" t="s">
        <v>108</v>
      </c>
      <c r="GB20" s="289">
        <v>24.96</v>
      </c>
      <c r="GC20" s="295">
        <v>0</v>
      </c>
      <c r="GD20" s="291">
        <f t="shared" si="146"/>
        <v>0</v>
      </c>
      <c r="GE20" s="609"/>
      <c r="GF20" s="198">
        <f t="shared" si="42"/>
        <v>1</v>
      </c>
      <c r="GG20" s="198">
        <f t="shared" si="43"/>
        <v>1</v>
      </c>
      <c r="GH20" s="199">
        <f t="shared" si="44"/>
        <v>1</v>
      </c>
      <c r="GI20" s="199">
        <f t="shared" si="111"/>
        <v>0</v>
      </c>
      <c r="GJ20" s="199">
        <f t="shared" si="112"/>
        <v>0</v>
      </c>
      <c r="GK20" s="199">
        <f t="shared" si="113"/>
        <v>0</v>
      </c>
      <c r="GL20" s="113">
        <f t="shared" si="114"/>
        <v>0</v>
      </c>
      <c r="GM20" s="155">
        <f t="shared" si="115"/>
        <v>0</v>
      </c>
      <c r="GP20" s="286" t="s">
        <v>186</v>
      </c>
      <c r="GQ20" s="305" t="s">
        <v>187</v>
      </c>
      <c r="GR20" s="288" t="s">
        <v>108</v>
      </c>
      <c r="GS20" s="289">
        <v>24.96</v>
      </c>
      <c r="GT20" s="295">
        <v>0</v>
      </c>
      <c r="GU20" s="291">
        <f t="shared" si="147"/>
        <v>0</v>
      </c>
      <c r="GV20" s="609"/>
      <c r="GW20" s="198">
        <f t="shared" si="46"/>
        <v>1</v>
      </c>
      <c r="GX20" s="198">
        <f t="shared" si="47"/>
        <v>1</v>
      </c>
      <c r="GY20" s="199">
        <f t="shared" si="48"/>
        <v>1</v>
      </c>
      <c r="GZ20" s="199">
        <f t="shared" si="116"/>
        <v>0</v>
      </c>
      <c r="HA20" s="199">
        <f t="shared" si="117"/>
        <v>0</v>
      </c>
      <c r="HB20" s="199">
        <f t="shared" si="118"/>
        <v>0</v>
      </c>
      <c r="HC20" s="113">
        <f t="shared" si="119"/>
        <v>0</v>
      </c>
      <c r="HD20" s="155">
        <f t="shared" si="120"/>
        <v>0</v>
      </c>
      <c r="HG20" s="286" t="s">
        <v>186</v>
      </c>
      <c r="HH20" s="305" t="s">
        <v>187</v>
      </c>
      <c r="HI20" s="288" t="s">
        <v>108</v>
      </c>
      <c r="HJ20" s="289">
        <v>24.96</v>
      </c>
      <c r="HK20" s="295">
        <v>0</v>
      </c>
      <c r="HL20" s="291">
        <f t="shared" si="148"/>
        <v>0</v>
      </c>
      <c r="HM20" s="609"/>
      <c r="HN20" s="198">
        <f t="shared" si="50"/>
        <v>1</v>
      </c>
      <c r="HO20" s="198">
        <f t="shared" si="51"/>
        <v>1</v>
      </c>
      <c r="HP20" s="199">
        <f t="shared" si="52"/>
        <v>1</v>
      </c>
      <c r="HQ20" s="199">
        <f t="shared" si="121"/>
        <v>0</v>
      </c>
      <c r="HR20" s="199">
        <f t="shared" si="122"/>
        <v>0</v>
      </c>
      <c r="HS20" s="199">
        <f t="shared" si="123"/>
        <v>0</v>
      </c>
      <c r="HT20" s="113">
        <f t="shared" si="124"/>
        <v>0</v>
      </c>
      <c r="HU20" s="155">
        <f t="shared" si="125"/>
        <v>0</v>
      </c>
      <c r="HX20" s="286" t="s">
        <v>186</v>
      </c>
      <c r="HY20" s="305" t="s">
        <v>187</v>
      </c>
      <c r="HZ20" s="288" t="s">
        <v>108</v>
      </c>
      <c r="IA20" s="289">
        <v>24.96</v>
      </c>
      <c r="IB20" s="295">
        <v>0</v>
      </c>
      <c r="IC20" s="291">
        <f t="shared" si="149"/>
        <v>0</v>
      </c>
      <c r="ID20" s="609"/>
      <c r="IE20" s="198">
        <f t="shared" si="54"/>
        <v>1</v>
      </c>
      <c r="IF20" s="198">
        <f t="shared" si="55"/>
        <v>1</v>
      </c>
      <c r="IG20" s="199">
        <f t="shared" si="56"/>
        <v>1</v>
      </c>
      <c r="IH20" s="199">
        <f t="shared" si="126"/>
        <v>0</v>
      </c>
      <c r="II20" s="199">
        <f t="shared" si="127"/>
        <v>0</v>
      </c>
      <c r="IJ20" s="199">
        <f t="shared" si="128"/>
        <v>0</v>
      </c>
      <c r="IK20" s="113">
        <f t="shared" si="129"/>
        <v>0</v>
      </c>
      <c r="IL20" s="155">
        <f t="shared" si="130"/>
        <v>0</v>
      </c>
      <c r="IO20" s="286" t="s">
        <v>186</v>
      </c>
      <c r="IP20" s="305" t="s">
        <v>187</v>
      </c>
      <c r="IQ20" s="288" t="s">
        <v>108</v>
      </c>
      <c r="IR20" s="289">
        <v>24.96</v>
      </c>
      <c r="IS20" s="295">
        <v>0</v>
      </c>
      <c r="IT20" s="291">
        <f t="shared" si="150"/>
        <v>0</v>
      </c>
      <c r="IU20" s="609"/>
      <c r="IV20" s="198">
        <f t="shared" si="58"/>
        <v>1</v>
      </c>
      <c r="IW20" s="198">
        <f t="shared" si="59"/>
        <v>1</v>
      </c>
      <c r="IX20" s="199">
        <f t="shared" si="60"/>
        <v>1</v>
      </c>
      <c r="IY20" s="199">
        <f t="shared" si="131"/>
        <v>0</v>
      </c>
      <c r="IZ20" s="199">
        <f t="shared" si="132"/>
        <v>0</v>
      </c>
      <c r="JA20" s="199">
        <f t="shared" si="133"/>
        <v>0</v>
      </c>
      <c r="JB20" s="113">
        <f t="shared" si="134"/>
        <v>0</v>
      </c>
      <c r="JC20" s="155">
        <f t="shared" si="135"/>
        <v>0</v>
      </c>
    </row>
    <row r="21" spans="2:263" ht="38.25" customHeight="1">
      <c r="B21" s="286" t="s">
        <v>188</v>
      </c>
      <c r="C21" s="305" t="s">
        <v>189</v>
      </c>
      <c r="D21" s="288" t="s">
        <v>107</v>
      </c>
      <c r="E21" s="289">
        <v>18</v>
      </c>
      <c r="F21" s="290">
        <v>0</v>
      </c>
      <c r="G21" s="291">
        <f t="shared" si="0"/>
        <v>0</v>
      </c>
      <c r="H21" s="609"/>
      <c r="K21" s="286" t="s">
        <v>188</v>
      </c>
      <c r="L21" s="300" t="s">
        <v>189</v>
      </c>
      <c r="M21" s="293" t="s">
        <v>107</v>
      </c>
      <c r="N21" s="294">
        <v>18</v>
      </c>
      <c r="O21" s="295">
        <v>24872</v>
      </c>
      <c r="P21" s="291">
        <f t="shared" si="136"/>
        <v>447696</v>
      </c>
      <c r="Q21" s="609"/>
      <c r="R21" s="198">
        <f t="shared" si="2"/>
        <v>1</v>
      </c>
      <c r="S21" s="198">
        <f t="shared" si="3"/>
        <v>1</v>
      </c>
      <c r="T21" s="199">
        <f t="shared" si="4"/>
        <v>1</v>
      </c>
      <c r="U21" s="199">
        <f t="shared" si="61"/>
        <v>1</v>
      </c>
      <c r="V21" s="199">
        <f t="shared" si="62"/>
        <v>1</v>
      </c>
      <c r="W21" s="199">
        <f t="shared" si="63"/>
        <v>1</v>
      </c>
      <c r="X21" s="113">
        <f t="shared" si="64"/>
        <v>447696</v>
      </c>
      <c r="Y21" s="155">
        <f t="shared" si="65"/>
        <v>0</v>
      </c>
      <c r="Z21" s="253"/>
      <c r="AA21" s="253"/>
      <c r="AB21" s="286" t="s">
        <v>188</v>
      </c>
      <c r="AC21" s="300" t="s">
        <v>189</v>
      </c>
      <c r="AD21" s="293" t="s">
        <v>107</v>
      </c>
      <c r="AE21" s="294">
        <v>18</v>
      </c>
      <c r="AF21" s="295">
        <v>22500</v>
      </c>
      <c r="AG21" s="291">
        <f t="shared" si="137"/>
        <v>405000</v>
      </c>
      <c r="AH21" s="609"/>
      <c r="AI21" s="198">
        <f t="shared" si="6"/>
        <v>1</v>
      </c>
      <c r="AJ21" s="198">
        <f t="shared" si="7"/>
        <v>1</v>
      </c>
      <c r="AK21" s="199">
        <f t="shared" si="8"/>
        <v>1</v>
      </c>
      <c r="AL21" s="199">
        <f t="shared" si="66"/>
        <v>1</v>
      </c>
      <c r="AM21" s="199">
        <f t="shared" si="67"/>
        <v>1</v>
      </c>
      <c r="AN21" s="199">
        <f t="shared" si="68"/>
        <v>1</v>
      </c>
      <c r="AO21" s="113">
        <f t="shared" si="69"/>
        <v>405000</v>
      </c>
      <c r="AP21" s="155">
        <f t="shared" si="70"/>
        <v>0</v>
      </c>
      <c r="AQ21" s="253"/>
      <c r="AS21" s="286" t="s">
        <v>188</v>
      </c>
      <c r="AT21" s="292" t="s">
        <v>189</v>
      </c>
      <c r="AU21" s="296" t="s">
        <v>107</v>
      </c>
      <c r="AV21" s="294">
        <v>18</v>
      </c>
      <c r="AW21" s="297">
        <v>75000</v>
      </c>
      <c r="AX21" s="291">
        <f t="shared" si="138"/>
        <v>1350000</v>
      </c>
      <c r="AY21" s="609"/>
      <c r="AZ21" s="198">
        <f t="shared" si="10"/>
        <v>1</v>
      </c>
      <c r="BA21" s="198">
        <f t="shared" si="11"/>
        <v>1</v>
      </c>
      <c r="BB21" s="199">
        <f t="shared" si="12"/>
        <v>1</v>
      </c>
      <c r="BC21" s="199">
        <f t="shared" si="71"/>
        <v>1</v>
      </c>
      <c r="BD21" s="199">
        <f t="shared" si="72"/>
        <v>1</v>
      </c>
      <c r="BE21" s="199">
        <f t="shared" si="73"/>
        <v>1</v>
      </c>
      <c r="BF21" s="113">
        <f t="shared" si="74"/>
        <v>1350000</v>
      </c>
      <c r="BG21" s="155">
        <f t="shared" si="75"/>
        <v>0</v>
      </c>
      <c r="BJ21" s="286" t="s">
        <v>188</v>
      </c>
      <c r="BK21" s="300" t="s">
        <v>189</v>
      </c>
      <c r="BL21" s="293" t="s">
        <v>107</v>
      </c>
      <c r="BM21" s="294">
        <v>18</v>
      </c>
      <c r="BN21" s="295">
        <v>26000</v>
      </c>
      <c r="BO21" s="291">
        <f t="shared" si="139"/>
        <v>468000</v>
      </c>
      <c r="BP21" s="609"/>
      <c r="BQ21" s="198">
        <f t="shared" si="14"/>
        <v>1</v>
      </c>
      <c r="BR21" s="198">
        <f t="shared" si="15"/>
        <v>1</v>
      </c>
      <c r="BS21" s="199">
        <f t="shared" si="16"/>
        <v>1</v>
      </c>
      <c r="BT21" s="199">
        <f t="shared" si="76"/>
        <v>1</v>
      </c>
      <c r="BU21" s="199">
        <f t="shared" si="77"/>
        <v>1</v>
      </c>
      <c r="BV21" s="199">
        <f t="shared" si="78"/>
        <v>1</v>
      </c>
      <c r="BW21" s="113">
        <f t="shared" si="79"/>
        <v>468000</v>
      </c>
      <c r="BX21" s="155">
        <f t="shared" si="80"/>
        <v>0</v>
      </c>
      <c r="CA21" s="286" t="s">
        <v>188</v>
      </c>
      <c r="CB21" s="307" t="s">
        <v>189</v>
      </c>
      <c r="CC21" s="293" t="s">
        <v>107</v>
      </c>
      <c r="CD21" s="294">
        <v>18</v>
      </c>
      <c r="CE21" s="295">
        <v>65000</v>
      </c>
      <c r="CF21" s="291">
        <f t="shared" si="140"/>
        <v>1170000</v>
      </c>
      <c r="CG21" s="609"/>
      <c r="CH21" s="198">
        <f t="shared" si="18"/>
        <v>1</v>
      </c>
      <c r="CI21" s="198">
        <f t="shared" si="19"/>
        <v>1</v>
      </c>
      <c r="CJ21" s="199">
        <f t="shared" si="20"/>
        <v>1</v>
      </c>
      <c r="CK21" s="199">
        <f t="shared" si="81"/>
        <v>1</v>
      </c>
      <c r="CL21" s="199">
        <f t="shared" si="82"/>
        <v>1</v>
      </c>
      <c r="CM21" s="199">
        <f t="shared" si="83"/>
        <v>1</v>
      </c>
      <c r="CN21" s="113">
        <f t="shared" si="84"/>
        <v>1170000</v>
      </c>
      <c r="CO21" s="155">
        <f t="shared" si="85"/>
        <v>0</v>
      </c>
      <c r="CR21" s="299" t="s">
        <v>188</v>
      </c>
      <c r="CS21" s="300" t="s">
        <v>189</v>
      </c>
      <c r="CT21" s="301" t="s">
        <v>107</v>
      </c>
      <c r="CU21" s="302">
        <v>18</v>
      </c>
      <c r="CV21" s="303">
        <v>35686</v>
      </c>
      <c r="CW21" s="291">
        <f t="shared" si="141"/>
        <v>642348</v>
      </c>
      <c r="CX21" s="609"/>
      <c r="CY21" s="198">
        <f t="shared" si="22"/>
        <v>1</v>
      </c>
      <c r="CZ21" s="198">
        <f t="shared" si="23"/>
        <v>1</v>
      </c>
      <c r="DA21" s="199">
        <f t="shared" si="24"/>
        <v>1</v>
      </c>
      <c r="DB21" s="199">
        <f t="shared" si="86"/>
        <v>1</v>
      </c>
      <c r="DC21" s="199">
        <f t="shared" si="87"/>
        <v>1</v>
      </c>
      <c r="DD21" s="199">
        <f t="shared" si="88"/>
        <v>1</v>
      </c>
      <c r="DE21" s="113">
        <f t="shared" si="89"/>
        <v>642348</v>
      </c>
      <c r="DF21" s="155">
        <f t="shared" si="90"/>
        <v>0</v>
      </c>
      <c r="DI21" s="286" t="s">
        <v>188</v>
      </c>
      <c r="DJ21" s="305" t="s">
        <v>189</v>
      </c>
      <c r="DK21" s="288" t="s">
        <v>107</v>
      </c>
      <c r="DL21" s="289">
        <v>18</v>
      </c>
      <c r="DM21" s="295">
        <v>0</v>
      </c>
      <c r="DN21" s="291">
        <f t="shared" si="142"/>
        <v>0</v>
      </c>
      <c r="DO21" s="609"/>
      <c r="DP21" s="198">
        <f t="shared" si="26"/>
        <v>1</v>
      </c>
      <c r="DQ21" s="198">
        <f t="shared" si="27"/>
        <v>1</v>
      </c>
      <c r="DR21" s="199">
        <f t="shared" si="28"/>
        <v>1</v>
      </c>
      <c r="DS21" s="199">
        <f t="shared" si="91"/>
        <v>0</v>
      </c>
      <c r="DT21" s="199">
        <f t="shared" si="92"/>
        <v>0</v>
      </c>
      <c r="DU21" s="199">
        <f t="shared" si="93"/>
        <v>0</v>
      </c>
      <c r="DV21" s="113">
        <f t="shared" si="94"/>
        <v>0</v>
      </c>
      <c r="DW21" s="155">
        <f t="shared" si="95"/>
        <v>0</v>
      </c>
      <c r="DZ21" s="286" t="s">
        <v>188</v>
      </c>
      <c r="EA21" s="305" t="s">
        <v>189</v>
      </c>
      <c r="EB21" s="288" t="s">
        <v>107</v>
      </c>
      <c r="EC21" s="289">
        <v>18</v>
      </c>
      <c r="ED21" s="295">
        <v>0</v>
      </c>
      <c r="EE21" s="291">
        <f t="shared" si="143"/>
        <v>0</v>
      </c>
      <c r="EF21" s="609"/>
      <c r="EG21" s="198">
        <f t="shared" si="30"/>
        <v>1</v>
      </c>
      <c r="EH21" s="198">
        <f t="shared" si="31"/>
        <v>1</v>
      </c>
      <c r="EI21" s="199">
        <f t="shared" si="32"/>
        <v>1</v>
      </c>
      <c r="EJ21" s="199">
        <f t="shared" si="96"/>
        <v>0</v>
      </c>
      <c r="EK21" s="199">
        <f t="shared" si="97"/>
        <v>0</v>
      </c>
      <c r="EL21" s="199">
        <f t="shared" si="98"/>
        <v>0</v>
      </c>
      <c r="EM21" s="113">
        <f t="shared" si="99"/>
        <v>0</v>
      </c>
      <c r="EN21" s="155">
        <f t="shared" si="100"/>
        <v>0</v>
      </c>
      <c r="EQ21" s="286" t="s">
        <v>188</v>
      </c>
      <c r="ER21" s="305" t="s">
        <v>189</v>
      </c>
      <c r="ES21" s="288" t="s">
        <v>107</v>
      </c>
      <c r="ET21" s="289">
        <v>18</v>
      </c>
      <c r="EU21" s="295">
        <v>0</v>
      </c>
      <c r="EV21" s="291">
        <f t="shared" si="144"/>
        <v>0</v>
      </c>
      <c r="EW21" s="609"/>
      <c r="EX21" s="198">
        <f t="shared" si="34"/>
        <v>1</v>
      </c>
      <c r="EY21" s="198">
        <f t="shared" si="35"/>
        <v>1</v>
      </c>
      <c r="EZ21" s="199">
        <f t="shared" si="36"/>
        <v>1</v>
      </c>
      <c r="FA21" s="199">
        <f t="shared" si="101"/>
        <v>0</v>
      </c>
      <c r="FB21" s="199">
        <f t="shared" si="102"/>
        <v>0</v>
      </c>
      <c r="FC21" s="199">
        <f t="shared" si="103"/>
        <v>0</v>
      </c>
      <c r="FD21" s="113">
        <f t="shared" si="104"/>
        <v>0</v>
      </c>
      <c r="FE21" s="155">
        <f t="shared" si="105"/>
        <v>0</v>
      </c>
      <c r="FH21" s="286" t="s">
        <v>188</v>
      </c>
      <c r="FI21" s="305" t="s">
        <v>189</v>
      </c>
      <c r="FJ21" s="288" t="s">
        <v>107</v>
      </c>
      <c r="FK21" s="289">
        <v>18</v>
      </c>
      <c r="FL21" s="295">
        <v>0</v>
      </c>
      <c r="FM21" s="291">
        <f t="shared" si="145"/>
        <v>0</v>
      </c>
      <c r="FN21" s="609"/>
      <c r="FO21" s="198">
        <f t="shared" si="38"/>
        <v>1</v>
      </c>
      <c r="FP21" s="198">
        <f t="shared" si="39"/>
        <v>1</v>
      </c>
      <c r="FQ21" s="199">
        <f t="shared" si="40"/>
        <v>1</v>
      </c>
      <c r="FR21" s="199">
        <f t="shared" si="106"/>
        <v>0</v>
      </c>
      <c r="FS21" s="199">
        <f t="shared" si="107"/>
        <v>0</v>
      </c>
      <c r="FT21" s="199">
        <f t="shared" si="108"/>
        <v>0</v>
      </c>
      <c r="FU21" s="113">
        <f t="shared" si="109"/>
        <v>0</v>
      </c>
      <c r="FV21" s="155">
        <f t="shared" si="110"/>
        <v>0</v>
      </c>
      <c r="FY21" s="286" t="s">
        <v>188</v>
      </c>
      <c r="FZ21" s="305" t="s">
        <v>189</v>
      </c>
      <c r="GA21" s="288" t="s">
        <v>107</v>
      </c>
      <c r="GB21" s="289">
        <v>18</v>
      </c>
      <c r="GC21" s="295">
        <v>0</v>
      </c>
      <c r="GD21" s="291">
        <f t="shared" si="146"/>
        <v>0</v>
      </c>
      <c r="GE21" s="609"/>
      <c r="GF21" s="198">
        <f t="shared" si="42"/>
        <v>1</v>
      </c>
      <c r="GG21" s="198">
        <f t="shared" si="43"/>
        <v>1</v>
      </c>
      <c r="GH21" s="199">
        <f t="shared" si="44"/>
        <v>1</v>
      </c>
      <c r="GI21" s="199">
        <f t="shared" si="111"/>
        <v>0</v>
      </c>
      <c r="GJ21" s="199">
        <f t="shared" si="112"/>
        <v>0</v>
      </c>
      <c r="GK21" s="199">
        <f t="shared" si="113"/>
        <v>0</v>
      </c>
      <c r="GL21" s="113">
        <f t="shared" si="114"/>
        <v>0</v>
      </c>
      <c r="GM21" s="155">
        <f t="shared" si="115"/>
        <v>0</v>
      </c>
      <c r="GP21" s="286" t="s">
        <v>188</v>
      </c>
      <c r="GQ21" s="305" t="s">
        <v>189</v>
      </c>
      <c r="GR21" s="288" t="s">
        <v>107</v>
      </c>
      <c r="GS21" s="289">
        <v>18</v>
      </c>
      <c r="GT21" s="295">
        <v>0</v>
      </c>
      <c r="GU21" s="291">
        <f t="shared" si="147"/>
        <v>0</v>
      </c>
      <c r="GV21" s="609"/>
      <c r="GW21" s="198">
        <f t="shared" si="46"/>
        <v>1</v>
      </c>
      <c r="GX21" s="198">
        <f t="shared" si="47"/>
        <v>1</v>
      </c>
      <c r="GY21" s="199">
        <f t="shared" si="48"/>
        <v>1</v>
      </c>
      <c r="GZ21" s="199">
        <f t="shared" si="116"/>
        <v>0</v>
      </c>
      <c r="HA21" s="199">
        <f t="shared" si="117"/>
        <v>0</v>
      </c>
      <c r="HB21" s="199">
        <f t="shared" si="118"/>
        <v>0</v>
      </c>
      <c r="HC21" s="113">
        <f t="shared" si="119"/>
        <v>0</v>
      </c>
      <c r="HD21" s="155">
        <f t="shared" si="120"/>
        <v>0</v>
      </c>
      <c r="HG21" s="286" t="s">
        <v>188</v>
      </c>
      <c r="HH21" s="305" t="s">
        <v>189</v>
      </c>
      <c r="HI21" s="288" t="s">
        <v>107</v>
      </c>
      <c r="HJ21" s="289">
        <v>18</v>
      </c>
      <c r="HK21" s="295">
        <v>0</v>
      </c>
      <c r="HL21" s="291">
        <f t="shared" si="148"/>
        <v>0</v>
      </c>
      <c r="HM21" s="609"/>
      <c r="HN21" s="198">
        <f t="shared" si="50"/>
        <v>1</v>
      </c>
      <c r="HO21" s="198">
        <f t="shared" si="51"/>
        <v>1</v>
      </c>
      <c r="HP21" s="199">
        <f t="shared" si="52"/>
        <v>1</v>
      </c>
      <c r="HQ21" s="199">
        <f t="shared" si="121"/>
        <v>0</v>
      </c>
      <c r="HR21" s="199">
        <f t="shared" si="122"/>
        <v>0</v>
      </c>
      <c r="HS21" s="199">
        <f t="shared" si="123"/>
        <v>0</v>
      </c>
      <c r="HT21" s="113">
        <f t="shared" si="124"/>
        <v>0</v>
      </c>
      <c r="HU21" s="155">
        <f t="shared" si="125"/>
        <v>0</v>
      </c>
      <c r="HX21" s="286" t="s">
        <v>188</v>
      </c>
      <c r="HY21" s="305" t="s">
        <v>189</v>
      </c>
      <c r="HZ21" s="288" t="s">
        <v>107</v>
      </c>
      <c r="IA21" s="289">
        <v>18</v>
      </c>
      <c r="IB21" s="295">
        <v>0</v>
      </c>
      <c r="IC21" s="291">
        <f t="shared" si="149"/>
        <v>0</v>
      </c>
      <c r="ID21" s="609"/>
      <c r="IE21" s="198">
        <f t="shared" si="54"/>
        <v>1</v>
      </c>
      <c r="IF21" s="198">
        <f t="shared" si="55"/>
        <v>1</v>
      </c>
      <c r="IG21" s="199">
        <f t="shared" si="56"/>
        <v>1</v>
      </c>
      <c r="IH21" s="199">
        <f t="shared" si="126"/>
        <v>0</v>
      </c>
      <c r="II21" s="199">
        <f t="shared" si="127"/>
        <v>0</v>
      </c>
      <c r="IJ21" s="199">
        <f t="shared" si="128"/>
        <v>0</v>
      </c>
      <c r="IK21" s="113">
        <f t="shared" si="129"/>
        <v>0</v>
      </c>
      <c r="IL21" s="155">
        <f t="shared" si="130"/>
        <v>0</v>
      </c>
      <c r="IO21" s="286" t="s">
        <v>188</v>
      </c>
      <c r="IP21" s="305" t="s">
        <v>189</v>
      </c>
      <c r="IQ21" s="288" t="s">
        <v>107</v>
      </c>
      <c r="IR21" s="289">
        <v>18</v>
      </c>
      <c r="IS21" s="295">
        <v>0</v>
      </c>
      <c r="IT21" s="291">
        <f t="shared" si="150"/>
        <v>0</v>
      </c>
      <c r="IU21" s="609"/>
      <c r="IV21" s="198">
        <f t="shared" si="58"/>
        <v>1</v>
      </c>
      <c r="IW21" s="198">
        <f t="shared" si="59"/>
        <v>1</v>
      </c>
      <c r="IX21" s="199">
        <f t="shared" si="60"/>
        <v>1</v>
      </c>
      <c r="IY21" s="199">
        <f t="shared" si="131"/>
        <v>0</v>
      </c>
      <c r="IZ21" s="199">
        <f t="shared" si="132"/>
        <v>0</v>
      </c>
      <c r="JA21" s="199">
        <f t="shared" si="133"/>
        <v>0</v>
      </c>
      <c r="JB21" s="113">
        <f t="shared" si="134"/>
        <v>0</v>
      </c>
      <c r="JC21" s="155">
        <f t="shared" si="135"/>
        <v>0</v>
      </c>
    </row>
    <row r="22" spans="2:263" ht="45.75" customHeight="1">
      <c r="B22" s="286" t="s">
        <v>190</v>
      </c>
      <c r="C22" s="287" t="s">
        <v>191</v>
      </c>
      <c r="D22" s="288" t="s">
        <v>107</v>
      </c>
      <c r="E22" s="289">
        <v>26</v>
      </c>
      <c r="F22" s="290">
        <v>0</v>
      </c>
      <c r="G22" s="291">
        <f t="shared" si="0"/>
        <v>0</v>
      </c>
      <c r="H22" s="609"/>
      <c r="K22" s="286" t="s">
        <v>190</v>
      </c>
      <c r="L22" s="292" t="s">
        <v>191</v>
      </c>
      <c r="M22" s="293" t="s">
        <v>107</v>
      </c>
      <c r="N22" s="294">
        <v>26</v>
      </c>
      <c r="O22" s="295">
        <v>29365</v>
      </c>
      <c r="P22" s="291">
        <f t="shared" si="136"/>
        <v>763490</v>
      </c>
      <c r="Q22" s="609"/>
      <c r="R22" s="198">
        <f t="shared" si="2"/>
        <v>1</v>
      </c>
      <c r="S22" s="198">
        <f t="shared" si="3"/>
        <v>1</v>
      </c>
      <c r="T22" s="199">
        <f t="shared" si="4"/>
        <v>1</v>
      </c>
      <c r="U22" s="199">
        <f t="shared" si="61"/>
        <v>1</v>
      </c>
      <c r="V22" s="199">
        <f t="shared" si="62"/>
        <v>1</v>
      </c>
      <c r="W22" s="199">
        <f t="shared" si="63"/>
        <v>1</v>
      </c>
      <c r="X22" s="113">
        <f t="shared" si="64"/>
        <v>763490</v>
      </c>
      <c r="Y22" s="155">
        <f t="shared" si="65"/>
        <v>0</v>
      </c>
      <c r="Z22" s="253"/>
      <c r="AB22" s="286" t="s">
        <v>190</v>
      </c>
      <c r="AC22" s="292" t="s">
        <v>191</v>
      </c>
      <c r="AD22" s="293" t="s">
        <v>107</v>
      </c>
      <c r="AE22" s="294">
        <v>26</v>
      </c>
      <c r="AF22" s="295">
        <v>18000</v>
      </c>
      <c r="AG22" s="291">
        <f t="shared" si="137"/>
        <v>468000</v>
      </c>
      <c r="AH22" s="609"/>
      <c r="AI22" s="198">
        <f t="shared" si="6"/>
        <v>1</v>
      </c>
      <c r="AJ22" s="198">
        <f t="shared" si="7"/>
        <v>1</v>
      </c>
      <c r="AK22" s="199">
        <f t="shared" si="8"/>
        <v>1</v>
      </c>
      <c r="AL22" s="199">
        <f t="shared" si="66"/>
        <v>1</v>
      </c>
      <c r="AM22" s="199">
        <f t="shared" si="67"/>
        <v>1</v>
      </c>
      <c r="AN22" s="199">
        <f t="shared" si="68"/>
        <v>1</v>
      </c>
      <c r="AO22" s="113">
        <f t="shared" si="69"/>
        <v>468000</v>
      </c>
      <c r="AP22" s="155">
        <f t="shared" si="70"/>
        <v>0</v>
      </c>
      <c r="AS22" s="286" t="s">
        <v>190</v>
      </c>
      <c r="AT22" s="292" t="s">
        <v>191</v>
      </c>
      <c r="AU22" s="296" t="s">
        <v>107</v>
      </c>
      <c r="AV22" s="294">
        <v>26</v>
      </c>
      <c r="AW22" s="297">
        <v>60000</v>
      </c>
      <c r="AX22" s="291">
        <f t="shared" si="138"/>
        <v>1560000</v>
      </c>
      <c r="AY22" s="609"/>
      <c r="AZ22" s="198">
        <f t="shared" si="10"/>
        <v>1</v>
      </c>
      <c r="BA22" s="198">
        <f t="shared" si="11"/>
        <v>1</v>
      </c>
      <c r="BB22" s="199">
        <f t="shared" si="12"/>
        <v>1</v>
      </c>
      <c r="BC22" s="199">
        <f t="shared" si="71"/>
        <v>1</v>
      </c>
      <c r="BD22" s="199">
        <f t="shared" si="72"/>
        <v>1</v>
      </c>
      <c r="BE22" s="199">
        <f t="shared" si="73"/>
        <v>1</v>
      </c>
      <c r="BF22" s="113">
        <f t="shared" si="74"/>
        <v>1560000</v>
      </c>
      <c r="BG22" s="155">
        <f t="shared" si="75"/>
        <v>0</v>
      </c>
      <c r="BJ22" s="286" t="s">
        <v>190</v>
      </c>
      <c r="BK22" s="292" t="s">
        <v>191</v>
      </c>
      <c r="BL22" s="293" t="s">
        <v>107</v>
      </c>
      <c r="BM22" s="294">
        <v>26</v>
      </c>
      <c r="BN22" s="295">
        <v>20000</v>
      </c>
      <c r="BO22" s="291">
        <f t="shared" si="139"/>
        <v>520000</v>
      </c>
      <c r="BP22" s="609"/>
      <c r="BQ22" s="198">
        <f t="shared" si="14"/>
        <v>1</v>
      </c>
      <c r="BR22" s="198">
        <f t="shared" si="15"/>
        <v>1</v>
      </c>
      <c r="BS22" s="199">
        <f t="shared" si="16"/>
        <v>1</v>
      </c>
      <c r="BT22" s="199">
        <f t="shared" si="76"/>
        <v>1</v>
      </c>
      <c r="BU22" s="199">
        <f t="shared" si="77"/>
        <v>1</v>
      </c>
      <c r="BV22" s="199">
        <f t="shared" si="78"/>
        <v>1</v>
      </c>
      <c r="BW22" s="113">
        <f t="shared" si="79"/>
        <v>520000</v>
      </c>
      <c r="BX22" s="155">
        <f t="shared" si="80"/>
        <v>0</v>
      </c>
      <c r="CA22" s="286" t="s">
        <v>190</v>
      </c>
      <c r="CB22" s="298" t="s">
        <v>191</v>
      </c>
      <c r="CC22" s="293" t="s">
        <v>107</v>
      </c>
      <c r="CD22" s="294">
        <v>26</v>
      </c>
      <c r="CE22" s="295">
        <v>65000</v>
      </c>
      <c r="CF22" s="291">
        <f t="shared" si="140"/>
        <v>1690000</v>
      </c>
      <c r="CG22" s="609"/>
      <c r="CH22" s="198">
        <f t="shared" si="18"/>
        <v>1</v>
      </c>
      <c r="CI22" s="198">
        <f t="shared" si="19"/>
        <v>1</v>
      </c>
      <c r="CJ22" s="199">
        <f t="shared" si="20"/>
        <v>1</v>
      </c>
      <c r="CK22" s="199">
        <f t="shared" si="81"/>
        <v>1</v>
      </c>
      <c r="CL22" s="199">
        <f t="shared" si="82"/>
        <v>1</v>
      </c>
      <c r="CM22" s="199">
        <f t="shared" si="83"/>
        <v>1</v>
      </c>
      <c r="CN22" s="113">
        <f t="shared" si="84"/>
        <v>1690000</v>
      </c>
      <c r="CO22" s="155">
        <f t="shared" si="85"/>
        <v>0</v>
      </c>
      <c r="CR22" s="299" t="s">
        <v>190</v>
      </c>
      <c r="CS22" s="300" t="s">
        <v>191</v>
      </c>
      <c r="CT22" s="301" t="s">
        <v>107</v>
      </c>
      <c r="CU22" s="302">
        <v>26</v>
      </c>
      <c r="CV22" s="303">
        <v>25186</v>
      </c>
      <c r="CW22" s="291">
        <f t="shared" si="141"/>
        <v>654836</v>
      </c>
      <c r="CX22" s="609"/>
      <c r="CY22" s="198">
        <f t="shared" si="22"/>
        <v>1</v>
      </c>
      <c r="CZ22" s="198">
        <f t="shared" si="23"/>
        <v>1</v>
      </c>
      <c r="DA22" s="199">
        <f t="shared" si="24"/>
        <v>1</v>
      </c>
      <c r="DB22" s="199">
        <f t="shared" si="86"/>
        <v>1</v>
      </c>
      <c r="DC22" s="199">
        <f t="shared" si="87"/>
        <v>1</v>
      </c>
      <c r="DD22" s="199">
        <f t="shared" si="88"/>
        <v>1</v>
      </c>
      <c r="DE22" s="113">
        <f t="shared" si="89"/>
        <v>654836</v>
      </c>
      <c r="DF22" s="155">
        <f t="shared" si="90"/>
        <v>0</v>
      </c>
      <c r="DI22" s="286" t="s">
        <v>190</v>
      </c>
      <c r="DJ22" s="287" t="s">
        <v>191</v>
      </c>
      <c r="DK22" s="288" t="s">
        <v>107</v>
      </c>
      <c r="DL22" s="289">
        <v>26</v>
      </c>
      <c r="DM22" s="295">
        <v>0</v>
      </c>
      <c r="DN22" s="291">
        <f t="shared" si="142"/>
        <v>0</v>
      </c>
      <c r="DO22" s="609"/>
      <c r="DP22" s="198">
        <f t="shared" si="26"/>
        <v>1</v>
      </c>
      <c r="DQ22" s="198">
        <f t="shared" si="27"/>
        <v>1</v>
      </c>
      <c r="DR22" s="199">
        <f t="shared" si="28"/>
        <v>1</v>
      </c>
      <c r="DS22" s="199">
        <f t="shared" si="91"/>
        <v>0</v>
      </c>
      <c r="DT22" s="199">
        <f t="shared" si="92"/>
        <v>0</v>
      </c>
      <c r="DU22" s="199">
        <f t="shared" si="93"/>
        <v>0</v>
      </c>
      <c r="DV22" s="113">
        <f t="shared" si="94"/>
        <v>0</v>
      </c>
      <c r="DW22" s="155">
        <f t="shared" si="95"/>
        <v>0</v>
      </c>
      <c r="DZ22" s="286" t="s">
        <v>190</v>
      </c>
      <c r="EA22" s="287" t="s">
        <v>191</v>
      </c>
      <c r="EB22" s="288" t="s">
        <v>107</v>
      </c>
      <c r="EC22" s="289">
        <v>26</v>
      </c>
      <c r="ED22" s="295">
        <v>0</v>
      </c>
      <c r="EE22" s="291">
        <f t="shared" si="143"/>
        <v>0</v>
      </c>
      <c r="EF22" s="609"/>
      <c r="EG22" s="198">
        <f t="shared" si="30"/>
        <v>1</v>
      </c>
      <c r="EH22" s="198">
        <f t="shared" si="31"/>
        <v>1</v>
      </c>
      <c r="EI22" s="199">
        <f t="shared" si="32"/>
        <v>1</v>
      </c>
      <c r="EJ22" s="199">
        <f t="shared" si="96"/>
        <v>0</v>
      </c>
      <c r="EK22" s="199">
        <f t="shared" si="97"/>
        <v>0</v>
      </c>
      <c r="EL22" s="199">
        <f t="shared" si="98"/>
        <v>0</v>
      </c>
      <c r="EM22" s="113">
        <f t="shared" si="99"/>
        <v>0</v>
      </c>
      <c r="EN22" s="155">
        <f t="shared" si="100"/>
        <v>0</v>
      </c>
      <c r="EQ22" s="286" t="s">
        <v>190</v>
      </c>
      <c r="ER22" s="287" t="s">
        <v>191</v>
      </c>
      <c r="ES22" s="288" t="s">
        <v>107</v>
      </c>
      <c r="ET22" s="289">
        <v>26</v>
      </c>
      <c r="EU22" s="295">
        <v>0</v>
      </c>
      <c r="EV22" s="291">
        <f t="shared" si="144"/>
        <v>0</v>
      </c>
      <c r="EW22" s="609"/>
      <c r="EX22" s="198">
        <f t="shared" si="34"/>
        <v>1</v>
      </c>
      <c r="EY22" s="198">
        <f t="shared" si="35"/>
        <v>1</v>
      </c>
      <c r="EZ22" s="199">
        <f t="shared" si="36"/>
        <v>1</v>
      </c>
      <c r="FA22" s="199">
        <f t="shared" si="101"/>
        <v>0</v>
      </c>
      <c r="FB22" s="199">
        <f t="shared" si="102"/>
        <v>0</v>
      </c>
      <c r="FC22" s="199">
        <f t="shared" si="103"/>
        <v>0</v>
      </c>
      <c r="FD22" s="113">
        <f t="shared" si="104"/>
        <v>0</v>
      </c>
      <c r="FE22" s="155">
        <f t="shared" si="105"/>
        <v>0</v>
      </c>
      <c r="FH22" s="286" t="s">
        <v>190</v>
      </c>
      <c r="FI22" s="287" t="s">
        <v>191</v>
      </c>
      <c r="FJ22" s="288" t="s">
        <v>107</v>
      </c>
      <c r="FK22" s="289">
        <v>26</v>
      </c>
      <c r="FL22" s="295">
        <v>0</v>
      </c>
      <c r="FM22" s="291">
        <f t="shared" si="145"/>
        <v>0</v>
      </c>
      <c r="FN22" s="609"/>
      <c r="FO22" s="198">
        <f t="shared" si="38"/>
        <v>1</v>
      </c>
      <c r="FP22" s="198">
        <f t="shared" si="39"/>
        <v>1</v>
      </c>
      <c r="FQ22" s="199">
        <f t="shared" si="40"/>
        <v>1</v>
      </c>
      <c r="FR22" s="199">
        <f t="shared" si="106"/>
        <v>0</v>
      </c>
      <c r="FS22" s="199">
        <f t="shared" si="107"/>
        <v>0</v>
      </c>
      <c r="FT22" s="199">
        <f t="shared" si="108"/>
        <v>0</v>
      </c>
      <c r="FU22" s="113">
        <f t="shared" si="109"/>
        <v>0</v>
      </c>
      <c r="FV22" s="155">
        <f t="shared" si="110"/>
        <v>0</v>
      </c>
      <c r="FY22" s="286" t="s">
        <v>190</v>
      </c>
      <c r="FZ22" s="287" t="s">
        <v>191</v>
      </c>
      <c r="GA22" s="288" t="s">
        <v>107</v>
      </c>
      <c r="GB22" s="289">
        <v>26</v>
      </c>
      <c r="GC22" s="295">
        <v>0</v>
      </c>
      <c r="GD22" s="291">
        <f t="shared" si="146"/>
        <v>0</v>
      </c>
      <c r="GE22" s="609"/>
      <c r="GF22" s="198">
        <f t="shared" si="42"/>
        <v>1</v>
      </c>
      <c r="GG22" s="198">
        <f t="shared" si="43"/>
        <v>1</v>
      </c>
      <c r="GH22" s="199">
        <f t="shared" si="44"/>
        <v>1</v>
      </c>
      <c r="GI22" s="199">
        <f t="shared" si="111"/>
        <v>0</v>
      </c>
      <c r="GJ22" s="199">
        <f t="shared" si="112"/>
        <v>0</v>
      </c>
      <c r="GK22" s="199">
        <f t="shared" si="113"/>
        <v>0</v>
      </c>
      <c r="GL22" s="113">
        <f t="shared" si="114"/>
        <v>0</v>
      </c>
      <c r="GM22" s="155">
        <f t="shared" si="115"/>
        <v>0</v>
      </c>
      <c r="GP22" s="286" t="s">
        <v>190</v>
      </c>
      <c r="GQ22" s="287" t="s">
        <v>191</v>
      </c>
      <c r="GR22" s="288" t="s">
        <v>107</v>
      </c>
      <c r="GS22" s="289">
        <v>26</v>
      </c>
      <c r="GT22" s="295">
        <v>0</v>
      </c>
      <c r="GU22" s="291">
        <f t="shared" si="147"/>
        <v>0</v>
      </c>
      <c r="GV22" s="609"/>
      <c r="GW22" s="198">
        <f t="shared" si="46"/>
        <v>1</v>
      </c>
      <c r="GX22" s="198">
        <f t="shared" si="47"/>
        <v>1</v>
      </c>
      <c r="GY22" s="199">
        <f t="shared" si="48"/>
        <v>1</v>
      </c>
      <c r="GZ22" s="199">
        <f t="shared" si="116"/>
        <v>0</v>
      </c>
      <c r="HA22" s="199">
        <f t="shared" si="117"/>
        <v>0</v>
      </c>
      <c r="HB22" s="199">
        <f t="shared" si="118"/>
        <v>0</v>
      </c>
      <c r="HC22" s="113">
        <f t="shared" si="119"/>
        <v>0</v>
      </c>
      <c r="HD22" s="155">
        <f t="shared" si="120"/>
        <v>0</v>
      </c>
      <c r="HG22" s="286" t="s">
        <v>190</v>
      </c>
      <c r="HH22" s="287" t="s">
        <v>191</v>
      </c>
      <c r="HI22" s="288" t="s">
        <v>107</v>
      </c>
      <c r="HJ22" s="289">
        <v>26</v>
      </c>
      <c r="HK22" s="295">
        <v>0</v>
      </c>
      <c r="HL22" s="291">
        <f t="shared" si="148"/>
        <v>0</v>
      </c>
      <c r="HM22" s="609"/>
      <c r="HN22" s="198">
        <f t="shared" si="50"/>
        <v>1</v>
      </c>
      <c r="HO22" s="198">
        <f t="shared" si="51"/>
        <v>1</v>
      </c>
      <c r="HP22" s="199">
        <f t="shared" si="52"/>
        <v>1</v>
      </c>
      <c r="HQ22" s="199">
        <f t="shared" si="121"/>
        <v>0</v>
      </c>
      <c r="HR22" s="199">
        <f t="shared" si="122"/>
        <v>0</v>
      </c>
      <c r="HS22" s="199">
        <f t="shared" si="123"/>
        <v>0</v>
      </c>
      <c r="HT22" s="113">
        <f t="shared" si="124"/>
        <v>0</v>
      </c>
      <c r="HU22" s="155">
        <f t="shared" si="125"/>
        <v>0</v>
      </c>
      <c r="HX22" s="286" t="s">
        <v>190</v>
      </c>
      <c r="HY22" s="287" t="s">
        <v>191</v>
      </c>
      <c r="HZ22" s="288" t="s">
        <v>107</v>
      </c>
      <c r="IA22" s="289">
        <v>26</v>
      </c>
      <c r="IB22" s="295">
        <v>0</v>
      </c>
      <c r="IC22" s="291">
        <f t="shared" si="149"/>
        <v>0</v>
      </c>
      <c r="ID22" s="609"/>
      <c r="IE22" s="198">
        <f t="shared" si="54"/>
        <v>1</v>
      </c>
      <c r="IF22" s="198">
        <f t="shared" si="55"/>
        <v>1</v>
      </c>
      <c r="IG22" s="199">
        <f t="shared" si="56"/>
        <v>1</v>
      </c>
      <c r="IH22" s="199">
        <f t="shared" si="126"/>
        <v>0</v>
      </c>
      <c r="II22" s="199">
        <f t="shared" si="127"/>
        <v>0</v>
      </c>
      <c r="IJ22" s="199">
        <f t="shared" si="128"/>
        <v>0</v>
      </c>
      <c r="IK22" s="113">
        <f t="shared" si="129"/>
        <v>0</v>
      </c>
      <c r="IL22" s="155">
        <f t="shared" si="130"/>
        <v>0</v>
      </c>
      <c r="IO22" s="286" t="s">
        <v>190</v>
      </c>
      <c r="IP22" s="287" t="s">
        <v>191</v>
      </c>
      <c r="IQ22" s="288" t="s">
        <v>107</v>
      </c>
      <c r="IR22" s="289">
        <v>26</v>
      </c>
      <c r="IS22" s="295">
        <v>0</v>
      </c>
      <c r="IT22" s="291">
        <f t="shared" si="150"/>
        <v>0</v>
      </c>
      <c r="IU22" s="609"/>
      <c r="IV22" s="198">
        <f t="shared" si="58"/>
        <v>1</v>
      </c>
      <c r="IW22" s="198">
        <f t="shared" si="59"/>
        <v>1</v>
      </c>
      <c r="IX22" s="199">
        <f t="shared" si="60"/>
        <v>1</v>
      </c>
      <c r="IY22" s="199">
        <f t="shared" si="131"/>
        <v>0</v>
      </c>
      <c r="IZ22" s="199">
        <f t="shared" si="132"/>
        <v>0</v>
      </c>
      <c r="JA22" s="199">
        <f t="shared" si="133"/>
        <v>0</v>
      </c>
      <c r="JB22" s="113">
        <f t="shared" si="134"/>
        <v>0</v>
      </c>
      <c r="JC22" s="155">
        <f t="shared" si="135"/>
        <v>0</v>
      </c>
    </row>
    <row r="23" spans="2:263" ht="30.75" customHeight="1" thickBot="1">
      <c r="B23" s="286" t="s">
        <v>192</v>
      </c>
      <c r="C23" s="287" t="s">
        <v>193</v>
      </c>
      <c r="D23" s="288" t="s">
        <v>107</v>
      </c>
      <c r="E23" s="289">
        <v>5</v>
      </c>
      <c r="F23" s="290">
        <v>0</v>
      </c>
      <c r="G23" s="291">
        <f t="shared" si="0"/>
        <v>0</v>
      </c>
      <c r="H23" s="609"/>
      <c r="K23" s="286" t="s">
        <v>192</v>
      </c>
      <c r="L23" s="292" t="s">
        <v>193</v>
      </c>
      <c r="M23" s="293" t="s">
        <v>107</v>
      </c>
      <c r="N23" s="294">
        <v>5</v>
      </c>
      <c r="O23" s="295">
        <v>26840</v>
      </c>
      <c r="P23" s="291">
        <f t="shared" si="136"/>
        <v>134200</v>
      </c>
      <c r="Q23" s="628"/>
      <c r="R23" s="198">
        <f t="shared" si="2"/>
        <v>1</v>
      </c>
      <c r="S23" s="198">
        <f t="shared" si="3"/>
        <v>1</v>
      </c>
      <c r="T23" s="199">
        <f t="shared" si="4"/>
        <v>1</v>
      </c>
      <c r="U23" s="199">
        <f t="shared" si="61"/>
        <v>1</v>
      </c>
      <c r="V23" s="199">
        <f t="shared" si="62"/>
        <v>1</v>
      </c>
      <c r="W23" s="199">
        <f t="shared" si="63"/>
        <v>1</v>
      </c>
      <c r="X23" s="113">
        <f t="shared" si="64"/>
        <v>134200</v>
      </c>
      <c r="Y23" s="155">
        <f t="shared" si="65"/>
        <v>0</v>
      </c>
      <c r="Z23" s="253"/>
      <c r="AA23" s="253"/>
      <c r="AB23" s="286" t="s">
        <v>192</v>
      </c>
      <c r="AC23" s="292" t="s">
        <v>193</v>
      </c>
      <c r="AD23" s="293" t="s">
        <v>107</v>
      </c>
      <c r="AE23" s="294">
        <v>5</v>
      </c>
      <c r="AF23" s="295">
        <v>75000</v>
      </c>
      <c r="AG23" s="291">
        <f t="shared" si="137"/>
        <v>375000</v>
      </c>
      <c r="AH23" s="609"/>
      <c r="AI23" s="198">
        <f t="shared" si="6"/>
        <v>1</v>
      </c>
      <c r="AJ23" s="198">
        <f t="shared" si="7"/>
        <v>1</v>
      </c>
      <c r="AK23" s="199">
        <f t="shared" si="8"/>
        <v>1</v>
      </c>
      <c r="AL23" s="199">
        <f t="shared" si="66"/>
        <v>1</v>
      </c>
      <c r="AM23" s="199">
        <f t="shared" si="67"/>
        <v>1</v>
      </c>
      <c r="AN23" s="199">
        <f t="shared" si="68"/>
        <v>1</v>
      </c>
      <c r="AO23" s="113">
        <f t="shared" si="69"/>
        <v>375000</v>
      </c>
      <c r="AP23" s="155">
        <f t="shared" si="70"/>
        <v>0</v>
      </c>
      <c r="AQ23" s="253"/>
      <c r="AS23" s="286" t="s">
        <v>192</v>
      </c>
      <c r="AT23" s="292" t="s">
        <v>193</v>
      </c>
      <c r="AU23" s="296" t="s">
        <v>107</v>
      </c>
      <c r="AV23" s="294">
        <v>5</v>
      </c>
      <c r="AW23" s="297">
        <v>65000</v>
      </c>
      <c r="AX23" s="291">
        <f t="shared" si="138"/>
        <v>325000</v>
      </c>
      <c r="AY23" s="609"/>
      <c r="AZ23" s="198">
        <f t="shared" si="10"/>
        <v>1</v>
      </c>
      <c r="BA23" s="198">
        <f t="shared" si="11"/>
        <v>1</v>
      </c>
      <c r="BB23" s="199">
        <f t="shared" si="12"/>
        <v>1</v>
      </c>
      <c r="BC23" s="199">
        <f t="shared" si="71"/>
        <v>1</v>
      </c>
      <c r="BD23" s="199">
        <f t="shared" si="72"/>
        <v>1</v>
      </c>
      <c r="BE23" s="199">
        <f t="shared" si="73"/>
        <v>1</v>
      </c>
      <c r="BF23" s="113">
        <f t="shared" si="74"/>
        <v>325000</v>
      </c>
      <c r="BG23" s="155">
        <f t="shared" si="75"/>
        <v>0</v>
      </c>
      <c r="BJ23" s="286" t="s">
        <v>192</v>
      </c>
      <c r="BK23" s="292" t="s">
        <v>193</v>
      </c>
      <c r="BL23" s="293" t="s">
        <v>107</v>
      </c>
      <c r="BM23" s="294">
        <v>5</v>
      </c>
      <c r="BN23" s="295">
        <v>23000</v>
      </c>
      <c r="BO23" s="291">
        <f t="shared" si="139"/>
        <v>115000</v>
      </c>
      <c r="BP23" s="609"/>
      <c r="BQ23" s="198">
        <f t="shared" si="14"/>
        <v>1</v>
      </c>
      <c r="BR23" s="198">
        <f t="shared" si="15"/>
        <v>1</v>
      </c>
      <c r="BS23" s="199">
        <f t="shared" si="16"/>
        <v>1</v>
      </c>
      <c r="BT23" s="199">
        <f t="shared" si="76"/>
        <v>1</v>
      </c>
      <c r="BU23" s="199">
        <f t="shared" si="77"/>
        <v>1</v>
      </c>
      <c r="BV23" s="199">
        <f t="shared" si="78"/>
        <v>1</v>
      </c>
      <c r="BW23" s="113">
        <f t="shared" si="79"/>
        <v>115000</v>
      </c>
      <c r="BX23" s="155">
        <f t="shared" si="80"/>
        <v>0</v>
      </c>
      <c r="CA23" s="286" t="s">
        <v>192</v>
      </c>
      <c r="CB23" s="298" t="s">
        <v>193</v>
      </c>
      <c r="CC23" s="293" t="s">
        <v>107</v>
      </c>
      <c r="CD23" s="294">
        <v>5</v>
      </c>
      <c r="CE23" s="295">
        <v>150000</v>
      </c>
      <c r="CF23" s="291">
        <f t="shared" si="140"/>
        <v>750000</v>
      </c>
      <c r="CG23" s="609"/>
      <c r="CH23" s="198">
        <f t="shared" si="18"/>
        <v>1</v>
      </c>
      <c r="CI23" s="198">
        <f t="shared" si="19"/>
        <v>1</v>
      </c>
      <c r="CJ23" s="199">
        <f t="shared" si="20"/>
        <v>1</v>
      </c>
      <c r="CK23" s="199">
        <f t="shared" si="81"/>
        <v>1</v>
      </c>
      <c r="CL23" s="199">
        <f t="shared" si="82"/>
        <v>1</v>
      </c>
      <c r="CM23" s="199">
        <f t="shared" si="83"/>
        <v>1</v>
      </c>
      <c r="CN23" s="113">
        <f t="shared" si="84"/>
        <v>750000</v>
      </c>
      <c r="CO23" s="155">
        <f t="shared" si="85"/>
        <v>0</v>
      </c>
      <c r="CR23" s="299" t="s">
        <v>192</v>
      </c>
      <c r="CS23" s="300" t="s">
        <v>193</v>
      </c>
      <c r="CT23" s="301" t="s">
        <v>107</v>
      </c>
      <c r="CU23" s="302">
        <v>5</v>
      </c>
      <c r="CV23" s="303">
        <v>73500</v>
      </c>
      <c r="CW23" s="291">
        <f t="shared" si="141"/>
        <v>367500</v>
      </c>
      <c r="CX23" s="609"/>
      <c r="CY23" s="198">
        <f t="shared" si="22"/>
        <v>1</v>
      </c>
      <c r="CZ23" s="198">
        <f t="shared" si="23"/>
        <v>1</v>
      </c>
      <c r="DA23" s="199">
        <f t="shared" si="24"/>
        <v>1</v>
      </c>
      <c r="DB23" s="199">
        <f t="shared" si="86"/>
        <v>1</v>
      </c>
      <c r="DC23" s="199">
        <f t="shared" si="87"/>
        <v>1</v>
      </c>
      <c r="DD23" s="199">
        <f t="shared" si="88"/>
        <v>1</v>
      </c>
      <c r="DE23" s="113">
        <f t="shared" si="89"/>
        <v>367500</v>
      </c>
      <c r="DF23" s="155">
        <f t="shared" si="90"/>
        <v>0</v>
      </c>
      <c r="DI23" s="286" t="s">
        <v>192</v>
      </c>
      <c r="DJ23" s="287" t="s">
        <v>193</v>
      </c>
      <c r="DK23" s="288" t="s">
        <v>107</v>
      </c>
      <c r="DL23" s="289">
        <v>5</v>
      </c>
      <c r="DM23" s="295">
        <v>0</v>
      </c>
      <c r="DN23" s="291">
        <f t="shared" si="142"/>
        <v>0</v>
      </c>
      <c r="DO23" s="609"/>
      <c r="DP23" s="198">
        <f t="shared" si="26"/>
        <v>1</v>
      </c>
      <c r="DQ23" s="198">
        <f t="shared" si="27"/>
        <v>1</v>
      </c>
      <c r="DR23" s="199">
        <f t="shared" si="28"/>
        <v>1</v>
      </c>
      <c r="DS23" s="199">
        <f t="shared" si="91"/>
        <v>0</v>
      </c>
      <c r="DT23" s="199">
        <f t="shared" si="92"/>
        <v>0</v>
      </c>
      <c r="DU23" s="199">
        <f t="shared" si="93"/>
        <v>0</v>
      </c>
      <c r="DV23" s="113">
        <f t="shared" si="94"/>
        <v>0</v>
      </c>
      <c r="DW23" s="155">
        <f t="shared" si="95"/>
        <v>0</v>
      </c>
      <c r="DZ23" s="286" t="s">
        <v>192</v>
      </c>
      <c r="EA23" s="287" t="s">
        <v>193</v>
      </c>
      <c r="EB23" s="288" t="s">
        <v>107</v>
      </c>
      <c r="EC23" s="289">
        <v>5</v>
      </c>
      <c r="ED23" s="295">
        <v>0</v>
      </c>
      <c r="EE23" s="291">
        <f t="shared" si="143"/>
        <v>0</v>
      </c>
      <c r="EF23" s="609"/>
      <c r="EG23" s="198">
        <f t="shared" si="30"/>
        <v>1</v>
      </c>
      <c r="EH23" s="198">
        <f t="shared" si="31"/>
        <v>1</v>
      </c>
      <c r="EI23" s="199">
        <f t="shared" si="32"/>
        <v>1</v>
      </c>
      <c r="EJ23" s="199">
        <f t="shared" si="96"/>
        <v>0</v>
      </c>
      <c r="EK23" s="199">
        <f t="shared" si="97"/>
        <v>0</v>
      </c>
      <c r="EL23" s="199">
        <f t="shared" si="98"/>
        <v>0</v>
      </c>
      <c r="EM23" s="113">
        <f t="shared" si="99"/>
        <v>0</v>
      </c>
      <c r="EN23" s="155">
        <f t="shared" si="100"/>
        <v>0</v>
      </c>
      <c r="EQ23" s="286" t="s">
        <v>192</v>
      </c>
      <c r="ER23" s="287" t="s">
        <v>193</v>
      </c>
      <c r="ES23" s="288" t="s">
        <v>107</v>
      </c>
      <c r="ET23" s="289">
        <v>5</v>
      </c>
      <c r="EU23" s="295">
        <v>0</v>
      </c>
      <c r="EV23" s="291">
        <f t="shared" si="144"/>
        <v>0</v>
      </c>
      <c r="EW23" s="609"/>
      <c r="EX23" s="198">
        <f t="shared" si="34"/>
        <v>1</v>
      </c>
      <c r="EY23" s="198">
        <f t="shared" si="35"/>
        <v>1</v>
      </c>
      <c r="EZ23" s="199">
        <f t="shared" si="36"/>
        <v>1</v>
      </c>
      <c r="FA23" s="199">
        <f t="shared" si="101"/>
        <v>0</v>
      </c>
      <c r="FB23" s="199">
        <f t="shared" si="102"/>
        <v>0</v>
      </c>
      <c r="FC23" s="199">
        <f t="shared" si="103"/>
        <v>0</v>
      </c>
      <c r="FD23" s="113">
        <f t="shared" si="104"/>
        <v>0</v>
      </c>
      <c r="FE23" s="155">
        <f t="shared" si="105"/>
        <v>0</v>
      </c>
      <c r="FH23" s="286" t="s">
        <v>192</v>
      </c>
      <c r="FI23" s="287" t="s">
        <v>193</v>
      </c>
      <c r="FJ23" s="288" t="s">
        <v>107</v>
      </c>
      <c r="FK23" s="289">
        <v>5</v>
      </c>
      <c r="FL23" s="295">
        <v>0</v>
      </c>
      <c r="FM23" s="291">
        <f t="shared" si="145"/>
        <v>0</v>
      </c>
      <c r="FN23" s="609"/>
      <c r="FO23" s="198">
        <f t="shared" si="38"/>
        <v>1</v>
      </c>
      <c r="FP23" s="198">
        <f t="shared" si="39"/>
        <v>1</v>
      </c>
      <c r="FQ23" s="199">
        <f t="shared" si="40"/>
        <v>1</v>
      </c>
      <c r="FR23" s="199">
        <f t="shared" si="106"/>
        <v>0</v>
      </c>
      <c r="FS23" s="199">
        <f t="shared" si="107"/>
        <v>0</v>
      </c>
      <c r="FT23" s="199">
        <f t="shared" si="108"/>
        <v>0</v>
      </c>
      <c r="FU23" s="113">
        <f t="shared" si="109"/>
        <v>0</v>
      </c>
      <c r="FV23" s="155">
        <f t="shared" si="110"/>
        <v>0</v>
      </c>
      <c r="FY23" s="286" t="s">
        <v>192</v>
      </c>
      <c r="FZ23" s="287" t="s">
        <v>193</v>
      </c>
      <c r="GA23" s="288" t="s">
        <v>107</v>
      </c>
      <c r="GB23" s="289">
        <v>5</v>
      </c>
      <c r="GC23" s="295">
        <v>0</v>
      </c>
      <c r="GD23" s="291">
        <f t="shared" si="146"/>
        <v>0</v>
      </c>
      <c r="GE23" s="609"/>
      <c r="GF23" s="198">
        <f t="shared" si="42"/>
        <v>1</v>
      </c>
      <c r="GG23" s="198">
        <f t="shared" si="43"/>
        <v>1</v>
      </c>
      <c r="GH23" s="199">
        <f t="shared" si="44"/>
        <v>1</v>
      </c>
      <c r="GI23" s="199">
        <f t="shared" si="111"/>
        <v>0</v>
      </c>
      <c r="GJ23" s="199">
        <f t="shared" si="112"/>
        <v>0</v>
      </c>
      <c r="GK23" s="199">
        <f t="shared" si="113"/>
        <v>0</v>
      </c>
      <c r="GL23" s="113">
        <f t="shared" si="114"/>
        <v>0</v>
      </c>
      <c r="GM23" s="155">
        <f t="shared" si="115"/>
        <v>0</v>
      </c>
      <c r="GP23" s="286" t="s">
        <v>192</v>
      </c>
      <c r="GQ23" s="287" t="s">
        <v>193</v>
      </c>
      <c r="GR23" s="288" t="s">
        <v>107</v>
      </c>
      <c r="GS23" s="289">
        <v>5</v>
      </c>
      <c r="GT23" s="295">
        <v>0</v>
      </c>
      <c r="GU23" s="291">
        <f t="shared" si="147"/>
        <v>0</v>
      </c>
      <c r="GV23" s="609"/>
      <c r="GW23" s="198">
        <f t="shared" si="46"/>
        <v>1</v>
      </c>
      <c r="GX23" s="198">
        <f t="shared" si="47"/>
        <v>1</v>
      </c>
      <c r="GY23" s="199">
        <f t="shared" si="48"/>
        <v>1</v>
      </c>
      <c r="GZ23" s="199">
        <f t="shared" si="116"/>
        <v>0</v>
      </c>
      <c r="HA23" s="199">
        <f t="shared" si="117"/>
        <v>0</v>
      </c>
      <c r="HB23" s="199">
        <f t="shared" si="118"/>
        <v>0</v>
      </c>
      <c r="HC23" s="113">
        <f t="shared" si="119"/>
        <v>0</v>
      </c>
      <c r="HD23" s="155">
        <f t="shared" si="120"/>
        <v>0</v>
      </c>
      <c r="HG23" s="286" t="s">
        <v>192</v>
      </c>
      <c r="HH23" s="287" t="s">
        <v>193</v>
      </c>
      <c r="HI23" s="288" t="s">
        <v>107</v>
      </c>
      <c r="HJ23" s="289">
        <v>5</v>
      </c>
      <c r="HK23" s="295">
        <v>0</v>
      </c>
      <c r="HL23" s="291">
        <f t="shared" si="148"/>
        <v>0</v>
      </c>
      <c r="HM23" s="609"/>
      <c r="HN23" s="198">
        <f t="shared" si="50"/>
        <v>1</v>
      </c>
      <c r="HO23" s="198">
        <f t="shared" si="51"/>
        <v>1</v>
      </c>
      <c r="HP23" s="199">
        <f t="shared" si="52"/>
        <v>1</v>
      </c>
      <c r="HQ23" s="199">
        <f t="shared" si="121"/>
        <v>0</v>
      </c>
      <c r="HR23" s="199">
        <f t="shared" si="122"/>
        <v>0</v>
      </c>
      <c r="HS23" s="199">
        <f t="shared" si="123"/>
        <v>0</v>
      </c>
      <c r="HT23" s="113">
        <f t="shared" si="124"/>
        <v>0</v>
      </c>
      <c r="HU23" s="155">
        <f t="shared" si="125"/>
        <v>0</v>
      </c>
      <c r="HX23" s="286" t="s">
        <v>192</v>
      </c>
      <c r="HY23" s="287" t="s">
        <v>193</v>
      </c>
      <c r="HZ23" s="288" t="s">
        <v>107</v>
      </c>
      <c r="IA23" s="289">
        <v>5</v>
      </c>
      <c r="IB23" s="295">
        <v>0</v>
      </c>
      <c r="IC23" s="291">
        <f t="shared" si="149"/>
        <v>0</v>
      </c>
      <c r="ID23" s="609"/>
      <c r="IE23" s="198">
        <f t="shared" si="54"/>
        <v>1</v>
      </c>
      <c r="IF23" s="198">
        <f t="shared" si="55"/>
        <v>1</v>
      </c>
      <c r="IG23" s="199">
        <f t="shared" si="56"/>
        <v>1</v>
      </c>
      <c r="IH23" s="199">
        <f t="shared" si="126"/>
        <v>0</v>
      </c>
      <c r="II23" s="199">
        <f t="shared" si="127"/>
        <v>0</v>
      </c>
      <c r="IJ23" s="199">
        <f t="shared" si="128"/>
        <v>0</v>
      </c>
      <c r="IK23" s="113">
        <f t="shared" si="129"/>
        <v>0</v>
      </c>
      <c r="IL23" s="155">
        <f t="shared" si="130"/>
        <v>0</v>
      </c>
      <c r="IO23" s="286" t="s">
        <v>192</v>
      </c>
      <c r="IP23" s="287" t="s">
        <v>193</v>
      </c>
      <c r="IQ23" s="288" t="s">
        <v>107</v>
      </c>
      <c r="IR23" s="289">
        <v>5</v>
      </c>
      <c r="IS23" s="295">
        <v>0</v>
      </c>
      <c r="IT23" s="291">
        <f t="shared" si="150"/>
        <v>0</v>
      </c>
      <c r="IU23" s="609"/>
      <c r="IV23" s="198">
        <f t="shared" si="58"/>
        <v>1</v>
      </c>
      <c r="IW23" s="198">
        <f t="shared" si="59"/>
        <v>1</v>
      </c>
      <c r="IX23" s="199">
        <f t="shared" si="60"/>
        <v>1</v>
      </c>
      <c r="IY23" s="199">
        <f t="shared" si="131"/>
        <v>0</v>
      </c>
      <c r="IZ23" s="199">
        <f t="shared" si="132"/>
        <v>0</v>
      </c>
      <c r="JA23" s="199">
        <f t="shared" si="133"/>
        <v>0</v>
      </c>
      <c r="JB23" s="113">
        <f t="shared" si="134"/>
        <v>0</v>
      </c>
      <c r="JC23" s="155">
        <f t="shared" si="135"/>
        <v>0</v>
      </c>
    </row>
    <row r="24" spans="2:263" ht="17.25" thickTop="1">
      <c r="B24" s="308" t="s">
        <v>137</v>
      </c>
      <c r="C24" s="270" t="s">
        <v>194</v>
      </c>
      <c r="D24" s="309"/>
      <c r="E24" s="310"/>
      <c r="F24" s="311"/>
      <c r="G24" s="312"/>
      <c r="H24" s="275">
        <f>SUM(G25:G28)</f>
        <v>0</v>
      </c>
      <c r="J24" s="259"/>
      <c r="K24" s="308" t="s">
        <v>137</v>
      </c>
      <c r="L24" s="270" t="s">
        <v>194</v>
      </c>
      <c r="M24" s="309"/>
      <c r="N24" s="310"/>
      <c r="O24" s="311"/>
      <c r="P24" s="312"/>
      <c r="Q24" s="275">
        <f>SUM(P25:P28)</f>
        <v>8938738</v>
      </c>
      <c r="R24" s="198">
        <f t="shared" si="2"/>
        <v>1</v>
      </c>
      <c r="S24" s="198">
        <f t="shared" si="3"/>
        <v>1</v>
      </c>
      <c r="T24" s="199">
        <f t="shared" si="4"/>
        <v>1</v>
      </c>
      <c r="U24" s="119"/>
      <c r="V24" s="119"/>
      <c r="W24" s="199">
        <f>PRODUCT(R24:T24)</f>
        <v>1</v>
      </c>
      <c r="X24" s="113">
        <f>ROUND(P24,0)</f>
        <v>0</v>
      </c>
      <c r="Y24" s="155">
        <f t="shared" si="65"/>
        <v>0</v>
      </c>
      <c r="AB24" s="308" t="s">
        <v>137</v>
      </c>
      <c r="AC24" s="270" t="s">
        <v>194</v>
      </c>
      <c r="AD24" s="309"/>
      <c r="AE24" s="310"/>
      <c r="AF24" s="311"/>
      <c r="AG24" s="312"/>
      <c r="AH24" s="275">
        <f>SUM(AG25:AG28)</f>
        <v>7004863</v>
      </c>
      <c r="AI24" s="198">
        <f t="shared" si="6"/>
        <v>1</v>
      </c>
      <c r="AJ24" s="198">
        <f t="shared" si="7"/>
        <v>1</v>
      </c>
      <c r="AK24" s="199">
        <f t="shared" si="8"/>
        <v>1</v>
      </c>
      <c r="AL24" s="119"/>
      <c r="AM24" s="119"/>
      <c r="AN24" s="199">
        <f>PRODUCT(AI24:AK24)</f>
        <v>1</v>
      </c>
      <c r="AO24" s="113">
        <f>ROUND(AG24,0)</f>
        <v>0</v>
      </c>
      <c r="AP24" s="155">
        <f t="shared" si="70"/>
        <v>0</v>
      </c>
      <c r="AS24" s="313" t="s">
        <v>137</v>
      </c>
      <c r="AT24" s="277" t="s">
        <v>194</v>
      </c>
      <c r="AU24" s="314"/>
      <c r="AV24" s="315"/>
      <c r="AW24" s="316"/>
      <c r="AX24" s="312"/>
      <c r="AY24" s="275">
        <f>SUM(AX25:AX28)</f>
        <v>6250871</v>
      </c>
      <c r="AZ24" s="198">
        <f t="shared" si="10"/>
        <v>1</v>
      </c>
      <c r="BA24" s="198">
        <f t="shared" si="11"/>
        <v>1</v>
      </c>
      <c r="BB24" s="199">
        <f t="shared" si="12"/>
        <v>1</v>
      </c>
      <c r="BC24" s="119"/>
      <c r="BD24" s="119"/>
      <c r="BE24" s="199">
        <f>PRODUCT(AZ24:BB24)</f>
        <v>1</v>
      </c>
      <c r="BF24" s="113">
        <f>ROUND(AX24,0)</f>
        <v>0</v>
      </c>
      <c r="BG24" s="155">
        <f t="shared" si="75"/>
        <v>0</v>
      </c>
      <c r="BH24" s="253"/>
      <c r="BJ24" s="308" t="s">
        <v>137</v>
      </c>
      <c r="BK24" s="270" t="s">
        <v>194</v>
      </c>
      <c r="BL24" s="309"/>
      <c r="BM24" s="310"/>
      <c r="BN24" s="311"/>
      <c r="BO24" s="312"/>
      <c r="BP24" s="275">
        <f>SUM(BO25:BO28)</f>
        <v>7555589</v>
      </c>
      <c r="BQ24" s="198">
        <f t="shared" si="14"/>
        <v>1</v>
      </c>
      <c r="BR24" s="198">
        <f t="shared" si="15"/>
        <v>1</v>
      </c>
      <c r="BS24" s="199">
        <f t="shared" si="16"/>
        <v>1</v>
      </c>
      <c r="BT24" s="119"/>
      <c r="BU24" s="119"/>
      <c r="BV24" s="199">
        <f>PRODUCT(BQ24:BS24)</f>
        <v>1</v>
      </c>
      <c r="BW24" s="113">
        <f>ROUND(BO24,0)</f>
        <v>0</v>
      </c>
      <c r="BX24" s="155">
        <f t="shared" si="80"/>
        <v>0</v>
      </c>
      <c r="BY24" s="253"/>
      <c r="CA24" s="308" t="s">
        <v>137</v>
      </c>
      <c r="CB24" s="270" t="s">
        <v>194</v>
      </c>
      <c r="CC24" s="309"/>
      <c r="CD24" s="310"/>
      <c r="CE24" s="311"/>
      <c r="CF24" s="312"/>
      <c r="CG24" s="275">
        <f>SUM(CF25:CF28)</f>
        <v>5115645</v>
      </c>
      <c r="CH24" s="198">
        <f t="shared" si="18"/>
        <v>1</v>
      </c>
      <c r="CI24" s="198">
        <f t="shared" si="19"/>
        <v>1</v>
      </c>
      <c r="CJ24" s="199">
        <f t="shared" si="20"/>
        <v>1</v>
      </c>
      <c r="CK24" s="119"/>
      <c r="CL24" s="119"/>
      <c r="CM24" s="199">
        <f>PRODUCT(CH24:CJ24)</f>
        <v>1</v>
      </c>
      <c r="CN24" s="113">
        <f>ROUND(CF24,0)</f>
        <v>0</v>
      </c>
      <c r="CO24" s="155">
        <f t="shared" si="85"/>
        <v>0</v>
      </c>
      <c r="CR24" s="317" t="s">
        <v>137</v>
      </c>
      <c r="CS24" s="282" t="s">
        <v>194</v>
      </c>
      <c r="CT24" s="318"/>
      <c r="CU24" s="319"/>
      <c r="CV24" s="320"/>
      <c r="CW24" s="312"/>
      <c r="CX24" s="275">
        <f>SUM(CW25:CW28)</f>
        <v>6842505</v>
      </c>
      <c r="CY24" s="198">
        <f t="shared" si="22"/>
        <v>1</v>
      </c>
      <c r="CZ24" s="198">
        <f t="shared" si="23"/>
        <v>1</v>
      </c>
      <c r="DA24" s="199">
        <f t="shared" si="24"/>
        <v>1</v>
      </c>
      <c r="DB24" s="119"/>
      <c r="DC24" s="119"/>
      <c r="DD24" s="199">
        <f>PRODUCT(CY24:DA24)</f>
        <v>1</v>
      </c>
      <c r="DE24" s="113">
        <f>ROUND(CW24,0)</f>
        <v>0</v>
      </c>
      <c r="DF24" s="155">
        <f t="shared" si="90"/>
        <v>0</v>
      </c>
      <c r="DI24" s="308" t="s">
        <v>137</v>
      </c>
      <c r="DJ24" s="270" t="s">
        <v>194</v>
      </c>
      <c r="DK24" s="309"/>
      <c r="DL24" s="310"/>
      <c r="DM24" s="311"/>
      <c r="DN24" s="312"/>
      <c r="DO24" s="275">
        <f>SUM(DN25:DN28)</f>
        <v>0</v>
      </c>
      <c r="DP24" s="198">
        <f t="shared" si="26"/>
        <v>1</v>
      </c>
      <c r="DQ24" s="198">
        <f t="shared" si="27"/>
        <v>1</v>
      </c>
      <c r="DR24" s="199">
        <f t="shared" si="28"/>
        <v>1</v>
      </c>
      <c r="DS24" s="119"/>
      <c r="DT24" s="119"/>
      <c r="DU24" s="199">
        <f>PRODUCT(DP24:DR24)</f>
        <v>1</v>
      </c>
      <c r="DV24" s="113">
        <f>ROUND(DN24,0)</f>
        <v>0</v>
      </c>
      <c r="DW24" s="155">
        <f t="shared" si="95"/>
        <v>0</v>
      </c>
      <c r="DZ24" s="308" t="s">
        <v>137</v>
      </c>
      <c r="EA24" s="270" t="s">
        <v>194</v>
      </c>
      <c r="EB24" s="309"/>
      <c r="EC24" s="310"/>
      <c r="ED24" s="311"/>
      <c r="EE24" s="312"/>
      <c r="EF24" s="275">
        <f>SUM(EE25:EE28)</f>
        <v>0</v>
      </c>
      <c r="EG24" s="198">
        <f t="shared" si="30"/>
        <v>1</v>
      </c>
      <c r="EH24" s="198">
        <f t="shared" si="31"/>
        <v>1</v>
      </c>
      <c r="EI24" s="199">
        <f t="shared" si="32"/>
        <v>1</v>
      </c>
      <c r="EJ24" s="119"/>
      <c r="EK24" s="119"/>
      <c r="EL24" s="199">
        <f>PRODUCT(EG24:EI24)</f>
        <v>1</v>
      </c>
      <c r="EM24" s="113">
        <f>ROUND(EE24,0)</f>
        <v>0</v>
      </c>
      <c r="EN24" s="155">
        <f t="shared" si="100"/>
        <v>0</v>
      </c>
      <c r="EQ24" s="308" t="s">
        <v>137</v>
      </c>
      <c r="ER24" s="270" t="s">
        <v>194</v>
      </c>
      <c r="ES24" s="309"/>
      <c r="ET24" s="310"/>
      <c r="EU24" s="311"/>
      <c r="EV24" s="312"/>
      <c r="EW24" s="275">
        <f>SUM(EV25:EV28)</f>
        <v>0</v>
      </c>
      <c r="EX24" s="198">
        <f t="shared" si="34"/>
        <v>1</v>
      </c>
      <c r="EY24" s="198">
        <f t="shared" si="35"/>
        <v>1</v>
      </c>
      <c r="EZ24" s="199">
        <f t="shared" si="36"/>
        <v>1</v>
      </c>
      <c r="FA24" s="119"/>
      <c r="FB24" s="119"/>
      <c r="FC24" s="199">
        <f>PRODUCT(EX24:EZ24)</f>
        <v>1</v>
      </c>
      <c r="FD24" s="113">
        <f>ROUND(EV24,0)</f>
        <v>0</v>
      </c>
      <c r="FE24" s="155">
        <f t="shared" si="105"/>
        <v>0</v>
      </c>
      <c r="FH24" s="308" t="s">
        <v>137</v>
      </c>
      <c r="FI24" s="270" t="s">
        <v>194</v>
      </c>
      <c r="FJ24" s="309"/>
      <c r="FK24" s="310"/>
      <c r="FL24" s="311"/>
      <c r="FM24" s="312"/>
      <c r="FN24" s="275">
        <f>SUM(FM25:FM28)</f>
        <v>0</v>
      </c>
      <c r="FO24" s="198">
        <f t="shared" si="38"/>
        <v>1</v>
      </c>
      <c r="FP24" s="198">
        <f t="shared" si="39"/>
        <v>1</v>
      </c>
      <c r="FQ24" s="199">
        <f t="shared" si="40"/>
        <v>1</v>
      </c>
      <c r="FR24" s="119"/>
      <c r="FS24" s="119"/>
      <c r="FT24" s="199">
        <f>PRODUCT(FO24:FQ24)</f>
        <v>1</v>
      </c>
      <c r="FU24" s="113">
        <f>ROUND(FM24,0)</f>
        <v>0</v>
      </c>
      <c r="FV24" s="155">
        <f t="shared" si="110"/>
        <v>0</v>
      </c>
      <c r="FY24" s="308" t="s">
        <v>137</v>
      </c>
      <c r="FZ24" s="270" t="s">
        <v>194</v>
      </c>
      <c r="GA24" s="309"/>
      <c r="GB24" s="310"/>
      <c r="GC24" s="311"/>
      <c r="GD24" s="312"/>
      <c r="GE24" s="275">
        <f>SUM(GD25:GD28)</f>
        <v>0</v>
      </c>
      <c r="GF24" s="198">
        <f t="shared" si="42"/>
        <v>1</v>
      </c>
      <c r="GG24" s="198">
        <f t="shared" si="43"/>
        <v>1</v>
      </c>
      <c r="GH24" s="199">
        <f t="shared" si="44"/>
        <v>1</v>
      </c>
      <c r="GI24" s="119"/>
      <c r="GJ24" s="119"/>
      <c r="GK24" s="199">
        <f>PRODUCT(GF24:GH24)</f>
        <v>1</v>
      </c>
      <c r="GL24" s="113">
        <f>ROUND(GD24,0)</f>
        <v>0</v>
      </c>
      <c r="GM24" s="155">
        <f t="shared" si="115"/>
        <v>0</v>
      </c>
      <c r="GP24" s="308" t="s">
        <v>137</v>
      </c>
      <c r="GQ24" s="270" t="s">
        <v>194</v>
      </c>
      <c r="GR24" s="309"/>
      <c r="GS24" s="310"/>
      <c r="GT24" s="311"/>
      <c r="GU24" s="312"/>
      <c r="GV24" s="275">
        <f>SUM(GU25:GU28)</f>
        <v>0</v>
      </c>
      <c r="GW24" s="198">
        <f t="shared" si="46"/>
        <v>1</v>
      </c>
      <c r="GX24" s="198">
        <f t="shared" si="47"/>
        <v>1</v>
      </c>
      <c r="GY24" s="199">
        <f t="shared" si="48"/>
        <v>1</v>
      </c>
      <c r="GZ24" s="119"/>
      <c r="HA24" s="119"/>
      <c r="HB24" s="199">
        <f>PRODUCT(GW24:GY24)</f>
        <v>1</v>
      </c>
      <c r="HC24" s="113">
        <f>ROUND(GU24,0)</f>
        <v>0</v>
      </c>
      <c r="HD24" s="155">
        <f t="shared" si="120"/>
        <v>0</v>
      </c>
      <c r="HG24" s="308" t="s">
        <v>137</v>
      </c>
      <c r="HH24" s="270" t="s">
        <v>194</v>
      </c>
      <c r="HI24" s="309"/>
      <c r="HJ24" s="310"/>
      <c r="HK24" s="311"/>
      <c r="HL24" s="312"/>
      <c r="HM24" s="275">
        <f>SUM(HL25:HL28)</f>
        <v>0</v>
      </c>
      <c r="HN24" s="198">
        <f t="shared" si="50"/>
        <v>1</v>
      </c>
      <c r="HO24" s="198">
        <f t="shared" si="51"/>
        <v>1</v>
      </c>
      <c r="HP24" s="199">
        <f t="shared" si="52"/>
        <v>1</v>
      </c>
      <c r="HQ24" s="119"/>
      <c r="HR24" s="119"/>
      <c r="HS24" s="199">
        <f>PRODUCT(HN24:HP24)</f>
        <v>1</v>
      </c>
      <c r="HT24" s="113">
        <f>ROUND(HL24,0)</f>
        <v>0</v>
      </c>
      <c r="HU24" s="155">
        <f t="shared" si="125"/>
        <v>0</v>
      </c>
      <c r="HX24" s="308" t="s">
        <v>137</v>
      </c>
      <c r="HY24" s="270" t="s">
        <v>194</v>
      </c>
      <c r="HZ24" s="309"/>
      <c r="IA24" s="310"/>
      <c r="IB24" s="311"/>
      <c r="IC24" s="312"/>
      <c r="ID24" s="275">
        <f>SUM(IC25:IC28)</f>
        <v>0</v>
      </c>
      <c r="IE24" s="198">
        <f t="shared" si="54"/>
        <v>1</v>
      </c>
      <c r="IF24" s="198">
        <f t="shared" si="55"/>
        <v>1</v>
      </c>
      <c r="IG24" s="199">
        <f t="shared" si="56"/>
        <v>1</v>
      </c>
      <c r="IH24" s="119"/>
      <c r="II24" s="119"/>
      <c r="IJ24" s="199">
        <f>PRODUCT(IE24:IG24)</f>
        <v>1</v>
      </c>
      <c r="IK24" s="113">
        <f>ROUND(IC24,0)</f>
        <v>0</v>
      </c>
      <c r="IL24" s="155">
        <f t="shared" si="130"/>
        <v>0</v>
      </c>
      <c r="IO24" s="308" t="s">
        <v>137</v>
      </c>
      <c r="IP24" s="270" t="s">
        <v>194</v>
      </c>
      <c r="IQ24" s="309"/>
      <c r="IR24" s="310"/>
      <c r="IS24" s="311"/>
      <c r="IT24" s="312"/>
      <c r="IU24" s="275">
        <f>SUM(IT25:IT28)</f>
        <v>0</v>
      </c>
      <c r="IV24" s="198">
        <f t="shared" si="58"/>
        <v>1</v>
      </c>
      <c r="IW24" s="198">
        <f t="shared" si="59"/>
        <v>1</v>
      </c>
      <c r="IX24" s="199">
        <f t="shared" si="60"/>
        <v>1</v>
      </c>
      <c r="IY24" s="119"/>
      <c r="IZ24" s="119"/>
      <c r="JA24" s="199">
        <f>PRODUCT(IV24:IX24)</f>
        <v>1</v>
      </c>
      <c r="JB24" s="113">
        <f>ROUND(IT24,0)</f>
        <v>0</v>
      </c>
      <c r="JC24" s="155">
        <f t="shared" si="135"/>
        <v>0</v>
      </c>
    </row>
    <row r="25" spans="2:263" ht="72.75" customHeight="1">
      <c r="B25" s="286" t="s">
        <v>195</v>
      </c>
      <c r="C25" s="287" t="s">
        <v>196</v>
      </c>
      <c r="D25" s="288" t="s">
        <v>109</v>
      </c>
      <c r="E25" s="289">
        <v>30</v>
      </c>
      <c r="F25" s="290">
        <v>0</v>
      </c>
      <c r="G25" s="291">
        <f t="shared" si="0"/>
        <v>0</v>
      </c>
      <c r="H25" s="610" t="e">
        <f>+H24/G189</f>
        <v>#DIV/0!</v>
      </c>
      <c r="K25" s="286" t="s">
        <v>195</v>
      </c>
      <c r="L25" s="292" t="s">
        <v>196</v>
      </c>
      <c r="M25" s="293" t="s">
        <v>109</v>
      </c>
      <c r="N25" s="294">
        <v>30</v>
      </c>
      <c r="O25" s="295">
        <v>162410</v>
      </c>
      <c r="P25" s="291">
        <f t="shared" ref="P25" si="151">+ROUND(N25*O25,0)</f>
        <v>4872300</v>
      </c>
      <c r="Q25" s="610">
        <f>+Q24/P189</f>
        <v>4.0943535638345609E-2</v>
      </c>
      <c r="R25" s="198">
        <f t="shared" si="2"/>
        <v>1</v>
      </c>
      <c r="S25" s="198">
        <f t="shared" si="3"/>
        <v>1</v>
      </c>
      <c r="T25" s="199">
        <f t="shared" si="4"/>
        <v>1</v>
      </c>
      <c r="U25" s="199">
        <f t="shared" ref="U25:U47" si="152">IF(O25=0,0,1)</f>
        <v>1</v>
      </c>
      <c r="V25" s="199">
        <f t="shared" ref="V25:V47" si="153">IF(P25=0,0,1)</f>
        <v>1</v>
      </c>
      <c r="W25" s="199">
        <f t="shared" ref="W25:W47" si="154">PRODUCT(R25:V25)</f>
        <v>1</v>
      </c>
      <c r="X25" s="113">
        <f t="shared" ref="X25:X47" si="155">ROUND(P25,0)</f>
        <v>4872300</v>
      </c>
      <c r="Y25" s="155">
        <f t="shared" ref="Y25:Y47" si="156">P25-X25</f>
        <v>0</v>
      </c>
      <c r="AB25" s="286" t="s">
        <v>195</v>
      </c>
      <c r="AC25" s="292" t="s">
        <v>196</v>
      </c>
      <c r="AD25" s="293" t="s">
        <v>109</v>
      </c>
      <c r="AE25" s="294">
        <v>30</v>
      </c>
      <c r="AF25" s="295">
        <v>55000</v>
      </c>
      <c r="AG25" s="291">
        <f t="shared" ref="AG25" si="157">+ROUND(AE25*AF25,0)</f>
        <v>1650000</v>
      </c>
      <c r="AH25" s="610">
        <f>+AH24/AG189</f>
        <v>3.3170592367430481E-2</v>
      </c>
      <c r="AI25" s="198">
        <f t="shared" si="6"/>
        <v>1</v>
      </c>
      <c r="AJ25" s="198">
        <f t="shared" si="7"/>
        <v>1</v>
      </c>
      <c r="AK25" s="199">
        <f t="shared" si="8"/>
        <v>1</v>
      </c>
      <c r="AL25" s="199">
        <f t="shared" ref="AL25:AL28" si="158">IF(AF25=0,0,1)</f>
        <v>1</v>
      </c>
      <c r="AM25" s="199">
        <f t="shared" ref="AM25:AM28" si="159">IF(AG25=0,0,1)</f>
        <v>1</v>
      </c>
      <c r="AN25" s="199">
        <f t="shared" ref="AN25:AN28" si="160">PRODUCT(AI25:AM25)</f>
        <v>1</v>
      </c>
      <c r="AO25" s="113">
        <f t="shared" ref="AO25:AO88" si="161">ROUND(AG25,0)</f>
        <v>1650000</v>
      </c>
      <c r="AP25" s="155">
        <f t="shared" si="70"/>
        <v>0</v>
      </c>
      <c r="AS25" s="286" t="s">
        <v>195</v>
      </c>
      <c r="AT25" s="292" t="s">
        <v>196</v>
      </c>
      <c r="AU25" s="296" t="s">
        <v>109</v>
      </c>
      <c r="AV25" s="294">
        <v>30</v>
      </c>
      <c r="AW25" s="297">
        <v>20000</v>
      </c>
      <c r="AX25" s="291">
        <f t="shared" ref="AX25" si="162">+ROUND(AV25*AW25,0)</f>
        <v>600000</v>
      </c>
      <c r="AY25" s="610">
        <f>+AY24/AX189</f>
        <v>2.8686885621709544E-2</v>
      </c>
      <c r="AZ25" s="198">
        <f t="shared" si="10"/>
        <v>1</v>
      </c>
      <c r="BA25" s="198">
        <f t="shared" si="11"/>
        <v>1</v>
      </c>
      <c r="BB25" s="199">
        <f t="shared" si="12"/>
        <v>1</v>
      </c>
      <c r="BC25" s="199">
        <f t="shared" ref="BC25:BC28" si="163">IF(AW25=0,0,1)</f>
        <v>1</v>
      </c>
      <c r="BD25" s="199">
        <f t="shared" ref="BD25:BD28" si="164">IF(AX25=0,0,1)</f>
        <v>1</v>
      </c>
      <c r="BE25" s="199">
        <f t="shared" ref="BE25:BE28" si="165">PRODUCT(AZ25:BD25)</f>
        <v>1</v>
      </c>
      <c r="BF25" s="113">
        <f t="shared" ref="BF25:BF88" si="166">ROUND(AX25,0)</f>
        <v>600000</v>
      </c>
      <c r="BG25" s="155">
        <f t="shared" si="75"/>
        <v>0</v>
      </c>
      <c r="BJ25" s="286" t="s">
        <v>195</v>
      </c>
      <c r="BK25" s="292" t="s">
        <v>196</v>
      </c>
      <c r="BL25" s="293" t="s">
        <v>109</v>
      </c>
      <c r="BM25" s="294">
        <v>30</v>
      </c>
      <c r="BN25" s="295">
        <v>70000</v>
      </c>
      <c r="BO25" s="291">
        <f t="shared" ref="BO25" si="167">+ROUND(BM25*BN25,0)</f>
        <v>2100000</v>
      </c>
      <c r="BP25" s="610">
        <f>+BP24/BO189</f>
        <v>3.4306624873814924E-2</v>
      </c>
      <c r="BQ25" s="198">
        <f t="shared" si="14"/>
        <v>1</v>
      </c>
      <c r="BR25" s="198">
        <f t="shared" si="15"/>
        <v>1</v>
      </c>
      <c r="BS25" s="199">
        <f t="shared" si="16"/>
        <v>1</v>
      </c>
      <c r="BT25" s="199">
        <f t="shared" ref="BT25:BT28" si="168">IF(BN25=0,0,1)</f>
        <v>1</v>
      </c>
      <c r="BU25" s="199">
        <f t="shared" ref="BU25:BU28" si="169">IF(BO25=0,0,1)</f>
        <v>1</v>
      </c>
      <c r="BV25" s="199">
        <f t="shared" ref="BV25:BV28" si="170">PRODUCT(BQ25:BU25)</f>
        <v>1</v>
      </c>
      <c r="BW25" s="113">
        <f t="shared" ref="BW25:BW88" si="171">ROUND(BO25,0)</f>
        <v>2100000</v>
      </c>
      <c r="BX25" s="155">
        <f t="shared" si="80"/>
        <v>0</v>
      </c>
      <c r="CA25" s="286" t="s">
        <v>195</v>
      </c>
      <c r="CB25" s="298" t="s">
        <v>196</v>
      </c>
      <c r="CC25" s="293" t="s">
        <v>109</v>
      </c>
      <c r="CD25" s="294">
        <v>30</v>
      </c>
      <c r="CE25" s="295">
        <v>37000</v>
      </c>
      <c r="CF25" s="291">
        <f t="shared" ref="CF25" si="172">+ROUND(CD25*CE25,0)</f>
        <v>1110000</v>
      </c>
      <c r="CG25" s="610">
        <f>+CG24/CF189</f>
        <v>2.3499016833689313E-2</v>
      </c>
      <c r="CH25" s="198">
        <f t="shared" si="18"/>
        <v>1</v>
      </c>
      <c r="CI25" s="198">
        <f t="shared" si="19"/>
        <v>1</v>
      </c>
      <c r="CJ25" s="199">
        <f t="shared" si="20"/>
        <v>1</v>
      </c>
      <c r="CK25" s="199">
        <f t="shared" ref="CK25:CK28" si="173">IF(CE25=0,0,1)</f>
        <v>1</v>
      </c>
      <c r="CL25" s="199">
        <f t="shared" ref="CL25:CL28" si="174">IF(CF25=0,0,1)</f>
        <v>1</v>
      </c>
      <c r="CM25" s="199">
        <f t="shared" ref="CM25:CM28" si="175">PRODUCT(CH25:CL25)</f>
        <v>1</v>
      </c>
      <c r="CN25" s="113">
        <f t="shared" ref="CN25:CN88" si="176">ROUND(CF25,0)</f>
        <v>1110000</v>
      </c>
      <c r="CO25" s="155">
        <f t="shared" si="85"/>
        <v>0</v>
      </c>
      <c r="CR25" s="299" t="s">
        <v>195</v>
      </c>
      <c r="CS25" s="300" t="s">
        <v>196</v>
      </c>
      <c r="CT25" s="301" t="s">
        <v>109</v>
      </c>
      <c r="CU25" s="302">
        <v>30</v>
      </c>
      <c r="CV25" s="303">
        <v>62168</v>
      </c>
      <c r="CW25" s="291">
        <f t="shared" ref="CW25" si="177">+ROUND(CU25*CV25,0)</f>
        <v>1865040</v>
      </c>
      <c r="CX25" s="610">
        <f>+CX24/CW189</f>
        <v>3.0615606396082979E-2</v>
      </c>
      <c r="CY25" s="198">
        <f t="shared" si="22"/>
        <v>1</v>
      </c>
      <c r="CZ25" s="198">
        <f t="shared" si="23"/>
        <v>1</v>
      </c>
      <c r="DA25" s="199">
        <f t="shared" si="24"/>
        <v>1</v>
      </c>
      <c r="DB25" s="199">
        <f t="shared" ref="DB25:DB28" si="178">IF(CV25=0,0,1)</f>
        <v>1</v>
      </c>
      <c r="DC25" s="199">
        <f t="shared" ref="DC25:DC28" si="179">IF(CW25=0,0,1)</f>
        <v>1</v>
      </c>
      <c r="DD25" s="199">
        <f t="shared" ref="DD25:DD28" si="180">PRODUCT(CY25:DC25)</f>
        <v>1</v>
      </c>
      <c r="DE25" s="113">
        <f t="shared" ref="DE25:DE88" si="181">ROUND(CW25,0)</f>
        <v>1865040</v>
      </c>
      <c r="DF25" s="155">
        <f t="shared" si="90"/>
        <v>0</v>
      </c>
      <c r="DI25" s="286" t="s">
        <v>195</v>
      </c>
      <c r="DJ25" s="287" t="s">
        <v>196</v>
      </c>
      <c r="DK25" s="288" t="s">
        <v>109</v>
      </c>
      <c r="DL25" s="289">
        <v>30</v>
      </c>
      <c r="DM25" s="295">
        <v>0</v>
      </c>
      <c r="DN25" s="291">
        <f t="shared" ref="DN25" si="182">+ROUND(DL25*DM25,0)</f>
        <v>0</v>
      </c>
      <c r="DO25" s="610" t="e">
        <f>+DO24/DN189</f>
        <v>#DIV/0!</v>
      </c>
      <c r="DP25" s="198">
        <f t="shared" si="26"/>
        <v>1</v>
      </c>
      <c r="DQ25" s="198">
        <f t="shared" si="27"/>
        <v>1</v>
      </c>
      <c r="DR25" s="199">
        <f t="shared" si="28"/>
        <v>1</v>
      </c>
      <c r="DS25" s="199">
        <f t="shared" ref="DS25:DS28" si="183">IF(DM25=0,0,1)</f>
        <v>0</v>
      </c>
      <c r="DT25" s="199">
        <f t="shared" ref="DT25:DT28" si="184">IF(DN25=0,0,1)</f>
        <v>0</v>
      </c>
      <c r="DU25" s="199">
        <f t="shared" ref="DU25:DU28" si="185">PRODUCT(DP25:DT25)</f>
        <v>0</v>
      </c>
      <c r="DV25" s="113">
        <f t="shared" ref="DV25:DV88" si="186">ROUND(DN25,0)</f>
        <v>0</v>
      </c>
      <c r="DW25" s="155">
        <f t="shared" si="95"/>
        <v>0</v>
      </c>
      <c r="DZ25" s="286" t="s">
        <v>195</v>
      </c>
      <c r="EA25" s="287" t="s">
        <v>196</v>
      </c>
      <c r="EB25" s="288" t="s">
        <v>109</v>
      </c>
      <c r="EC25" s="289">
        <v>30</v>
      </c>
      <c r="ED25" s="295">
        <v>0</v>
      </c>
      <c r="EE25" s="291">
        <f t="shared" ref="EE25" si="187">+ROUND(EC25*ED25,0)</f>
        <v>0</v>
      </c>
      <c r="EF25" s="610" t="e">
        <f>+EF24/EE189</f>
        <v>#DIV/0!</v>
      </c>
      <c r="EG25" s="198">
        <f t="shared" si="30"/>
        <v>1</v>
      </c>
      <c r="EH25" s="198">
        <f t="shared" si="31"/>
        <v>1</v>
      </c>
      <c r="EI25" s="199">
        <f t="shared" si="32"/>
        <v>1</v>
      </c>
      <c r="EJ25" s="199">
        <f t="shared" ref="EJ25:EJ28" si="188">IF(ED25=0,0,1)</f>
        <v>0</v>
      </c>
      <c r="EK25" s="199">
        <f t="shared" ref="EK25:EK28" si="189">IF(EE25=0,0,1)</f>
        <v>0</v>
      </c>
      <c r="EL25" s="199">
        <f t="shared" ref="EL25:EL28" si="190">PRODUCT(EG25:EK25)</f>
        <v>0</v>
      </c>
      <c r="EM25" s="113">
        <f t="shared" ref="EM25:EM88" si="191">ROUND(EE25,0)</f>
        <v>0</v>
      </c>
      <c r="EN25" s="155">
        <f t="shared" si="100"/>
        <v>0</v>
      </c>
      <c r="EQ25" s="286" t="s">
        <v>195</v>
      </c>
      <c r="ER25" s="287" t="s">
        <v>196</v>
      </c>
      <c r="ES25" s="288" t="s">
        <v>109</v>
      </c>
      <c r="ET25" s="289">
        <v>30</v>
      </c>
      <c r="EU25" s="295">
        <v>0</v>
      </c>
      <c r="EV25" s="291">
        <f t="shared" ref="EV25" si="192">+ROUND(ET25*EU25,0)</f>
        <v>0</v>
      </c>
      <c r="EW25" s="610" t="e">
        <f>+EW24/EV189</f>
        <v>#DIV/0!</v>
      </c>
      <c r="EX25" s="198">
        <f t="shared" si="34"/>
        <v>1</v>
      </c>
      <c r="EY25" s="198">
        <f t="shared" si="35"/>
        <v>1</v>
      </c>
      <c r="EZ25" s="199">
        <f t="shared" si="36"/>
        <v>1</v>
      </c>
      <c r="FA25" s="199">
        <f t="shared" ref="FA25:FA28" si="193">IF(EU25=0,0,1)</f>
        <v>0</v>
      </c>
      <c r="FB25" s="199">
        <f t="shared" ref="FB25:FB28" si="194">IF(EV25=0,0,1)</f>
        <v>0</v>
      </c>
      <c r="FC25" s="199">
        <f t="shared" ref="FC25:FC28" si="195">PRODUCT(EX25:FB25)</f>
        <v>0</v>
      </c>
      <c r="FD25" s="113">
        <f t="shared" ref="FD25:FD88" si="196">ROUND(EV25,0)</f>
        <v>0</v>
      </c>
      <c r="FE25" s="155">
        <f t="shared" si="105"/>
        <v>0</v>
      </c>
      <c r="FH25" s="286" t="s">
        <v>195</v>
      </c>
      <c r="FI25" s="287" t="s">
        <v>196</v>
      </c>
      <c r="FJ25" s="288" t="s">
        <v>109</v>
      </c>
      <c r="FK25" s="289">
        <v>30</v>
      </c>
      <c r="FL25" s="295">
        <v>0</v>
      </c>
      <c r="FM25" s="291">
        <f t="shared" ref="FM25" si="197">+ROUND(FK25*FL25,0)</f>
        <v>0</v>
      </c>
      <c r="FN25" s="610" t="e">
        <f>+FN24/FM189</f>
        <v>#DIV/0!</v>
      </c>
      <c r="FO25" s="198">
        <f t="shared" si="38"/>
        <v>1</v>
      </c>
      <c r="FP25" s="198">
        <f t="shared" si="39"/>
        <v>1</v>
      </c>
      <c r="FQ25" s="199">
        <f t="shared" si="40"/>
        <v>1</v>
      </c>
      <c r="FR25" s="199">
        <f t="shared" ref="FR25:FR28" si="198">IF(FL25=0,0,1)</f>
        <v>0</v>
      </c>
      <c r="FS25" s="199">
        <f t="shared" ref="FS25:FS28" si="199">IF(FM25=0,0,1)</f>
        <v>0</v>
      </c>
      <c r="FT25" s="199">
        <f t="shared" ref="FT25:FT28" si="200">PRODUCT(FO25:FS25)</f>
        <v>0</v>
      </c>
      <c r="FU25" s="113">
        <f t="shared" ref="FU25:FU88" si="201">ROUND(FM25,0)</f>
        <v>0</v>
      </c>
      <c r="FV25" s="155">
        <f t="shared" si="110"/>
        <v>0</v>
      </c>
      <c r="FY25" s="286" t="s">
        <v>195</v>
      </c>
      <c r="FZ25" s="287" t="s">
        <v>196</v>
      </c>
      <c r="GA25" s="288" t="s">
        <v>109</v>
      </c>
      <c r="GB25" s="289">
        <v>30</v>
      </c>
      <c r="GC25" s="295">
        <v>0</v>
      </c>
      <c r="GD25" s="291">
        <f t="shared" ref="GD25" si="202">+ROUND(GB25*GC25,0)</f>
        <v>0</v>
      </c>
      <c r="GE25" s="610" t="e">
        <f>+GE24/GD189</f>
        <v>#DIV/0!</v>
      </c>
      <c r="GF25" s="198">
        <f t="shared" si="42"/>
        <v>1</v>
      </c>
      <c r="GG25" s="198">
        <f t="shared" si="43"/>
        <v>1</v>
      </c>
      <c r="GH25" s="199">
        <f t="shared" si="44"/>
        <v>1</v>
      </c>
      <c r="GI25" s="199">
        <f t="shared" ref="GI25:GI28" si="203">IF(GC25=0,0,1)</f>
        <v>0</v>
      </c>
      <c r="GJ25" s="199">
        <f t="shared" ref="GJ25:GJ28" si="204">IF(GD25=0,0,1)</f>
        <v>0</v>
      </c>
      <c r="GK25" s="199">
        <f t="shared" ref="GK25:GK28" si="205">PRODUCT(GF25:GJ25)</f>
        <v>0</v>
      </c>
      <c r="GL25" s="113">
        <f t="shared" ref="GL25:GL88" si="206">ROUND(GD25,0)</f>
        <v>0</v>
      </c>
      <c r="GM25" s="155">
        <f t="shared" si="115"/>
        <v>0</v>
      </c>
      <c r="GP25" s="286" t="s">
        <v>195</v>
      </c>
      <c r="GQ25" s="287" t="s">
        <v>196</v>
      </c>
      <c r="GR25" s="288" t="s">
        <v>109</v>
      </c>
      <c r="GS25" s="289">
        <v>30</v>
      </c>
      <c r="GT25" s="295">
        <v>0</v>
      </c>
      <c r="GU25" s="291">
        <f t="shared" ref="GU25" si="207">+ROUND(GS25*GT25,0)</f>
        <v>0</v>
      </c>
      <c r="GV25" s="610" t="e">
        <f>+GV24/GU189</f>
        <v>#DIV/0!</v>
      </c>
      <c r="GW25" s="198">
        <f t="shared" si="46"/>
        <v>1</v>
      </c>
      <c r="GX25" s="198">
        <f t="shared" si="47"/>
        <v>1</v>
      </c>
      <c r="GY25" s="199">
        <f t="shared" si="48"/>
        <v>1</v>
      </c>
      <c r="GZ25" s="199">
        <f t="shared" ref="GZ25:GZ28" si="208">IF(GT25=0,0,1)</f>
        <v>0</v>
      </c>
      <c r="HA25" s="199">
        <f t="shared" ref="HA25:HA28" si="209">IF(GU25=0,0,1)</f>
        <v>0</v>
      </c>
      <c r="HB25" s="199">
        <f t="shared" ref="HB25:HB28" si="210">PRODUCT(GW25:HA25)</f>
        <v>0</v>
      </c>
      <c r="HC25" s="113">
        <f t="shared" ref="HC25:HC88" si="211">ROUND(GU25,0)</f>
        <v>0</v>
      </c>
      <c r="HD25" s="155">
        <f t="shared" si="120"/>
        <v>0</v>
      </c>
      <c r="HG25" s="286" t="s">
        <v>195</v>
      </c>
      <c r="HH25" s="287" t="s">
        <v>196</v>
      </c>
      <c r="HI25" s="288" t="s">
        <v>109</v>
      </c>
      <c r="HJ25" s="289">
        <v>30</v>
      </c>
      <c r="HK25" s="295">
        <v>0</v>
      </c>
      <c r="HL25" s="291">
        <f t="shared" ref="HL25" si="212">+ROUND(HJ25*HK25,0)</f>
        <v>0</v>
      </c>
      <c r="HM25" s="610" t="e">
        <f>+HM24/HL189</f>
        <v>#DIV/0!</v>
      </c>
      <c r="HN25" s="198">
        <f t="shared" si="50"/>
        <v>1</v>
      </c>
      <c r="HO25" s="198">
        <f t="shared" si="51"/>
        <v>1</v>
      </c>
      <c r="HP25" s="199">
        <f t="shared" si="52"/>
        <v>1</v>
      </c>
      <c r="HQ25" s="199">
        <f t="shared" ref="HQ25:HQ28" si="213">IF(HK25=0,0,1)</f>
        <v>0</v>
      </c>
      <c r="HR25" s="199">
        <f t="shared" ref="HR25:HR28" si="214">IF(HL25=0,0,1)</f>
        <v>0</v>
      </c>
      <c r="HS25" s="199">
        <f t="shared" ref="HS25:HS28" si="215">PRODUCT(HN25:HR25)</f>
        <v>0</v>
      </c>
      <c r="HT25" s="113">
        <f t="shared" ref="HT25:HT88" si="216">ROUND(HL25,0)</f>
        <v>0</v>
      </c>
      <c r="HU25" s="155">
        <f t="shared" si="125"/>
        <v>0</v>
      </c>
      <c r="HX25" s="286" t="s">
        <v>195</v>
      </c>
      <c r="HY25" s="287" t="s">
        <v>196</v>
      </c>
      <c r="HZ25" s="288" t="s">
        <v>109</v>
      </c>
      <c r="IA25" s="289">
        <v>30</v>
      </c>
      <c r="IB25" s="295">
        <v>0</v>
      </c>
      <c r="IC25" s="291">
        <f t="shared" ref="IC25" si="217">+ROUND(IA25*IB25,0)</f>
        <v>0</v>
      </c>
      <c r="ID25" s="610" t="e">
        <f>+ID24/IC189</f>
        <v>#DIV/0!</v>
      </c>
      <c r="IE25" s="198">
        <f t="shared" si="54"/>
        <v>1</v>
      </c>
      <c r="IF25" s="198">
        <f t="shared" si="55"/>
        <v>1</v>
      </c>
      <c r="IG25" s="199">
        <f t="shared" si="56"/>
        <v>1</v>
      </c>
      <c r="IH25" s="199">
        <f t="shared" ref="IH25:IH28" si="218">IF(IB25=0,0,1)</f>
        <v>0</v>
      </c>
      <c r="II25" s="199">
        <f t="shared" ref="II25:II28" si="219">IF(IC25=0,0,1)</f>
        <v>0</v>
      </c>
      <c r="IJ25" s="199">
        <f t="shared" ref="IJ25:IJ28" si="220">PRODUCT(IE25:II25)</f>
        <v>0</v>
      </c>
      <c r="IK25" s="113">
        <f t="shared" ref="IK25:IK88" si="221">ROUND(IC25,0)</f>
        <v>0</v>
      </c>
      <c r="IL25" s="155">
        <f t="shared" si="130"/>
        <v>0</v>
      </c>
      <c r="IO25" s="286" t="s">
        <v>195</v>
      </c>
      <c r="IP25" s="287" t="s">
        <v>196</v>
      </c>
      <c r="IQ25" s="288" t="s">
        <v>109</v>
      </c>
      <c r="IR25" s="289">
        <v>30</v>
      </c>
      <c r="IS25" s="295">
        <v>0</v>
      </c>
      <c r="IT25" s="291">
        <f t="shared" ref="IT25" si="222">+ROUND(IR25*IS25,0)</f>
        <v>0</v>
      </c>
      <c r="IU25" s="610" t="e">
        <f>+IU24/IT189</f>
        <v>#DIV/0!</v>
      </c>
      <c r="IV25" s="198">
        <f t="shared" si="58"/>
        <v>1</v>
      </c>
      <c r="IW25" s="198">
        <f t="shared" si="59"/>
        <v>1</v>
      </c>
      <c r="IX25" s="199">
        <f t="shared" si="60"/>
        <v>1</v>
      </c>
      <c r="IY25" s="199">
        <f t="shared" ref="IY25:IY28" si="223">IF(IS25=0,0,1)</f>
        <v>0</v>
      </c>
      <c r="IZ25" s="199">
        <f t="shared" ref="IZ25:IZ28" si="224">IF(IT25=0,0,1)</f>
        <v>0</v>
      </c>
      <c r="JA25" s="199">
        <f t="shared" ref="JA25:JA28" si="225">PRODUCT(IV25:IZ25)</f>
        <v>0</v>
      </c>
      <c r="JB25" s="113">
        <f t="shared" ref="JB25:JB88" si="226">ROUND(IT25,0)</f>
        <v>0</v>
      </c>
      <c r="JC25" s="155">
        <f t="shared" si="135"/>
        <v>0</v>
      </c>
    </row>
    <row r="26" spans="2:263" ht="79.5" customHeight="1">
      <c r="B26" s="286" t="s">
        <v>197</v>
      </c>
      <c r="C26" s="305" t="s">
        <v>198</v>
      </c>
      <c r="D26" s="288" t="s">
        <v>107</v>
      </c>
      <c r="E26" s="289">
        <v>144</v>
      </c>
      <c r="F26" s="290">
        <v>0</v>
      </c>
      <c r="G26" s="291">
        <f>+ROUND(E26*F26,0)</f>
        <v>0</v>
      </c>
      <c r="H26" s="609"/>
      <c r="K26" s="286" t="s">
        <v>197</v>
      </c>
      <c r="L26" s="300" t="s">
        <v>198</v>
      </c>
      <c r="M26" s="293" t="s">
        <v>107</v>
      </c>
      <c r="N26" s="294">
        <v>144</v>
      </c>
      <c r="O26" s="295">
        <v>8550</v>
      </c>
      <c r="P26" s="291">
        <f>+ROUND(N26*O26,0)</f>
        <v>1231200</v>
      </c>
      <c r="Q26" s="609"/>
      <c r="R26" s="198">
        <f t="shared" si="2"/>
        <v>1</v>
      </c>
      <c r="S26" s="198">
        <f t="shared" si="3"/>
        <v>1</v>
      </c>
      <c r="T26" s="199">
        <f t="shared" si="4"/>
        <v>1</v>
      </c>
      <c r="U26" s="199">
        <f t="shared" si="152"/>
        <v>1</v>
      </c>
      <c r="V26" s="199">
        <f t="shared" si="153"/>
        <v>1</v>
      </c>
      <c r="W26" s="199">
        <f t="shared" si="154"/>
        <v>1</v>
      </c>
      <c r="X26" s="113">
        <f t="shared" si="155"/>
        <v>1231200</v>
      </c>
      <c r="Y26" s="155">
        <f t="shared" si="156"/>
        <v>0</v>
      </c>
      <c r="AB26" s="286" t="s">
        <v>197</v>
      </c>
      <c r="AC26" s="300" t="s">
        <v>198</v>
      </c>
      <c r="AD26" s="293" t="s">
        <v>107</v>
      </c>
      <c r="AE26" s="294">
        <v>144</v>
      </c>
      <c r="AF26" s="295">
        <v>16120</v>
      </c>
      <c r="AG26" s="291">
        <f>+ROUND(AE26*AF26,0)</f>
        <v>2321280</v>
      </c>
      <c r="AH26" s="609"/>
      <c r="AI26" s="198">
        <f t="shared" si="6"/>
        <v>1</v>
      </c>
      <c r="AJ26" s="198">
        <f t="shared" si="7"/>
        <v>1</v>
      </c>
      <c r="AK26" s="199">
        <f t="shared" si="8"/>
        <v>1</v>
      </c>
      <c r="AL26" s="199">
        <f t="shared" si="158"/>
        <v>1</v>
      </c>
      <c r="AM26" s="199">
        <f t="shared" si="159"/>
        <v>1</v>
      </c>
      <c r="AN26" s="199">
        <f t="shared" si="160"/>
        <v>1</v>
      </c>
      <c r="AO26" s="113">
        <f t="shared" si="161"/>
        <v>2321280</v>
      </c>
      <c r="AP26" s="155">
        <f t="shared" si="70"/>
        <v>0</v>
      </c>
      <c r="AS26" s="286" t="s">
        <v>197</v>
      </c>
      <c r="AT26" s="292" t="s">
        <v>198</v>
      </c>
      <c r="AU26" s="296" t="s">
        <v>107</v>
      </c>
      <c r="AV26" s="294">
        <v>144</v>
      </c>
      <c r="AW26" s="297">
        <v>22000</v>
      </c>
      <c r="AX26" s="291">
        <f>+ROUND(AV26*AW26,0)</f>
        <v>3168000</v>
      </c>
      <c r="AY26" s="609"/>
      <c r="AZ26" s="198">
        <f t="shared" si="10"/>
        <v>1</v>
      </c>
      <c r="BA26" s="198">
        <f t="shared" si="11"/>
        <v>1</v>
      </c>
      <c r="BB26" s="199">
        <f t="shared" si="12"/>
        <v>1</v>
      </c>
      <c r="BC26" s="199">
        <f t="shared" si="163"/>
        <v>1</v>
      </c>
      <c r="BD26" s="199">
        <f t="shared" si="164"/>
        <v>1</v>
      </c>
      <c r="BE26" s="199">
        <f t="shared" si="165"/>
        <v>1</v>
      </c>
      <c r="BF26" s="113">
        <f t="shared" si="166"/>
        <v>3168000</v>
      </c>
      <c r="BG26" s="155">
        <f t="shared" si="75"/>
        <v>0</v>
      </c>
      <c r="BJ26" s="286" t="s">
        <v>197</v>
      </c>
      <c r="BK26" s="300" t="s">
        <v>198</v>
      </c>
      <c r="BL26" s="293" t="s">
        <v>107</v>
      </c>
      <c r="BM26" s="294">
        <v>144</v>
      </c>
      <c r="BN26" s="295">
        <v>12000</v>
      </c>
      <c r="BO26" s="291">
        <f>+ROUND(BM26*BN26,0)</f>
        <v>1728000</v>
      </c>
      <c r="BP26" s="609"/>
      <c r="BQ26" s="198">
        <f t="shared" si="14"/>
        <v>1</v>
      </c>
      <c r="BR26" s="198">
        <f t="shared" si="15"/>
        <v>1</v>
      </c>
      <c r="BS26" s="199">
        <f t="shared" si="16"/>
        <v>1</v>
      </c>
      <c r="BT26" s="199">
        <f t="shared" si="168"/>
        <v>1</v>
      </c>
      <c r="BU26" s="199">
        <f t="shared" si="169"/>
        <v>1</v>
      </c>
      <c r="BV26" s="199">
        <f t="shared" si="170"/>
        <v>1</v>
      </c>
      <c r="BW26" s="113">
        <f t="shared" si="171"/>
        <v>1728000</v>
      </c>
      <c r="BX26" s="155">
        <f t="shared" si="80"/>
        <v>0</v>
      </c>
      <c r="CA26" s="286" t="s">
        <v>197</v>
      </c>
      <c r="CB26" s="307" t="s">
        <v>198</v>
      </c>
      <c r="CC26" s="293" t="s">
        <v>107</v>
      </c>
      <c r="CD26" s="294">
        <v>144</v>
      </c>
      <c r="CE26" s="295">
        <v>12500</v>
      </c>
      <c r="CF26" s="291">
        <f>+ROUND(CD26*CE26,0)</f>
        <v>1800000</v>
      </c>
      <c r="CG26" s="609"/>
      <c r="CH26" s="198">
        <f t="shared" si="18"/>
        <v>1</v>
      </c>
      <c r="CI26" s="198">
        <f t="shared" si="19"/>
        <v>1</v>
      </c>
      <c r="CJ26" s="199">
        <f t="shared" si="20"/>
        <v>1</v>
      </c>
      <c r="CK26" s="199">
        <f t="shared" si="173"/>
        <v>1</v>
      </c>
      <c r="CL26" s="199">
        <f t="shared" si="174"/>
        <v>1</v>
      </c>
      <c r="CM26" s="199">
        <f t="shared" si="175"/>
        <v>1</v>
      </c>
      <c r="CN26" s="113">
        <f t="shared" si="176"/>
        <v>1800000</v>
      </c>
      <c r="CO26" s="155">
        <f t="shared" si="85"/>
        <v>0</v>
      </c>
      <c r="CR26" s="299" t="s">
        <v>197</v>
      </c>
      <c r="CS26" s="300" t="s">
        <v>198</v>
      </c>
      <c r="CT26" s="301" t="s">
        <v>107</v>
      </c>
      <c r="CU26" s="302">
        <v>144</v>
      </c>
      <c r="CV26" s="303">
        <v>9248</v>
      </c>
      <c r="CW26" s="291">
        <f>+ROUND(CU26*CV26,0)</f>
        <v>1331712</v>
      </c>
      <c r="CX26" s="609"/>
      <c r="CY26" s="198">
        <f t="shared" si="22"/>
        <v>1</v>
      </c>
      <c r="CZ26" s="198">
        <f t="shared" si="23"/>
        <v>1</v>
      </c>
      <c r="DA26" s="199">
        <f t="shared" si="24"/>
        <v>1</v>
      </c>
      <c r="DB26" s="199">
        <f t="shared" si="178"/>
        <v>1</v>
      </c>
      <c r="DC26" s="199">
        <f t="shared" si="179"/>
        <v>1</v>
      </c>
      <c r="DD26" s="199">
        <f t="shared" si="180"/>
        <v>1</v>
      </c>
      <c r="DE26" s="113">
        <f t="shared" si="181"/>
        <v>1331712</v>
      </c>
      <c r="DF26" s="155">
        <f t="shared" si="90"/>
        <v>0</v>
      </c>
      <c r="DI26" s="286" t="s">
        <v>197</v>
      </c>
      <c r="DJ26" s="305" t="s">
        <v>198</v>
      </c>
      <c r="DK26" s="288" t="s">
        <v>107</v>
      </c>
      <c r="DL26" s="289">
        <v>144</v>
      </c>
      <c r="DM26" s="295">
        <v>0</v>
      </c>
      <c r="DN26" s="291">
        <f>+ROUND(DL26*DM26,0)</f>
        <v>0</v>
      </c>
      <c r="DO26" s="609"/>
      <c r="DP26" s="198">
        <f t="shared" si="26"/>
        <v>1</v>
      </c>
      <c r="DQ26" s="198">
        <f t="shared" si="27"/>
        <v>1</v>
      </c>
      <c r="DR26" s="199">
        <f t="shared" si="28"/>
        <v>1</v>
      </c>
      <c r="DS26" s="199">
        <f t="shared" si="183"/>
        <v>0</v>
      </c>
      <c r="DT26" s="199">
        <f t="shared" si="184"/>
        <v>0</v>
      </c>
      <c r="DU26" s="199">
        <f t="shared" si="185"/>
        <v>0</v>
      </c>
      <c r="DV26" s="113">
        <f t="shared" si="186"/>
        <v>0</v>
      </c>
      <c r="DW26" s="155">
        <f t="shared" si="95"/>
        <v>0</v>
      </c>
      <c r="DZ26" s="286" t="s">
        <v>197</v>
      </c>
      <c r="EA26" s="305" t="s">
        <v>198</v>
      </c>
      <c r="EB26" s="288" t="s">
        <v>107</v>
      </c>
      <c r="EC26" s="289">
        <v>144</v>
      </c>
      <c r="ED26" s="295">
        <v>0</v>
      </c>
      <c r="EE26" s="291">
        <f>+ROUND(EC26*ED26,0)</f>
        <v>0</v>
      </c>
      <c r="EF26" s="609"/>
      <c r="EG26" s="198">
        <f t="shared" si="30"/>
        <v>1</v>
      </c>
      <c r="EH26" s="198">
        <f t="shared" si="31"/>
        <v>1</v>
      </c>
      <c r="EI26" s="199">
        <f t="shared" si="32"/>
        <v>1</v>
      </c>
      <c r="EJ26" s="199">
        <f t="shared" si="188"/>
        <v>0</v>
      </c>
      <c r="EK26" s="199">
        <f t="shared" si="189"/>
        <v>0</v>
      </c>
      <c r="EL26" s="199">
        <f t="shared" si="190"/>
        <v>0</v>
      </c>
      <c r="EM26" s="113">
        <f t="shared" si="191"/>
        <v>0</v>
      </c>
      <c r="EN26" s="155">
        <f t="shared" si="100"/>
        <v>0</v>
      </c>
      <c r="EQ26" s="286" t="s">
        <v>197</v>
      </c>
      <c r="ER26" s="305" t="s">
        <v>198</v>
      </c>
      <c r="ES26" s="288" t="s">
        <v>107</v>
      </c>
      <c r="ET26" s="289">
        <v>144</v>
      </c>
      <c r="EU26" s="295">
        <v>0</v>
      </c>
      <c r="EV26" s="291">
        <f>+ROUND(ET26*EU26,0)</f>
        <v>0</v>
      </c>
      <c r="EW26" s="609"/>
      <c r="EX26" s="198">
        <f t="shared" si="34"/>
        <v>1</v>
      </c>
      <c r="EY26" s="198">
        <f t="shared" si="35"/>
        <v>1</v>
      </c>
      <c r="EZ26" s="199">
        <f t="shared" si="36"/>
        <v>1</v>
      </c>
      <c r="FA26" s="199">
        <f t="shared" si="193"/>
        <v>0</v>
      </c>
      <c r="FB26" s="199">
        <f t="shared" si="194"/>
        <v>0</v>
      </c>
      <c r="FC26" s="199">
        <f t="shared" si="195"/>
        <v>0</v>
      </c>
      <c r="FD26" s="113">
        <f t="shared" si="196"/>
        <v>0</v>
      </c>
      <c r="FE26" s="155">
        <f t="shared" si="105"/>
        <v>0</v>
      </c>
      <c r="FH26" s="286" t="s">
        <v>197</v>
      </c>
      <c r="FI26" s="305" t="s">
        <v>198</v>
      </c>
      <c r="FJ26" s="288" t="s">
        <v>107</v>
      </c>
      <c r="FK26" s="289">
        <v>144</v>
      </c>
      <c r="FL26" s="295">
        <v>0</v>
      </c>
      <c r="FM26" s="291">
        <f>+ROUND(FK26*FL26,0)</f>
        <v>0</v>
      </c>
      <c r="FN26" s="609"/>
      <c r="FO26" s="198">
        <f t="shared" si="38"/>
        <v>1</v>
      </c>
      <c r="FP26" s="198">
        <f t="shared" si="39"/>
        <v>1</v>
      </c>
      <c r="FQ26" s="199">
        <f t="shared" si="40"/>
        <v>1</v>
      </c>
      <c r="FR26" s="199">
        <f t="shared" si="198"/>
        <v>0</v>
      </c>
      <c r="FS26" s="199">
        <f t="shared" si="199"/>
        <v>0</v>
      </c>
      <c r="FT26" s="199">
        <f t="shared" si="200"/>
        <v>0</v>
      </c>
      <c r="FU26" s="113">
        <f t="shared" si="201"/>
        <v>0</v>
      </c>
      <c r="FV26" s="155">
        <f t="shared" si="110"/>
        <v>0</v>
      </c>
      <c r="FY26" s="286" t="s">
        <v>197</v>
      </c>
      <c r="FZ26" s="305" t="s">
        <v>198</v>
      </c>
      <c r="GA26" s="288" t="s">
        <v>107</v>
      </c>
      <c r="GB26" s="289">
        <v>144</v>
      </c>
      <c r="GC26" s="295">
        <v>0</v>
      </c>
      <c r="GD26" s="291">
        <f>+ROUND(GB26*GC26,0)</f>
        <v>0</v>
      </c>
      <c r="GE26" s="609"/>
      <c r="GF26" s="198">
        <f t="shared" si="42"/>
        <v>1</v>
      </c>
      <c r="GG26" s="198">
        <f t="shared" si="43"/>
        <v>1</v>
      </c>
      <c r="GH26" s="199">
        <f t="shared" si="44"/>
        <v>1</v>
      </c>
      <c r="GI26" s="199">
        <f t="shared" si="203"/>
        <v>0</v>
      </c>
      <c r="GJ26" s="199">
        <f t="shared" si="204"/>
        <v>0</v>
      </c>
      <c r="GK26" s="199">
        <f t="shared" si="205"/>
        <v>0</v>
      </c>
      <c r="GL26" s="113">
        <f t="shared" si="206"/>
        <v>0</v>
      </c>
      <c r="GM26" s="155">
        <f t="shared" si="115"/>
        <v>0</v>
      </c>
      <c r="GP26" s="286" t="s">
        <v>197</v>
      </c>
      <c r="GQ26" s="305" t="s">
        <v>198</v>
      </c>
      <c r="GR26" s="288" t="s">
        <v>107</v>
      </c>
      <c r="GS26" s="289">
        <v>144</v>
      </c>
      <c r="GT26" s="295">
        <v>0</v>
      </c>
      <c r="GU26" s="291">
        <f>+ROUND(GS26*GT26,0)</f>
        <v>0</v>
      </c>
      <c r="GV26" s="609"/>
      <c r="GW26" s="198">
        <f t="shared" si="46"/>
        <v>1</v>
      </c>
      <c r="GX26" s="198">
        <f t="shared" si="47"/>
        <v>1</v>
      </c>
      <c r="GY26" s="199">
        <f t="shared" si="48"/>
        <v>1</v>
      </c>
      <c r="GZ26" s="199">
        <f t="shared" si="208"/>
        <v>0</v>
      </c>
      <c r="HA26" s="199">
        <f t="shared" si="209"/>
        <v>0</v>
      </c>
      <c r="HB26" s="199">
        <f t="shared" si="210"/>
        <v>0</v>
      </c>
      <c r="HC26" s="113">
        <f t="shared" si="211"/>
        <v>0</v>
      </c>
      <c r="HD26" s="155">
        <f t="shared" si="120"/>
        <v>0</v>
      </c>
      <c r="HG26" s="286" t="s">
        <v>197</v>
      </c>
      <c r="HH26" s="305" t="s">
        <v>198</v>
      </c>
      <c r="HI26" s="288" t="s">
        <v>107</v>
      </c>
      <c r="HJ26" s="289">
        <v>144</v>
      </c>
      <c r="HK26" s="295">
        <v>0</v>
      </c>
      <c r="HL26" s="291">
        <f>+ROUND(HJ26*HK26,0)</f>
        <v>0</v>
      </c>
      <c r="HM26" s="609"/>
      <c r="HN26" s="198">
        <f t="shared" si="50"/>
        <v>1</v>
      </c>
      <c r="HO26" s="198">
        <f t="shared" si="51"/>
        <v>1</v>
      </c>
      <c r="HP26" s="199">
        <f t="shared" si="52"/>
        <v>1</v>
      </c>
      <c r="HQ26" s="199">
        <f t="shared" si="213"/>
        <v>0</v>
      </c>
      <c r="HR26" s="199">
        <f t="shared" si="214"/>
        <v>0</v>
      </c>
      <c r="HS26" s="199">
        <f t="shared" si="215"/>
        <v>0</v>
      </c>
      <c r="HT26" s="113">
        <f t="shared" si="216"/>
        <v>0</v>
      </c>
      <c r="HU26" s="155">
        <f t="shared" si="125"/>
        <v>0</v>
      </c>
      <c r="HX26" s="286" t="s">
        <v>197</v>
      </c>
      <c r="HY26" s="305" t="s">
        <v>198</v>
      </c>
      <c r="HZ26" s="288" t="s">
        <v>107</v>
      </c>
      <c r="IA26" s="289">
        <v>144</v>
      </c>
      <c r="IB26" s="295">
        <v>0</v>
      </c>
      <c r="IC26" s="291">
        <f>+ROUND(IA26*IB26,0)</f>
        <v>0</v>
      </c>
      <c r="ID26" s="609"/>
      <c r="IE26" s="198">
        <f t="shared" si="54"/>
        <v>1</v>
      </c>
      <c r="IF26" s="198">
        <f t="shared" si="55"/>
        <v>1</v>
      </c>
      <c r="IG26" s="199">
        <f t="shared" si="56"/>
        <v>1</v>
      </c>
      <c r="IH26" s="199">
        <f t="shared" si="218"/>
        <v>0</v>
      </c>
      <c r="II26" s="199">
        <f t="shared" si="219"/>
        <v>0</v>
      </c>
      <c r="IJ26" s="199">
        <f t="shared" si="220"/>
        <v>0</v>
      </c>
      <c r="IK26" s="113">
        <f t="shared" si="221"/>
        <v>0</v>
      </c>
      <c r="IL26" s="155">
        <f t="shared" si="130"/>
        <v>0</v>
      </c>
      <c r="IO26" s="286" t="s">
        <v>197</v>
      </c>
      <c r="IP26" s="305" t="s">
        <v>198</v>
      </c>
      <c r="IQ26" s="288" t="s">
        <v>107</v>
      </c>
      <c r="IR26" s="289">
        <v>144</v>
      </c>
      <c r="IS26" s="295">
        <v>0</v>
      </c>
      <c r="IT26" s="291">
        <f>+ROUND(IR26*IS26,0)</f>
        <v>0</v>
      </c>
      <c r="IU26" s="609"/>
      <c r="IV26" s="198">
        <f t="shared" si="58"/>
        <v>1</v>
      </c>
      <c r="IW26" s="198">
        <f t="shared" si="59"/>
        <v>1</v>
      </c>
      <c r="IX26" s="199">
        <f t="shared" si="60"/>
        <v>1</v>
      </c>
      <c r="IY26" s="199">
        <f t="shared" si="223"/>
        <v>0</v>
      </c>
      <c r="IZ26" s="199">
        <f t="shared" si="224"/>
        <v>0</v>
      </c>
      <c r="JA26" s="199">
        <f t="shared" si="225"/>
        <v>0</v>
      </c>
      <c r="JB26" s="113">
        <f t="shared" si="226"/>
        <v>0</v>
      </c>
      <c r="JC26" s="155">
        <f t="shared" si="135"/>
        <v>0</v>
      </c>
    </row>
    <row r="27" spans="2:263" ht="60" customHeight="1">
      <c r="B27" s="286" t="s">
        <v>199</v>
      </c>
      <c r="C27" s="305" t="s">
        <v>200</v>
      </c>
      <c r="D27" s="288" t="s">
        <v>201</v>
      </c>
      <c r="E27" s="289">
        <v>515.1178133333334</v>
      </c>
      <c r="F27" s="290">
        <v>0</v>
      </c>
      <c r="G27" s="291">
        <f t="shared" ref="G27:G28" si="227">+ROUND(E27*F27,0)</f>
        <v>0</v>
      </c>
      <c r="H27" s="609"/>
      <c r="K27" s="286" t="s">
        <v>199</v>
      </c>
      <c r="L27" s="300" t="s">
        <v>200</v>
      </c>
      <c r="M27" s="293" t="s">
        <v>201</v>
      </c>
      <c r="N27" s="294">
        <v>515.1178133333334</v>
      </c>
      <c r="O27" s="295">
        <v>3401</v>
      </c>
      <c r="P27" s="291">
        <f t="shared" ref="P27:P28" si="228">+ROUND(N27*O27,0)</f>
        <v>1751916</v>
      </c>
      <c r="Q27" s="609"/>
      <c r="R27" s="198">
        <f t="shared" si="2"/>
        <v>1</v>
      </c>
      <c r="S27" s="198">
        <f t="shared" si="3"/>
        <v>1</v>
      </c>
      <c r="T27" s="199">
        <f t="shared" si="4"/>
        <v>1</v>
      </c>
      <c r="U27" s="199">
        <f t="shared" si="152"/>
        <v>1</v>
      </c>
      <c r="V27" s="199">
        <f t="shared" si="153"/>
        <v>1</v>
      </c>
      <c r="W27" s="199">
        <f t="shared" si="154"/>
        <v>1</v>
      </c>
      <c r="X27" s="113">
        <f t="shared" si="155"/>
        <v>1751916</v>
      </c>
      <c r="Y27" s="155">
        <f t="shared" si="156"/>
        <v>0</v>
      </c>
      <c r="AB27" s="286" t="s">
        <v>199</v>
      </c>
      <c r="AC27" s="300" t="s">
        <v>200</v>
      </c>
      <c r="AD27" s="293" t="s">
        <v>201</v>
      </c>
      <c r="AE27" s="294">
        <v>515.1178133333334</v>
      </c>
      <c r="AF27" s="295">
        <v>4100</v>
      </c>
      <c r="AG27" s="291">
        <f t="shared" ref="AG27:AG28" si="229">+ROUND(AE27*AF27,0)</f>
        <v>2111983</v>
      </c>
      <c r="AH27" s="609"/>
      <c r="AI27" s="198">
        <f t="shared" si="6"/>
        <v>1</v>
      </c>
      <c r="AJ27" s="198">
        <f t="shared" si="7"/>
        <v>1</v>
      </c>
      <c r="AK27" s="199">
        <f t="shared" si="8"/>
        <v>1</v>
      </c>
      <c r="AL27" s="199">
        <f t="shared" si="158"/>
        <v>1</v>
      </c>
      <c r="AM27" s="199">
        <f t="shared" si="159"/>
        <v>1</v>
      </c>
      <c r="AN27" s="199">
        <f t="shared" si="160"/>
        <v>1</v>
      </c>
      <c r="AO27" s="113">
        <f t="shared" si="161"/>
        <v>2111983</v>
      </c>
      <c r="AP27" s="155">
        <f t="shared" si="70"/>
        <v>0</v>
      </c>
      <c r="AS27" s="286" t="s">
        <v>199</v>
      </c>
      <c r="AT27" s="292" t="s">
        <v>200</v>
      </c>
      <c r="AU27" s="296" t="s">
        <v>201</v>
      </c>
      <c r="AV27" s="294">
        <v>515.1178133333334</v>
      </c>
      <c r="AW27" s="297">
        <v>4000</v>
      </c>
      <c r="AX27" s="291">
        <f t="shared" ref="AX27:AX28" si="230">+ROUND(AV27*AW27,0)</f>
        <v>2060471</v>
      </c>
      <c r="AY27" s="609"/>
      <c r="AZ27" s="198">
        <f t="shared" si="10"/>
        <v>1</v>
      </c>
      <c r="BA27" s="198">
        <f t="shared" si="11"/>
        <v>1</v>
      </c>
      <c r="BB27" s="199">
        <f t="shared" si="12"/>
        <v>1</v>
      </c>
      <c r="BC27" s="199">
        <f t="shared" si="163"/>
        <v>1</v>
      </c>
      <c r="BD27" s="199">
        <f t="shared" si="164"/>
        <v>1</v>
      </c>
      <c r="BE27" s="199">
        <f t="shared" si="165"/>
        <v>1</v>
      </c>
      <c r="BF27" s="113">
        <f t="shared" si="166"/>
        <v>2060471</v>
      </c>
      <c r="BG27" s="155">
        <f t="shared" si="75"/>
        <v>0</v>
      </c>
      <c r="BJ27" s="286" t="s">
        <v>199</v>
      </c>
      <c r="BK27" s="300" t="s">
        <v>200</v>
      </c>
      <c r="BL27" s="293" t="s">
        <v>201</v>
      </c>
      <c r="BM27" s="294">
        <v>515.1178133333334</v>
      </c>
      <c r="BN27" s="295">
        <v>5000</v>
      </c>
      <c r="BO27" s="291">
        <f t="shared" ref="BO27:BO28" si="231">+ROUND(BM27*BN27,0)</f>
        <v>2575589</v>
      </c>
      <c r="BP27" s="609"/>
      <c r="BQ27" s="198">
        <f t="shared" si="14"/>
        <v>1</v>
      </c>
      <c r="BR27" s="198">
        <f t="shared" si="15"/>
        <v>1</v>
      </c>
      <c r="BS27" s="199">
        <f t="shared" si="16"/>
        <v>1</v>
      </c>
      <c r="BT27" s="199">
        <f t="shared" si="168"/>
        <v>1</v>
      </c>
      <c r="BU27" s="199">
        <f t="shared" si="169"/>
        <v>1</v>
      </c>
      <c r="BV27" s="199">
        <f t="shared" si="170"/>
        <v>1</v>
      </c>
      <c r="BW27" s="113">
        <f t="shared" si="171"/>
        <v>2575589</v>
      </c>
      <c r="BX27" s="155">
        <f t="shared" si="80"/>
        <v>0</v>
      </c>
      <c r="CA27" s="286" t="s">
        <v>199</v>
      </c>
      <c r="CB27" s="307" t="s">
        <v>200</v>
      </c>
      <c r="CC27" s="293" t="s">
        <v>201</v>
      </c>
      <c r="CD27" s="294">
        <v>515.1178133333334</v>
      </c>
      <c r="CE27" s="295">
        <v>3350</v>
      </c>
      <c r="CF27" s="291">
        <f t="shared" ref="CF27:CF28" si="232">+ROUND(CD27*CE27,0)</f>
        <v>1725645</v>
      </c>
      <c r="CG27" s="609"/>
      <c r="CH27" s="198">
        <f t="shared" si="18"/>
        <v>1</v>
      </c>
      <c r="CI27" s="198">
        <f t="shared" si="19"/>
        <v>1</v>
      </c>
      <c r="CJ27" s="199">
        <f t="shared" si="20"/>
        <v>1</v>
      </c>
      <c r="CK27" s="199">
        <f t="shared" si="173"/>
        <v>1</v>
      </c>
      <c r="CL27" s="199">
        <f t="shared" si="174"/>
        <v>1</v>
      </c>
      <c r="CM27" s="199">
        <f t="shared" si="175"/>
        <v>1</v>
      </c>
      <c r="CN27" s="113">
        <f t="shared" si="176"/>
        <v>1725645</v>
      </c>
      <c r="CO27" s="155">
        <f t="shared" si="85"/>
        <v>0</v>
      </c>
      <c r="CR27" s="299" t="s">
        <v>199</v>
      </c>
      <c r="CS27" s="300" t="s">
        <v>200</v>
      </c>
      <c r="CT27" s="301" t="s">
        <v>201</v>
      </c>
      <c r="CU27" s="302">
        <v>515.1178133333334</v>
      </c>
      <c r="CV27" s="303">
        <v>4370</v>
      </c>
      <c r="CW27" s="291">
        <f t="shared" ref="CW27:CW28" si="233">+ROUND(CU27*CV27,0)</f>
        <v>2251065</v>
      </c>
      <c r="CX27" s="609"/>
      <c r="CY27" s="198">
        <f t="shared" si="22"/>
        <v>1</v>
      </c>
      <c r="CZ27" s="198">
        <f t="shared" si="23"/>
        <v>1</v>
      </c>
      <c r="DA27" s="199">
        <f t="shared" si="24"/>
        <v>1</v>
      </c>
      <c r="DB27" s="199">
        <f t="shared" si="178"/>
        <v>1</v>
      </c>
      <c r="DC27" s="199">
        <f t="shared" si="179"/>
        <v>1</v>
      </c>
      <c r="DD27" s="199">
        <f t="shared" si="180"/>
        <v>1</v>
      </c>
      <c r="DE27" s="113">
        <f t="shared" si="181"/>
        <v>2251065</v>
      </c>
      <c r="DF27" s="155">
        <f t="shared" si="90"/>
        <v>0</v>
      </c>
      <c r="DI27" s="286" t="s">
        <v>199</v>
      </c>
      <c r="DJ27" s="305" t="s">
        <v>200</v>
      </c>
      <c r="DK27" s="288" t="s">
        <v>201</v>
      </c>
      <c r="DL27" s="289">
        <v>515.1178133333334</v>
      </c>
      <c r="DM27" s="295">
        <v>0</v>
      </c>
      <c r="DN27" s="291">
        <f t="shared" ref="DN27:DN28" si="234">+ROUND(DL27*DM27,0)</f>
        <v>0</v>
      </c>
      <c r="DO27" s="609"/>
      <c r="DP27" s="198">
        <f t="shared" si="26"/>
        <v>1</v>
      </c>
      <c r="DQ27" s="198">
        <f t="shared" si="27"/>
        <v>1</v>
      </c>
      <c r="DR27" s="199">
        <f t="shared" si="28"/>
        <v>1</v>
      </c>
      <c r="DS27" s="199">
        <f t="shared" si="183"/>
        <v>0</v>
      </c>
      <c r="DT27" s="199">
        <f t="shared" si="184"/>
        <v>0</v>
      </c>
      <c r="DU27" s="199">
        <f t="shared" si="185"/>
        <v>0</v>
      </c>
      <c r="DV27" s="113">
        <f t="shared" si="186"/>
        <v>0</v>
      </c>
      <c r="DW27" s="155">
        <f t="shared" si="95"/>
        <v>0</v>
      </c>
      <c r="DZ27" s="286" t="s">
        <v>199</v>
      </c>
      <c r="EA27" s="305" t="s">
        <v>200</v>
      </c>
      <c r="EB27" s="288" t="s">
        <v>201</v>
      </c>
      <c r="EC27" s="289">
        <v>515.1178133333334</v>
      </c>
      <c r="ED27" s="295">
        <v>0</v>
      </c>
      <c r="EE27" s="291">
        <f t="shared" ref="EE27:EE28" si="235">+ROUND(EC27*ED27,0)</f>
        <v>0</v>
      </c>
      <c r="EF27" s="609"/>
      <c r="EG27" s="198">
        <f t="shared" si="30"/>
        <v>1</v>
      </c>
      <c r="EH27" s="198">
        <f t="shared" si="31"/>
        <v>1</v>
      </c>
      <c r="EI27" s="199">
        <f t="shared" si="32"/>
        <v>1</v>
      </c>
      <c r="EJ27" s="199">
        <f t="shared" si="188"/>
        <v>0</v>
      </c>
      <c r="EK27" s="199">
        <f t="shared" si="189"/>
        <v>0</v>
      </c>
      <c r="EL27" s="199">
        <f t="shared" si="190"/>
        <v>0</v>
      </c>
      <c r="EM27" s="113">
        <f t="shared" si="191"/>
        <v>0</v>
      </c>
      <c r="EN27" s="155">
        <f t="shared" si="100"/>
        <v>0</v>
      </c>
      <c r="EQ27" s="286" t="s">
        <v>199</v>
      </c>
      <c r="ER27" s="305" t="s">
        <v>200</v>
      </c>
      <c r="ES27" s="288" t="s">
        <v>201</v>
      </c>
      <c r="ET27" s="289">
        <v>515.1178133333334</v>
      </c>
      <c r="EU27" s="295">
        <v>0</v>
      </c>
      <c r="EV27" s="291">
        <f t="shared" ref="EV27:EV28" si="236">+ROUND(ET27*EU27,0)</f>
        <v>0</v>
      </c>
      <c r="EW27" s="609"/>
      <c r="EX27" s="198">
        <f t="shared" si="34"/>
        <v>1</v>
      </c>
      <c r="EY27" s="198">
        <f t="shared" si="35"/>
        <v>1</v>
      </c>
      <c r="EZ27" s="199">
        <f t="shared" si="36"/>
        <v>1</v>
      </c>
      <c r="FA27" s="199">
        <f t="shared" si="193"/>
        <v>0</v>
      </c>
      <c r="FB27" s="199">
        <f t="shared" si="194"/>
        <v>0</v>
      </c>
      <c r="FC27" s="199">
        <f t="shared" si="195"/>
        <v>0</v>
      </c>
      <c r="FD27" s="113">
        <f t="shared" si="196"/>
        <v>0</v>
      </c>
      <c r="FE27" s="155">
        <f t="shared" si="105"/>
        <v>0</v>
      </c>
      <c r="FH27" s="286" t="s">
        <v>199</v>
      </c>
      <c r="FI27" s="305" t="s">
        <v>200</v>
      </c>
      <c r="FJ27" s="288" t="s">
        <v>201</v>
      </c>
      <c r="FK27" s="289">
        <v>515.1178133333334</v>
      </c>
      <c r="FL27" s="295">
        <v>0</v>
      </c>
      <c r="FM27" s="291">
        <f t="shared" ref="FM27:FM28" si="237">+ROUND(FK27*FL27,0)</f>
        <v>0</v>
      </c>
      <c r="FN27" s="609"/>
      <c r="FO27" s="198">
        <f t="shared" si="38"/>
        <v>1</v>
      </c>
      <c r="FP27" s="198">
        <f t="shared" si="39"/>
        <v>1</v>
      </c>
      <c r="FQ27" s="199">
        <f t="shared" si="40"/>
        <v>1</v>
      </c>
      <c r="FR27" s="199">
        <f t="shared" si="198"/>
        <v>0</v>
      </c>
      <c r="FS27" s="199">
        <f t="shared" si="199"/>
        <v>0</v>
      </c>
      <c r="FT27" s="199">
        <f t="shared" si="200"/>
        <v>0</v>
      </c>
      <c r="FU27" s="113">
        <f t="shared" si="201"/>
        <v>0</v>
      </c>
      <c r="FV27" s="155">
        <f t="shared" si="110"/>
        <v>0</v>
      </c>
      <c r="FY27" s="286" t="s">
        <v>199</v>
      </c>
      <c r="FZ27" s="305" t="s">
        <v>200</v>
      </c>
      <c r="GA27" s="288" t="s">
        <v>201</v>
      </c>
      <c r="GB27" s="289">
        <v>515.1178133333334</v>
      </c>
      <c r="GC27" s="295">
        <v>0</v>
      </c>
      <c r="GD27" s="291">
        <f t="shared" ref="GD27:GD28" si="238">+ROUND(GB27*GC27,0)</f>
        <v>0</v>
      </c>
      <c r="GE27" s="609"/>
      <c r="GF27" s="198">
        <f t="shared" si="42"/>
        <v>1</v>
      </c>
      <c r="GG27" s="198">
        <f t="shared" si="43"/>
        <v>1</v>
      </c>
      <c r="GH27" s="199">
        <f t="shared" si="44"/>
        <v>1</v>
      </c>
      <c r="GI27" s="199">
        <f t="shared" si="203"/>
        <v>0</v>
      </c>
      <c r="GJ27" s="199">
        <f t="shared" si="204"/>
        <v>0</v>
      </c>
      <c r="GK27" s="199">
        <f t="shared" si="205"/>
        <v>0</v>
      </c>
      <c r="GL27" s="113">
        <f t="shared" si="206"/>
        <v>0</v>
      </c>
      <c r="GM27" s="155">
        <f t="shared" si="115"/>
        <v>0</v>
      </c>
      <c r="GP27" s="286" t="s">
        <v>199</v>
      </c>
      <c r="GQ27" s="305" t="s">
        <v>200</v>
      </c>
      <c r="GR27" s="288" t="s">
        <v>201</v>
      </c>
      <c r="GS27" s="289">
        <v>515.1178133333334</v>
      </c>
      <c r="GT27" s="295">
        <v>0</v>
      </c>
      <c r="GU27" s="291">
        <f t="shared" ref="GU27:GU28" si="239">+ROUND(GS27*GT27,0)</f>
        <v>0</v>
      </c>
      <c r="GV27" s="609"/>
      <c r="GW27" s="198">
        <f t="shared" si="46"/>
        <v>1</v>
      </c>
      <c r="GX27" s="198">
        <f t="shared" si="47"/>
        <v>1</v>
      </c>
      <c r="GY27" s="199">
        <f t="shared" si="48"/>
        <v>1</v>
      </c>
      <c r="GZ27" s="199">
        <f t="shared" si="208"/>
        <v>0</v>
      </c>
      <c r="HA27" s="199">
        <f t="shared" si="209"/>
        <v>0</v>
      </c>
      <c r="HB27" s="199">
        <f t="shared" si="210"/>
        <v>0</v>
      </c>
      <c r="HC27" s="113">
        <f t="shared" si="211"/>
        <v>0</v>
      </c>
      <c r="HD27" s="155">
        <f t="shared" si="120"/>
        <v>0</v>
      </c>
      <c r="HG27" s="286" t="s">
        <v>199</v>
      </c>
      <c r="HH27" s="305" t="s">
        <v>200</v>
      </c>
      <c r="HI27" s="288" t="s">
        <v>201</v>
      </c>
      <c r="HJ27" s="289">
        <v>515.1178133333334</v>
      </c>
      <c r="HK27" s="295">
        <v>0</v>
      </c>
      <c r="HL27" s="291">
        <f t="shared" ref="HL27:HL28" si="240">+ROUND(HJ27*HK27,0)</f>
        <v>0</v>
      </c>
      <c r="HM27" s="609"/>
      <c r="HN27" s="198">
        <f t="shared" si="50"/>
        <v>1</v>
      </c>
      <c r="HO27" s="198">
        <f t="shared" si="51"/>
        <v>1</v>
      </c>
      <c r="HP27" s="199">
        <f t="shared" si="52"/>
        <v>1</v>
      </c>
      <c r="HQ27" s="199">
        <f t="shared" si="213"/>
        <v>0</v>
      </c>
      <c r="HR27" s="199">
        <f t="shared" si="214"/>
        <v>0</v>
      </c>
      <c r="HS27" s="199">
        <f t="shared" si="215"/>
        <v>0</v>
      </c>
      <c r="HT27" s="113">
        <f t="shared" si="216"/>
        <v>0</v>
      </c>
      <c r="HU27" s="155">
        <f t="shared" si="125"/>
        <v>0</v>
      </c>
      <c r="HX27" s="286" t="s">
        <v>199</v>
      </c>
      <c r="HY27" s="305" t="s">
        <v>200</v>
      </c>
      <c r="HZ27" s="288" t="s">
        <v>201</v>
      </c>
      <c r="IA27" s="289">
        <v>515.1178133333334</v>
      </c>
      <c r="IB27" s="295">
        <v>0</v>
      </c>
      <c r="IC27" s="291">
        <f t="shared" ref="IC27:IC28" si="241">+ROUND(IA27*IB27,0)</f>
        <v>0</v>
      </c>
      <c r="ID27" s="609"/>
      <c r="IE27" s="198">
        <f t="shared" si="54"/>
        <v>1</v>
      </c>
      <c r="IF27" s="198">
        <f t="shared" si="55"/>
        <v>1</v>
      </c>
      <c r="IG27" s="199">
        <f t="shared" si="56"/>
        <v>1</v>
      </c>
      <c r="IH27" s="199">
        <f t="shared" si="218"/>
        <v>0</v>
      </c>
      <c r="II27" s="199">
        <f t="shared" si="219"/>
        <v>0</v>
      </c>
      <c r="IJ27" s="199">
        <f t="shared" si="220"/>
        <v>0</v>
      </c>
      <c r="IK27" s="113">
        <f t="shared" si="221"/>
        <v>0</v>
      </c>
      <c r="IL27" s="155">
        <f t="shared" si="130"/>
        <v>0</v>
      </c>
      <c r="IO27" s="286" t="s">
        <v>199</v>
      </c>
      <c r="IP27" s="305" t="s">
        <v>200</v>
      </c>
      <c r="IQ27" s="288" t="s">
        <v>201</v>
      </c>
      <c r="IR27" s="289">
        <v>515.1178133333334</v>
      </c>
      <c r="IS27" s="295">
        <v>0</v>
      </c>
      <c r="IT27" s="291">
        <f t="shared" ref="IT27:IT28" si="242">+ROUND(IR27*IS27,0)</f>
        <v>0</v>
      </c>
      <c r="IU27" s="609"/>
      <c r="IV27" s="198">
        <f t="shared" si="58"/>
        <v>1</v>
      </c>
      <c r="IW27" s="198">
        <f t="shared" si="59"/>
        <v>1</v>
      </c>
      <c r="IX27" s="199">
        <f t="shared" si="60"/>
        <v>1</v>
      </c>
      <c r="IY27" s="199">
        <f t="shared" si="223"/>
        <v>0</v>
      </c>
      <c r="IZ27" s="199">
        <f t="shared" si="224"/>
        <v>0</v>
      </c>
      <c r="JA27" s="199">
        <f t="shared" si="225"/>
        <v>0</v>
      </c>
      <c r="JB27" s="113">
        <f t="shared" si="226"/>
        <v>0</v>
      </c>
      <c r="JC27" s="155">
        <f t="shared" si="135"/>
        <v>0</v>
      </c>
    </row>
    <row r="28" spans="2:263" ht="88.5" customHeight="1" thickBot="1">
      <c r="B28" s="286" t="s">
        <v>202</v>
      </c>
      <c r="C28" s="287" t="s">
        <v>203</v>
      </c>
      <c r="D28" s="288" t="s">
        <v>109</v>
      </c>
      <c r="E28" s="289">
        <v>19.2</v>
      </c>
      <c r="F28" s="290">
        <v>0</v>
      </c>
      <c r="G28" s="291">
        <f t="shared" si="227"/>
        <v>0</v>
      </c>
      <c r="H28" s="609"/>
      <c r="K28" s="286" t="s">
        <v>202</v>
      </c>
      <c r="L28" s="292" t="s">
        <v>203</v>
      </c>
      <c r="M28" s="293" t="s">
        <v>109</v>
      </c>
      <c r="N28" s="294">
        <v>19.2</v>
      </c>
      <c r="O28" s="295">
        <v>56423</v>
      </c>
      <c r="P28" s="291">
        <f t="shared" si="228"/>
        <v>1083322</v>
      </c>
      <c r="Q28" s="628"/>
      <c r="R28" s="198">
        <f t="shared" si="2"/>
        <v>1</v>
      </c>
      <c r="S28" s="198">
        <f t="shared" si="3"/>
        <v>1</v>
      </c>
      <c r="T28" s="199">
        <f t="shared" si="4"/>
        <v>1</v>
      </c>
      <c r="U28" s="199">
        <f t="shared" si="152"/>
        <v>1</v>
      </c>
      <c r="V28" s="199">
        <f t="shared" si="153"/>
        <v>1</v>
      </c>
      <c r="W28" s="199">
        <f t="shared" si="154"/>
        <v>1</v>
      </c>
      <c r="X28" s="113">
        <f t="shared" si="155"/>
        <v>1083322</v>
      </c>
      <c r="Y28" s="155">
        <f t="shared" si="156"/>
        <v>0</v>
      </c>
      <c r="AB28" s="286" t="s">
        <v>202</v>
      </c>
      <c r="AC28" s="292" t="s">
        <v>203</v>
      </c>
      <c r="AD28" s="293" t="s">
        <v>109</v>
      </c>
      <c r="AE28" s="294">
        <v>19.2</v>
      </c>
      <c r="AF28" s="295">
        <v>48000</v>
      </c>
      <c r="AG28" s="291">
        <f t="shared" si="229"/>
        <v>921600</v>
      </c>
      <c r="AH28" s="609"/>
      <c r="AI28" s="198">
        <f t="shared" si="6"/>
        <v>1</v>
      </c>
      <c r="AJ28" s="198">
        <f t="shared" si="7"/>
        <v>1</v>
      </c>
      <c r="AK28" s="199">
        <f t="shared" si="8"/>
        <v>1</v>
      </c>
      <c r="AL28" s="199">
        <f t="shared" si="158"/>
        <v>1</v>
      </c>
      <c r="AM28" s="199">
        <f t="shared" si="159"/>
        <v>1</v>
      </c>
      <c r="AN28" s="199">
        <f t="shared" si="160"/>
        <v>1</v>
      </c>
      <c r="AO28" s="113">
        <f t="shared" si="161"/>
        <v>921600</v>
      </c>
      <c r="AP28" s="155">
        <f t="shared" si="70"/>
        <v>0</v>
      </c>
      <c r="AS28" s="286" t="s">
        <v>202</v>
      </c>
      <c r="AT28" s="292" t="s">
        <v>203</v>
      </c>
      <c r="AU28" s="296" t="s">
        <v>109</v>
      </c>
      <c r="AV28" s="294">
        <v>19.2</v>
      </c>
      <c r="AW28" s="297">
        <v>22000</v>
      </c>
      <c r="AX28" s="291">
        <f t="shared" si="230"/>
        <v>422400</v>
      </c>
      <c r="AY28" s="609"/>
      <c r="AZ28" s="198">
        <f t="shared" si="10"/>
        <v>1</v>
      </c>
      <c r="BA28" s="198">
        <f t="shared" si="11"/>
        <v>1</v>
      </c>
      <c r="BB28" s="199">
        <f t="shared" si="12"/>
        <v>1</v>
      </c>
      <c r="BC28" s="199">
        <f t="shared" si="163"/>
        <v>1</v>
      </c>
      <c r="BD28" s="199">
        <f t="shared" si="164"/>
        <v>1</v>
      </c>
      <c r="BE28" s="199">
        <f t="shared" si="165"/>
        <v>1</v>
      </c>
      <c r="BF28" s="113">
        <f t="shared" si="166"/>
        <v>422400</v>
      </c>
      <c r="BG28" s="155">
        <f t="shared" si="75"/>
        <v>0</v>
      </c>
      <c r="BJ28" s="286" t="s">
        <v>202</v>
      </c>
      <c r="BK28" s="292" t="s">
        <v>203</v>
      </c>
      <c r="BL28" s="293" t="s">
        <v>109</v>
      </c>
      <c r="BM28" s="294">
        <v>19.2</v>
      </c>
      <c r="BN28" s="295">
        <v>60000</v>
      </c>
      <c r="BO28" s="291">
        <f t="shared" si="231"/>
        <v>1152000</v>
      </c>
      <c r="BP28" s="609"/>
      <c r="BQ28" s="198">
        <f t="shared" si="14"/>
        <v>1</v>
      </c>
      <c r="BR28" s="198">
        <f t="shared" si="15"/>
        <v>1</v>
      </c>
      <c r="BS28" s="199">
        <f t="shared" si="16"/>
        <v>1</v>
      </c>
      <c r="BT28" s="199">
        <f t="shared" si="168"/>
        <v>1</v>
      </c>
      <c r="BU28" s="199">
        <f t="shared" si="169"/>
        <v>1</v>
      </c>
      <c r="BV28" s="199">
        <f t="shared" si="170"/>
        <v>1</v>
      </c>
      <c r="BW28" s="113">
        <f t="shared" si="171"/>
        <v>1152000</v>
      </c>
      <c r="BX28" s="155">
        <f t="shared" si="80"/>
        <v>0</v>
      </c>
      <c r="CA28" s="286" t="s">
        <v>202</v>
      </c>
      <c r="CB28" s="298" t="s">
        <v>203</v>
      </c>
      <c r="CC28" s="293" t="s">
        <v>109</v>
      </c>
      <c r="CD28" s="294">
        <v>19.2</v>
      </c>
      <c r="CE28" s="295">
        <v>25000</v>
      </c>
      <c r="CF28" s="291">
        <f t="shared" si="232"/>
        <v>480000</v>
      </c>
      <c r="CG28" s="609"/>
      <c r="CH28" s="198">
        <f t="shared" si="18"/>
        <v>1</v>
      </c>
      <c r="CI28" s="198">
        <f t="shared" si="19"/>
        <v>1</v>
      </c>
      <c r="CJ28" s="199">
        <f t="shared" si="20"/>
        <v>1</v>
      </c>
      <c r="CK28" s="199">
        <f t="shared" si="173"/>
        <v>1</v>
      </c>
      <c r="CL28" s="199">
        <f t="shared" si="174"/>
        <v>1</v>
      </c>
      <c r="CM28" s="199">
        <f t="shared" si="175"/>
        <v>1</v>
      </c>
      <c r="CN28" s="113">
        <f t="shared" si="176"/>
        <v>480000</v>
      </c>
      <c r="CO28" s="155">
        <f t="shared" si="85"/>
        <v>0</v>
      </c>
      <c r="CR28" s="299" t="s">
        <v>202</v>
      </c>
      <c r="CS28" s="300" t="s">
        <v>203</v>
      </c>
      <c r="CT28" s="301" t="s">
        <v>109</v>
      </c>
      <c r="CU28" s="302">
        <v>19.2</v>
      </c>
      <c r="CV28" s="303">
        <v>72640</v>
      </c>
      <c r="CW28" s="291">
        <f t="shared" si="233"/>
        <v>1394688</v>
      </c>
      <c r="CX28" s="609"/>
      <c r="CY28" s="198">
        <f t="shared" si="22"/>
        <v>1</v>
      </c>
      <c r="CZ28" s="198">
        <f t="shared" si="23"/>
        <v>1</v>
      </c>
      <c r="DA28" s="199">
        <f t="shared" si="24"/>
        <v>1</v>
      </c>
      <c r="DB28" s="199">
        <f t="shared" si="178"/>
        <v>1</v>
      </c>
      <c r="DC28" s="199">
        <f t="shared" si="179"/>
        <v>1</v>
      </c>
      <c r="DD28" s="199">
        <f t="shared" si="180"/>
        <v>1</v>
      </c>
      <c r="DE28" s="113">
        <f t="shared" si="181"/>
        <v>1394688</v>
      </c>
      <c r="DF28" s="155">
        <f t="shared" si="90"/>
        <v>0</v>
      </c>
      <c r="DI28" s="286" t="s">
        <v>202</v>
      </c>
      <c r="DJ28" s="287" t="s">
        <v>203</v>
      </c>
      <c r="DK28" s="288" t="s">
        <v>109</v>
      </c>
      <c r="DL28" s="289">
        <v>19.2</v>
      </c>
      <c r="DM28" s="295">
        <v>0</v>
      </c>
      <c r="DN28" s="291">
        <f t="shared" si="234"/>
        <v>0</v>
      </c>
      <c r="DO28" s="609"/>
      <c r="DP28" s="198">
        <f t="shared" si="26"/>
        <v>1</v>
      </c>
      <c r="DQ28" s="198">
        <f t="shared" si="27"/>
        <v>1</v>
      </c>
      <c r="DR28" s="199">
        <f t="shared" si="28"/>
        <v>1</v>
      </c>
      <c r="DS28" s="199">
        <f t="shared" si="183"/>
        <v>0</v>
      </c>
      <c r="DT28" s="199">
        <f t="shared" si="184"/>
        <v>0</v>
      </c>
      <c r="DU28" s="199">
        <f t="shared" si="185"/>
        <v>0</v>
      </c>
      <c r="DV28" s="113">
        <f t="shared" si="186"/>
        <v>0</v>
      </c>
      <c r="DW28" s="155">
        <f t="shared" si="95"/>
        <v>0</v>
      </c>
      <c r="DZ28" s="286" t="s">
        <v>202</v>
      </c>
      <c r="EA28" s="287" t="s">
        <v>203</v>
      </c>
      <c r="EB28" s="288" t="s">
        <v>109</v>
      </c>
      <c r="EC28" s="289">
        <v>19.2</v>
      </c>
      <c r="ED28" s="295">
        <v>0</v>
      </c>
      <c r="EE28" s="291">
        <f t="shared" si="235"/>
        <v>0</v>
      </c>
      <c r="EF28" s="609"/>
      <c r="EG28" s="198">
        <f t="shared" si="30"/>
        <v>1</v>
      </c>
      <c r="EH28" s="198">
        <f t="shared" si="31"/>
        <v>1</v>
      </c>
      <c r="EI28" s="199">
        <f t="shared" si="32"/>
        <v>1</v>
      </c>
      <c r="EJ28" s="199">
        <f t="shared" si="188"/>
        <v>0</v>
      </c>
      <c r="EK28" s="199">
        <f t="shared" si="189"/>
        <v>0</v>
      </c>
      <c r="EL28" s="199">
        <f t="shared" si="190"/>
        <v>0</v>
      </c>
      <c r="EM28" s="113">
        <f t="shared" si="191"/>
        <v>0</v>
      </c>
      <c r="EN28" s="155">
        <f t="shared" si="100"/>
        <v>0</v>
      </c>
      <c r="EQ28" s="286" t="s">
        <v>202</v>
      </c>
      <c r="ER28" s="287" t="s">
        <v>203</v>
      </c>
      <c r="ES28" s="288" t="s">
        <v>109</v>
      </c>
      <c r="ET28" s="289">
        <v>19.2</v>
      </c>
      <c r="EU28" s="295">
        <v>0</v>
      </c>
      <c r="EV28" s="291">
        <f t="shared" si="236"/>
        <v>0</v>
      </c>
      <c r="EW28" s="609"/>
      <c r="EX28" s="198">
        <f t="shared" si="34"/>
        <v>1</v>
      </c>
      <c r="EY28" s="198">
        <f t="shared" si="35"/>
        <v>1</v>
      </c>
      <c r="EZ28" s="199">
        <f t="shared" si="36"/>
        <v>1</v>
      </c>
      <c r="FA28" s="199">
        <f t="shared" si="193"/>
        <v>0</v>
      </c>
      <c r="FB28" s="199">
        <f t="shared" si="194"/>
        <v>0</v>
      </c>
      <c r="FC28" s="199">
        <f t="shared" si="195"/>
        <v>0</v>
      </c>
      <c r="FD28" s="113">
        <f t="shared" si="196"/>
        <v>0</v>
      </c>
      <c r="FE28" s="155">
        <f t="shared" si="105"/>
        <v>0</v>
      </c>
      <c r="FH28" s="286" t="s">
        <v>202</v>
      </c>
      <c r="FI28" s="287" t="s">
        <v>203</v>
      </c>
      <c r="FJ28" s="288" t="s">
        <v>109</v>
      </c>
      <c r="FK28" s="289">
        <v>19.2</v>
      </c>
      <c r="FL28" s="295">
        <v>0</v>
      </c>
      <c r="FM28" s="291">
        <f t="shared" si="237"/>
        <v>0</v>
      </c>
      <c r="FN28" s="609"/>
      <c r="FO28" s="198">
        <f t="shared" si="38"/>
        <v>1</v>
      </c>
      <c r="FP28" s="198">
        <f t="shared" si="39"/>
        <v>1</v>
      </c>
      <c r="FQ28" s="199">
        <f t="shared" si="40"/>
        <v>1</v>
      </c>
      <c r="FR28" s="199">
        <f t="shared" si="198"/>
        <v>0</v>
      </c>
      <c r="FS28" s="199">
        <f t="shared" si="199"/>
        <v>0</v>
      </c>
      <c r="FT28" s="199">
        <f t="shared" si="200"/>
        <v>0</v>
      </c>
      <c r="FU28" s="113">
        <f t="shared" si="201"/>
        <v>0</v>
      </c>
      <c r="FV28" s="155">
        <f t="shared" si="110"/>
        <v>0</v>
      </c>
      <c r="FY28" s="286" t="s">
        <v>202</v>
      </c>
      <c r="FZ28" s="287" t="s">
        <v>203</v>
      </c>
      <c r="GA28" s="288" t="s">
        <v>109</v>
      </c>
      <c r="GB28" s="289">
        <v>19.2</v>
      </c>
      <c r="GC28" s="295">
        <v>0</v>
      </c>
      <c r="GD28" s="291">
        <f t="shared" si="238"/>
        <v>0</v>
      </c>
      <c r="GE28" s="609"/>
      <c r="GF28" s="198">
        <f t="shared" si="42"/>
        <v>1</v>
      </c>
      <c r="GG28" s="198">
        <f t="shared" si="43"/>
        <v>1</v>
      </c>
      <c r="GH28" s="199">
        <f t="shared" si="44"/>
        <v>1</v>
      </c>
      <c r="GI28" s="199">
        <f t="shared" si="203"/>
        <v>0</v>
      </c>
      <c r="GJ28" s="199">
        <f t="shared" si="204"/>
        <v>0</v>
      </c>
      <c r="GK28" s="199">
        <f t="shared" si="205"/>
        <v>0</v>
      </c>
      <c r="GL28" s="113">
        <f t="shared" si="206"/>
        <v>0</v>
      </c>
      <c r="GM28" s="155">
        <f t="shared" si="115"/>
        <v>0</v>
      </c>
      <c r="GP28" s="286" t="s">
        <v>202</v>
      </c>
      <c r="GQ28" s="287" t="s">
        <v>203</v>
      </c>
      <c r="GR28" s="288" t="s">
        <v>109</v>
      </c>
      <c r="GS28" s="289">
        <v>19.2</v>
      </c>
      <c r="GT28" s="295">
        <v>0</v>
      </c>
      <c r="GU28" s="291">
        <f t="shared" si="239"/>
        <v>0</v>
      </c>
      <c r="GV28" s="609"/>
      <c r="GW28" s="198">
        <f t="shared" si="46"/>
        <v>1</v>
      </c>
      <c r="GX28" s="198">
        <f t="shared" si="47"/>
        <v>1</v>
      </c>
      <c r="GY28" s="199">
        <f t="shared" si="48"/>
        <v>1</v>
      </c>
      <c r="GZ28" s="199">
        <f t="shared" si="208"/>
        <v>0</v>
      </c>
      <c r="HA28" s="199">
        <f t="shared" si="209"/>
        <v>0</v>
      </c>
      <c r="HB28" s="199">
        <f t="shared" si="210"/>
        <v>0</v>
      </c>
      <c r="HC28" s="113">
        <f t="shared" si="211"/>
        <v>0</v>
      </c>
      <c r="HD28" s="155">
        <f t="shared" si="120"/>
        <v>0</v>
      </c>
      <c r="HG28" s="286" t="s">
        <v>202</v>
      </c>
      <c r="HH28" s="287" t="s">
        <v>203</v>
      </c>
      <c r="HI28" s="288" t="s">
        <v>109</v>
      </c>
      <c r="HJ28" s="289">
        <v>19.2</v>
      </c>
      <c r="HK28" s="295">
        <v>0</v>
      </c>
      <c r="HL28" s="291">
        <f t="shared" si="240"/>
        <v>0</v>
      </c>
      <c r="HM28" s="609"/>
      <c r="HN28" s="198">
        <f t="shared" si="50"/>
        <v>1</v>
      </c>
      <c r="HO28" s="198">
        <f t="shared" si="51"/>
        <v>1</v>
      </c>
      <c r="HP28" s="199">
        <f t="shared" si="52"/>
        <v>1</v>
      </c>
      <c r="HQ28" s="199">
        <f t="shared" si="213"/>
        <v>0</v>
      </c>
      <c r="HR28" s="199">
        <f t="shared" si="214"/>
        <v>0</v>
      </c>
      <c r="HS28" s="199">
        <f t="shared" si="215"/>
        <v>0</v>
      </c>
      <c r="HT28" s="113">
        <f t="shared" si="216"/>
        <v>0</v>
      </c>
      <c r="HU28" s="155">
        <f t="shared" si="125"/>
        <v>0</v>
      </c>
      <c r="HX28" s="286" t="s">
        <v>202</v>
      </c>
      <c r="HY28" s="287" t="s">
        <v>203</v>
      </c>
      <c r="HZ28" s="288" t="s">
        <v>109</v>
      </c>
      <c r="IA28" s="289">
        <v>19.2</v>
      </c>
      <c r="IB28" s="295">
        <v>0</v>
      </c>
      <c r="IC28" s="291">
        <f t="shared" si="241"/>
        <v>0</v>
      </c>
      <c r="ID28" s="609"/>
      <c r="IE28" s="198">
        <f t="shared" si="54"/>
        <v>1</v>
      </c>
      <c r="IF28" s="198">
        <f t="shared" si="55"/>
        <v>1</v>
      </c>
      <c r="IG28" s="199">
        <f t="shared" si="56"/>
        <v>1</v>
      </c>
      <c r="IH28" s="199">
        <f t="shared" si="218"/>
        <v>0</v>
      </c>
      <c r="II28" s="199">
        <f t="shared" si="219"/>
        <v>0</v>
      </c>
      <c r="IJ28" s="199">
        <f t="shared" si="220"/>
        <v>0</v>
      </c>
      <c r="IK28" s="113">
        <f t="shared" si="221"/>
        <v>0</v>
      </c>
      <c r="IL28" s="155">
        <f t="shared" si="130"/>
        <v>0</v>
      </c>
      <c r="IO28" s="286" t="s">
        <v>202</v>
      </c>
      <c r="IP28" s="287" t="s">
        <v>203</v>
      </c>
      <c r="IQ28" s="288" t="s">
        <v>109</v>
      </c>
      <c r="IR28" s="289">
        <v>19.2</v>
      </c>
      <c r="IS28" s="295">
        <v>0</v>
      </c>
      <c r="IT28" s="291">
        <f t="shared" si="242"/>
        <v>0</v>
      </c>
      <c r="IU28" s="609"/>
      <c r="IV28" s="198">
        <f t="shared" si="58"/>
        <v>1</v>
      </c>
      <c r="IW28" s="198">
        <f t="shared" si="59"/>
        <v>1</v>
      </c>
      <c r="IX28" s="199">
        <f t="shared" si="60"/>
        <v>1</v>
      </c>
      <c r="IY28" s="199">
        <f t="shared" si="223"/>
        <v>0</v>
      </c>
      <c r="IZ28" s="199">
        <f t="shared" si="224"/>
        <v>0</v>
      </c>
      <c r="JA28" s="199">
        <f t="shared" si="225"/>
        <v>0</v>
      </c>
      <c r="JB28" s="113">
        <f t="shared" si="226"/>
        <v>0</v>
      </c>
      <c r="JC28" s="155">
        <f t="shared" si="135"/>
        <v>0</v>
      </c>
    </row>
    <row r="29" spans="2:263" ht="17.25" thickTop="1">
      <c r="B29" s="308" t="s">
        <v>138</v>
      </c>
      <c r="C29" s="270" t="s">
        <v>204</v>
      </c>
      <c r="D29" s="309"/>
      <c r="E29" s="310"/>
      <c r="F29" s="312"/>
      <c r="G29" s="312"/>
      <c r="H29" s="275">
        <f>SUM(G30:G33)</f>
        <v>0</v>
      </c>
      <c r="J29" s="253"/>
      <c r="K29" s="308" t="s">
        <v>138</v>
      </c>
      <c r="L29" s="270" t="s">
        <v>204</v>
      </c>
      <c r="M29" s="309"/>
      <c r="N29" s="310"/>
      <c r="O29" s="312"/>
      <c r="P29" s="312"/>
      <c r="Q29" s="275">
        <f>SUM(P30:P33)</f>
        <v>20596295</v>
      </c>
      <c r="R29" s="198">
        <f t="shared" si="2"/>
        <v>1</v>
      </c>
      <c r="S29" s="198">
        <f t="shared" si="3"/>
        <v>1</v>
      </c>
      <c r="T29" s="199">
        <f t="shared" si="4"/>
        <v>1</v>
      </c>
      <c r="U29" s="119"/>
      <c r="V29" s="119"/>
      <c r="W29" s="199">
        <f>PRODUCT(R29:T29)</f>
        <v>1</v>
      </c>
      <c r="X29" s="113">
        <f t="shared" si="155"/>
        <v>0</v>
      </c>
      <c r="Y29" s="155">
        <f t="shared" si="156"/>
        <v>0</v>
      </c>
      <c r="AB29" s="308" t="s">
        <v>138</v>
      </c>
      <c r="AC29" s="270" t="s">
        <v>204</v>
      </c>
      <c r="AD29" s="309"/>
      <c r="AE29" s="310"/>
      <c r="AF29" s="312"/>
      <c r="AG29" s="312"/>
      <c r="AH29" s="275">
        <f>SUM(AG30:AG33)</f>
        <v>19442040</v>
      </c>
      <c r="AI29" s="198">
        <f t="shared" si="6"/>
        <v>1</v>
      </c>
      <c r="AJ29" s="198">
        <f t="shared" si="7"/>
        <v>1</v>
      </c>
      <c r="AK29" s="199">
        <f t="shared" si="8"/>
        <v>1</v>
      </c>
      <c r="AL29" s="119"/>
      <c r="AM29" s="119"/>
      <c r="AN29" s="199">
        <f>PRODUCT(AI29:AK29)</f>
        <v>1</v>
      </c>
      <c r="AO29" s="113">
        <f t="shared" si="161"/>
        <v>0</v>
      </c>
      <c r="AP29" s="155">
        <f t="shared" si="70"/>
        <v>0</v>
      </c>
      <c r="AS29" s="313" t="s">
        <v>138</v>
      </c>
      <c r="AT29" s="277" t="s">
        <v>204</v>
      </c>
      <c r="AU29" s="314"/>
      <c r="AV29" s="315"/>
      <c r="AW29" s="321"/>
      <c r="AX29" s="312"/>
      <c r="AY29" s="275">
        <f>SUM(AX30:AX33)</f>
        <v>18373250</v>
      </c>
      <c r="AZ29" s="198">
        <f t="shared" si="10"/>
        <v>1</v>
      </c>
      <c r="BA29" s="198">
        <f t="shared" si="11"/>
        <v>1</v>
      </c>
      <c r="BB29" s="199">
        <f t="shared" si="12"/>
        <v>1</v>
      </c>
      <c r="BC29" s="119"/>
      <c r="BD29" s="119"/>
      <c r="BE29" s="199">
        <f>PRODUCT(AZ29:BB29)</f>
        <v>1</v>
      </c>
      <c r="BF29" s="113">
        <f t="shared" si="166"/>
        <v>0</v>
      </c>
      <c r="BG29" s="155">
        <f t="shared" si="75"/>
        <v>0</v>
      </c>
      <c r="BJ29" s="308" t="s">
        <v>138</v>
      </c>
      <c r="BK29" s="270" t="s">
        <v>204</v>
      </c>
      <c r="BL29" s="309"/>
      <c r="BM29" s="310"/>
      <c r="BN29" s="312"/>
      <c r="BO29" s="312"/>
      <c r="BP29" s="275">
        <f>SUM(BO30:BO33)</f>
        <v>28047000</v>
      </c>
      <c r="BQ29" s="198">
        <f t="shared" si="14"/>
        <v>1</v>
      </c>
      <c r="BR29" s="198">
        <f t="shared" si="15"/>
        <v>1</v>
      </c>
      <c r="BS29" s="199">
        <f t="shared" si="16"/>
        <v>1</v>
      </c>
      <c r="BT29" s="119"/>
      <c r="BU29" s="119"/>
      <c r="BV29" s="199">
        <f>PRODUCT(BQ29:BS29)</f>
        <v>1</v>
      </c>
      <c r="BW29" s="113">
        <f t="shared" si="171"/>
        <v>0</v>
      </c>
      <c r="BX29" s="155">
        <f t="shared" si="80"/>
        <v>0</v>
      </c>
      <c r="CA29" s="308" t="s">
        <v>138</v>
      </c>
      <c r="CB29" s="270" t="s">
        <v>204</v>
      </c>
      <c r="CC29" s="309"/>
      <c r="CD29" s="310"/>
      <c r="CE29" s="312"/>
      <c r="CF29" s="312"/>
      <c r="CG29" s="275">
        <f>SUM(CF30:CF33)</f>
        <v>23055000</v>
      </c>
      <c r="CH29" s="198">
        <f t="shared" si="18"/>
        <v>1</v>
      </c>
      <c r="CI29" s="198">
        <f t="shared" si="19"/>
        <v>1</v>
      </c>
      <c r="CJ29" s="199">
        <f t="shared" si="20"/>
        <v>1</v>
      </c>
      <c r="CK29" s="119"/>
      <c r="CL29" s="119"/>
      <c r="CM29" s="199">
        <f>PRODUCT(CH29:CJ29)</f>
        <v>1</v>
      </c>
      <c r="CN29" s="113">
        <f t="shared" si="176"/>
        <v>0</v>
      </c>
      <c r="CO29" s="155">
        <f t="shared" si="85"/>
        <v>0</v>
      </c>
      <c r="CR29" s="317" t="s">
        <v>138</v>
      </c>
      <c r="CS29" s="282" t="s">
        <v>204</v>
      </c>
      <c r="CT29" s="318"/>
      <c r="CU29" s="319"/>
      <c r="CV29" s="322"/>
      <c r="CW29" s="312"/>
      <c r="CX29" s="275">
        <f>SUM(CW30:CW33)</f>
        <v>18951074</v>
      </c>
      <c r="CY29" s="198">
        <f t="shared" si="22"/>
        <v>1</v>
      </c>
      <c r="CZ29" s="198">
        <f t="shared" si="23"/>
        <v>1</v>
      </c>
      <c r="DA29" s="199">
        <f t="shared" si="24"/>
        <v>1</v>
      </c>
      <c r="DB29" s="119"/>
      <c r="DC29" s="119"/>
      <c r="DD29" s="199">
        <f>PRODUCT(CY29:DA29)</f>
        <v>1</v>
      </c>
      <c r="DE29" s="113">
        <f t="shared" si="181"/>
        <v>0</v>
      </c>
      <c r="DF29" s="155">
        <f t="shared" si="90"/>
        <v>0</v>
      </c>
      <c r="DI29" s="308" t="s">
        <v>138</v>
      </c>
      <c r="DJ29" s="270" t="s">
        <v>204</v>
      </c>
      <c r="DK29" s="309"/>
      <c r="DL29" s="310"/>
      <c r="DM29" s="312"/>
      <c r="DN29" s="312"/>
      <c r="DO29" s="275">
        <f>SUM(DN30:DN33)</f>
        <v>0</v>
      </c>
      <c r="DP29" s="198">
        <f t="shared" si="26"/>
        <v>1</v>
      </c>
      <c r="DQ29" s="198">
        <f t="shared" si="27"/>
        <v>1</v>
      </c>
      <c r="DR29" s="199">
        <f t="shared" si="28"/>
        <v>1</v>
      </c>
      <c r="DS29" s="119"/>
      <c r="DT29" s="119"/>
      <c r="DU29" s="199">
        <f>PRODUCT(DP29:DR29)</f>
        <v>1</v>
      </c>
      <c r="DV29" s="113">
        <f t="shared" si="186"/>
        <v>0</v>
      </c>
      <c r="DW29" s="155">
        <f t="shared" si="95"/>
        <v>0</v>
      </c>
      <c r="DZ29" s="308" t="s">
        <v>138</v>
      </c>
      <c r="EA29" s="270" t="s">
        <v>204</v>
      </c>
      <c r="EB29" s="309"/>
      <c r="EC29" s="310"/>
      <c r="ED29" s="312"/>
      <c r="EE29" s="312"/>
      <c r="EF29" s="275">
        <f>SUM(EE30:EE33)</f>
        <v>0</v>
      </c>
      <c r="EG29" s="198">
        <f t="shared" si="30"/>
        <v>1</v>
      </c>
      <c r="EH29" s="198">
        <f t="shared" si="31"/>
        <v>1</v>
      </c>
      <c r="EI29" s="199">
        <f t="shared" si="32"/>
        <v>1</v>
      </c>
      <c r="EJ29" s="119"/>
      <c r="EK29" s="119"/>
      <c r="EL29" s="199">
        <f>PRODUCT(EG29:EI29)</f>
        <v>1</v>
      </c>
      <c r="EM29" s="113">
        <f t="shared" si="191"/>
        <v>0</v>
      </c>
      <c r="EN29" s="155">
        <f t="shared" si="100"/>
        <v>0</v>
      </c>
      <c r="EQ29" s="308" t="s">
        <v>138</v>
      </c>
      <c r="ER29" s="270" t="s">
        <v>204</v>
      </c>
      <c r="ES29" s="309"/>
      <c r="ET29" s="310"/>
      <c r="EU29" s="312"/>
      <c r="EV29" s="312"/>
      <c r="EW29" s="275">
        <f>SUM(EV30:EV33)</f>
        <v>0</v>
      </c>
      <c r="EX29" s="198">
        <f t="shared" si="34"/>
        <v>1</v>
      </c>
      <c r="EY29" s="198">
        <f t="shared" si="35"/>
        <v>1</v>
      </c>
      <c r="EZ29" s="199">
        <f t="shared" si="36"/>
        <v>1</v>
      </c>
      <c r="FA29" s="119"/>
      <c r="FB29" s="119"/>
      <c r="FC29" s="199">
        <f>PRODUCT(EX29:EZ29)</f>
        <v>1</v>
      </c>
      <c r="FD29" s="113">
        <f t="shared" si="196"/>
        <v>0</v>
      </c>
      <c r="FE29" s="155">
        <f t="shared" si="105"/>
        <v>0</v>
      </c>
      <c r="FH29" s="308" t="s">
        <v>138</v>
      </c>
      <c r="FI29" s="270" t="s">
        <v>204</v>
      </c>
      <c r="FJ29" s="309"/>
      <c r="FK29" s="310"/>
      <c r="FL29" s="312"/>
      <c r="FM29" s="312"/>
      <c r="FN29" s="275">
        <f>SUM(FM30:FM33)</f>
        <v>0</v>
      </c>
      <c r="FO29" s="198">
        <f t="shared" si="38"/>
        <v>1</v>
      </c>
      <c r="FP29" s="198">
        <f t="shared" si="39"/>
        <v>1</v>
      </c>
      <c r="FQ29" s="199">
        <f t="shared" si="40"/>
        <v>1</v>
      </c>
      <c r="FR29" s="119"/>
      <c r="FS29" s="119"/>
      <c r="FT29" s="199">
        <f>PRODUCT(FO29:FQ29)</f>
        <v>1</v>
      </c>
      <c r="FU29" s="113">
        <f t="shared" si="201"/>
        <v>0</v>
      </c>
      <c r="FV29" s="155">
        <f t="shared" si="110"/>
        <v>0</v>
      </c>
      <c r="FY29" s="308" t="s">
        <v>138</v>
      </c>
      <c r="FZ29" s="270" t="s">
        <v>204</v>
      </c>
      <c r="GA29" s="309"/>
      <c r="GB29" s="310"/>
      <c r="GC29" s="312"/>
      <c r="GD29" s="312"/>
      <c r="GE29" s="275">
        <f>SUM(GD30:GD33)</f>
        <v>0</v>
      </c>
      <c r="GF29" s="198">
        <f t="shared" si="42"/>
        <v>1</v>
      </c>
      <c r="GG29" s="198">
        <f t="shared" si="43"/>
        <v>1</v>
      </c>
      <c r="GH29" s="199">
        <f t="shared" si="44"/>
        <v>1</v>
      </c>
      <c r="GI29" s="119"/>
      <c r="GJ29" s="119"/>
      <c r="GK29" s="199">
        <f>PRODUCT(GF29:GH29)</f>
        <v>1</v>
      </c>
      <c r="GL29" s="113">
        <f t="shared" si="206"/>
        <v>0</v>
      </c>
      <c r="GM29" s="155">
        <f t="shared" si="115"/>
        <v>0</v>
      </c>
      <c r="GP29" s="308" t="s">
        <v>138</v>
      </c>
      <c r="GQ29" s="270" t="s">
        <v>204</v>
      </c>
      <c r="GR29" s="309"/>
      <c r="GS29" s="310"/>
      <c r="GT29" s="312"/>
      <c r="GU29" s="312"/>
      <c r="GV29" s="275">
        <f>SUM(GU30:GU33)</f>
        <v>0</v>
      </c>
      <c r="GW29" s="198">
        <f t="shared" si="46"/>
        <v>1</v>
      </c>
      <c r="GX29" s="198">
        <f t="shared" si="47"/>
        <v>1</v>
      </c>
      <c r="GY29" s="199">
        <f t="shared" si="48"/>
        <v>1</v>
      </c>
      <c r="GZ29" s="119"/>
      <c r="HA29" s="119"/>
      <c r="HB29" s="199">
        <f>PRODUCT(GW29:GY29)</f>
        <v>1</v>
      </c>
      <c r="HC29" s="113">
        <f t="shared" si="211"/>
        <v>0</v>
      </c>
      <c r="HD29" s="155">
        <f t="shared" si="120"/>
        <v>0</v>
      </c>
      <c r="HG29" s="308" t="s">
        <v>138</v>
      </c>
      <c r="HH29" s="270" t="s">
        <v>204</v>
      </c>
      <c r="HI29" s="309"/>
      <c r="HJ29" s="310"/>
      <c r="HK29" s="312"/>
      <c r="HL29" s="312"/>
      <c r="HM29" s="275">
        <f>SUM(HL30:HL33)</f>
        <v>0</v>
      </c>
      <c r="HN29" s="198">
        <f t="shared" si="50"/>
        <v>1</v>
      </c>
      <c r="HO29" s="198">
        <f t="shared" si="51"/>
        <v>1</v>
      </c>
      <c r="HP29" s="199">
        <f t="shared" si="52"/>
        <v>1</v>
      </c>
      <c r="HQ29" s="119"/>
      <c r="HR29" s="119"/>
      <c r="HS29" s="199">
        <f>PRODUCT(HN29:HP29)</f>
        <v>1</v>
      </c>
      <c r="HT29" s="113">
        <f t="shared" si="216"/>
        <v>0</v>
      </c>
      <c r="HU29" s="155">
        <f t="shared" si="125"/>
        <v>0</v>
      </c>
      <c r="HX29" s="308" t="s">
        <v>138</v>
      </c>
      <c r="HY29" s="270" t="s">
        <v>204</v>
      </c>
      <c r="HZ29" s="309"/>
      <c r="IA29" s="310"/>
      <c r="IB29" s="312"/>
      <c r="IC29" s="312"/>
      <c r="ID29" s="275">
        <f>SUM(IC30:IC33)</f>
        <v>0</v>
      </c>
      <c r="IE29" s="198">
        <f t="shared" si="54"/>
        <v>1</v>
      </c>
      <c r="IF29" s="198">
        <f t="shared" si="55"/>
        <v>1</v>
      </c>
      <c r="IG29" s="199">
        <f t="shared" si="56"/>
        <v>1</v>
      </c>
      <c r="IH29" s="119"/>
      <c r="II29" s="119"/>
      <c r="IJ29" s="199">
        <f>PRODUCT(IE29:IG29)</f>
        <v>1</v>
      </c>
      <c r="IK29" s="113">
        <f t="shared" si="221"/>
        <v>0</v>
      </c>
      <c r="IL29" s="155">
        <f t="shared" si="130"/>
        <v>0</v>
      </c>
      <c r="IO29" s="308" t="s">
        <v>138</v>
      </c>
      <c r="IP29" s="270" t="s">
        <v>204</v>
      </c>
      <c r="IQ29" s="309"/>
      <c r="IR29" s="310"/>
      <c r="IS29" s="312"/>
      <c r="IT29" s="312"/>
      <c r="IU29" s="275">
        <f>SUM(IT30:IT33)</f>
        <v>0</v>
      </c>
      <c r="IV29" s="198">
        <f t="shared" si="58"/>
        <v>1</v>
      </c>
      <c r="IW29" s="198">
        <f t="shared" si="59"/>
        <v>1</v>
      </c>
      <c r="IX29" s="199">
        <f t="shared" si="60"/>
        <v>1</v>
      </c>
      <c r="IY29" s="119"/>
      <c r="IZ29" s="119"/>
      <c r="JA29" s="199">
        <f>PRODUCT(IV29:IX29)</f>
        <v>1</v>
      </c>
      <c r="JB29" s="113">
        <f t="shared" si="226"/>
        <v>0</v>
      </c>
      <c r="JC29" s="155">
        <f t="shared" si="135"/>
        <v>0</v>
      </c>
    </row>
    <row r="30" spans="2:263" ht="88.5" customHeight="1">
      <c r="B30" s="286" t="s">
        <v>205</v>
      </c>
      <c r="C30" s="305" t="s">
        <v>206</v>
      </c>
      <c r="D30" s="288" t="s">
        <v>108</v>
      </c>
      <c r="E30" s="289">
        <v>151.85</v>
      </c>
      <c r="F30" s="290">
        <v>0</v>
      </c>
      <c r="G30" s="291">
        <f t="shared" si="0"/>
        <v>0</v>
      </c>
      <c r="H30" s="610" t="e">
        <f>+H29/G189</f>
        <v>#DIV/0!</v>
      </c>
      <c r="K30" s="286" t="s">
        <v>205</v>
      </c>
      <c r="L30" s="300" t="s">
        <v>206</v>
      </c>
      <c r="M30" s="293" t="s">
        <v>108</v>
      </c>
      <c r="N30" s="294">
        <v>151.85</v>
      </c>
      <c r="O30" s="295">
        <v>98684</v>
      </c>
      <c r="P30" s="291">
        <f t="shared" ref="P30:P33" si="243">+ROUND(N30*O30,0)</f>
        <v>14985165</v>
      </c>
      <c r="Q30" s="610">
        <f>+Q29/P189</f>
        <v>9.4340514102816242E-2</v>
      </c>
      <c r="R30" s="198">
        <f t="shared" si="2"/>
        <v>1</v>
      </c>
      <c r="S30" s="198">
        <f t="shared" si="3"/>
        <v>1</v>
      </c>
      <c r="T30" s="199">
        <f t="shared" si="4"/>
        <v>1</v>
      </c>
      <c r="U30" s="199">
        <f t="shared" si="152"/>
        <v>1</v>
      </c>
      <c r="V30" s="199">
        <f t="shared" si="153"/>
        <v>1</v>
      </c>
      <c r="W30" s="199">
        <f t="shared" si="154"/>
        <v>1</v>
      </c>
      <c r="X30" s="113">
        <f t="shared" si="155"/>
        <v>14985165</v>
      </c>
      <c r="Y30" s="155">
        <f t="shared" si="156"/>
        <v>0</v>
      </c>
      <c r="AB30" s="286" t="s">
        <v>205</v>
      </c>
      <c r="AC30" s="300" t="s">
        <v>206</v>
      </c>
      <c r="AD30" s="293" t="s">
        <v>108</v>
      </c>
      <c r="AE30" s="294">
        <v>151.85</v>
      </c>
      <c r="AF30" s="295">
        <v>88400</v>
      </c>
      <c r="AG30" s="291">
        <f t="shared" ref="AG30:AG33" si="244">+ROUND(AE30*AF30,0)</f>
        <v>13423540</v>
      </c>
      <c r="AH30" s="610">
        <f>+AH29/AG189</f>
        <v>9.2065181521933853E-2</v>
      </c>
      <c r="AI30" s="198">
        <f t="shared" si="6"/>
        <v>1</v>
      </c>
      <c r="AJ30" s="198">
        <f t="shared" si="7"/>
        <v>1</v>
      </c>
      <c r="AK30" s="199">
        <f t="shared" si="8"/>
        <v>1</v>
      </c>
      <c r="AL30" s="199">
        <f t="shared" ref="AL30:AL33" si="245">IF(AF30=0,0,1)</f>
        <v>1</v>
      </c>
      <c r="AM30" s="199">
        <f t="shared" ref="AM30:AM33" si="246">IF(AG30=0,0,1)</f>
        <v>1</v>
      </c>
      <c r="AN30" s="199">
        <f t="shared" ref="AN30:AN33" si="247">PRODUCT(AI30:AM30)</f>
        <v>1</v>
      </c>
      <c r="AO30" s="113">
        <f t="shared" si="161"/>
        <v>13423540</v>
      </c>
      <c r="AP30" s="155">
        <f t="shared" si="70"/>
        <v>0</v>
      </c>
      <c r="AS30" s="286" t="s">
        <v>205</v>
      </c>
      <c r="AT30" s="292" t="s">
        <v>206</v>
      </c>
      <c r="AU30" s="296" t="s">
        <v>108</v>
      </c>
      <c r="AV30" s="294">
        <v>151.85</v>
      </c>
      <c r="AW30" s="297">
        <v>85000</v>
      </c>
      <c r="AX30" s="291">
        <f t="shared" ref="AX30:AX33" si="248">+ROUND(AV30*AW30,0)</f>
        <v>12907250</v>
      </c>
      <c r="AY30" s="610">
        <f>+AY29/AX189</f>
        <v>8.4319660611949107E-2</v>
      </c>
      <c r="AZ30" s="198">
        <f t="shared" si="10"/>
        <v>1</v>
      </c>
      <c r="BA30" s="198">
        <f t="shared" si="11"/>
        <v>1</v>
      </c>
      <c r="BB30" s="199">
        <f t="shared" si="12"/>
        <v>1</v>
      </c>
      <c r="BC30" s="199">
        <f t="shared" ref="BC30:BC33" si="249">IF(AW30=0,0,1)</f>
        <v>1</v>
      </c>
      <c r="BD30" s="199">
        <f t="shared" ref="BD30:BD33" si="250">IF(AX30=0,0,1)</f>
        <v>1</v>
      </c>
      <c r="BE30" s="199">
        <f t="shared" ref="BE30:BE33" si="251">PRODUCT(AZ30:BD30)</f>
        <v>1</v>
      </c>
      <c r="BF30" s="113">
        <f t="shared" si="166"/>
        <v>12907250</v>
      </c>
      <c r="BG30" s="155">
        <f t="shared" si="75"/>
        <v>0</v>
      </c>
      <c r="BJ30" s="286" t="s">
        <v>205</v>
      </c>
      <c r="BK30" s="300" t="s">
        <v>206</v>
      </c>
      <c r="BL30" s="293" t="s">
        <v>108</v>
      </c>
      <c r="BM30" s="294">
        <v>151.85</v>
      </c>
      <c r="BN30" s="295">
        <v>120000</v>
      </c>
      <c r="BO30" s="291">
        <f t="shared" ref="BO30:BO33" si="252">+ROUND(BM30*BN30,0)</f>
        <v>18222000</v>
      </c>
      <c r="BP30" s="610">
        <f>+BP29/BO189</f>
        <v>0.12734915938861779</v>
      </c>
      <c r="BQ30" s="198">
        <f t="shared" si="14"/>
        <v>1</v>
      </c>
      <c r="BR30" s="198">
        <f t="shared" si="15"/>
        <v>1</v>
      </c>
      <c r="BS30" s="199">
        <f t="shared" si="16"/>
        <v>1</v>
      </c>
      <c r="BT30" s="199">
        <f t="shared" ref="BT30:BT33" si="253">IF(BN30=0,0,1)</f>
        <v>1</v>
      </c>
      <c r="BU30" s="199">
        <f t="shared" ref="BU30:BU33" si="254">IF(BO30=0,0,1)</f>
        <v>1</v>
      </c>
      <c r="BV30" s="199">
        <f t="shared" ref="BV30:BV33" si="255">PRODUCT(BQ30:BU30)</f>
        <v>1</v>
      </c>
      <c r="BW30" s="113">
        <f t="shared" si="171"/>
        <v>18222000</v>
      </c>
      <c r="BX30" s="155">
        <f t="shared" si="80"/>
        <v>0</v>
      </c>
      <c r="CA30" s="286" t="s">
        <v>205</v>
      </c>
      <c r="CB30" s="307" t="s">
        <v>206</v>
      </c>
      <c r="CC30" s="293" t="s">
        <v>108</v>
      </c>
      <c r="CD30" s="294">
        <v>151.85</v>
      </c>
      <c r="CE30" s="295">
        <v>100000</v>
      </c>
      <c r="CF30" s="291">
        <f t="shared" ref="CF30:CF33" si="256">+ROUND(CD30*CE30,0)</f>
        <v>15185000</v>
      </c>
      <c r="CG30" s="610">
        <f>+CG29/CF189</f>
        <v>0.10590450140709667</v>
      </c>
      <c r="CH30" s="198">
        <f t="shared" si="18"/>
        <v>1</v>
      </c>
      <c r="CI30" s="198">
        <f t="shared" si="19"/>
        <v>1</v>
      </c>
      <c r="CJ30" s="199">
        <f t="shared" si="20"/>
        <v>1</v>
      </c>
      <c r="CK30" s="199">
        <f t="shared" ref="CK30:CK33" si="257">IF(CE30=0,0,1)</f>
        <v>1</v>
      </c>
      <c r="CL30" s="199">
        <f t="shared" ref="CL30:CL33" si="258">IF(CF30=0,0,1)</f>
        <v>1</v>
      </c>
      <c r="CM30" s="199">
        <f t="shared" ref="CM30:CM33" si="259">PRODUCT(CH30:CL30)</f>
        <v>1</v>
      </c>
      <c r="CN30" s="113">
        <f t="shared" si="176"/>
        <v>15185000</v>
      </c>
      <c r="CO30" s="155">
        <f t="shared" si="85"/>
        <v>0</v>
      </c>
      <c r="CR30" s="299" t="s">
        <v>205</v>
      </c>
      <c r="CS30" s="300" t="s">
        <v>206</v>
      </c>
      <c r="CT30" s="301" t="s">
        <v>108</v>
      </c>
      <c r="CU30" s="302">
        <v>151.85</v>
      </c>
      <c r="CV30" s="303">
        <v>87720</v>
      </c>
      <c r="CW30" s="291">
        <f t="shared" ref="CW30:CW33" si="260">+ROUND(CU30*CV30,0)</f>
        <v>13320282</v>
      </c>
      <c r="CX30" s="610">
        <f>+CX29/CW189</f>
        <v>8.4793306306249233E-2</v>
      </c>
      <c r="CY30" s="198">
        <f t="shared" si="22"/>
        <v>1</v>
      </c>
      <c r="CZ30" s="198">
        <f t="shared" si="23"/>
        <v>1</v>
      </c>
      <c r="DA30" s="199">
        <f t="shared" si="24"/>
        <v>1</v>
      </c>
      <c r="DB30" s="199">
        <f t="shared" ref="DB30:DB33" si="261">IF(CV30=0,0,1)</f>
        <v>1</v>
      </c>
      <c r="DC30" s="199">
        <f t="shared" ref="DC30:DC33" si="262">IF(CW30=0,0,1)</f>
        <v>1</v>
      </c>
      <c r="DD30" s="199">
        <f t="shared" ref="DD30:DD33" si="263">PRODUCT(CY30:DC30)</f>
        <v>1</v>
      </c>
      <c r="DE30" s="113">
        <f t="shared" si="181"/>
        <v>13320282</v>
      </c>
      <c r="DF30" s="155">
        <f t="shared" si="90"/>
        <v>0</v>
      </c>
      <c r="DI30" s="286" t="s">
        <v>205</v>
      </c>
      <c r="DJ30" s="305" t="s">
        <v>206</v>
      </c>
      <c r="DK30" s="288" t="s">
        <v>108</v>
      </c>
      <c r="DL30" s="289">
        <v>151.85</v>
      </c>
      <c r="DM30" s="295">
        <v>0</v>
      </c>
      <c r="DN30" s="291">
        <f t="shared" ref="DN30:DN33" si="264">+ROUND(DL30*DM30,0)</f>
        <v>0</v>
      </c>
      <c r="DO30" s="610" t="e">
        <f>+DO29/DN189</f>
        <v>#DIV/0!</v>
      </c>
      <c r="DP30" s="198">
        <f t="shared" si="26"/>
        <v>1</v>
      </c>
      <c r="DQ30" s="198">
        <f t="shared" si="27"/>
        <v>1</v>
      </c>
      <c r="DR30" s="199">
        <f t="shared" si="28"/>
        <v>1</v>
      </c>
      <c r="DS30" s="199">
        <f t="shared" ref="DS30:DS33" si="265">IF(DM30=0,0,1)</f>
        <v>0</v>
      </c>
      <c r="DT30" s="199">
        <f t="shared" ref="DT30:DT33" si="266">IF(DN30=0,0,1)</f>
        <v>0</v>
      </c>
      <c r="DU30" s="199">
        <f t="shared" ref="DU30:DU33" si="267">PRODUCT(DP30:DT30)</f>
        <v>0</v>
      </c>
      <c r="DV30" s="113">
        <f t="shared" si="186"/>
        <v>0</v>
      </c>
      <c r="DW30" s="155">
        <f t="shared" si="95"/>
        <v>0</v>
      </c>
      <c r="DZ30" s="286" t="s">
        <v>205</v>
      </c>
      <c r="EA30" s="305" t="s">
        <v>206</v>
      </c>
      <c r="EB30" s="288" t="s">
        <v>108</v>
      </c>
      <c r="EC30" s="289">
        <v>151.85</v>
      </c>
      <c r="ED30" s="295">
        <v>0</v>
      </c>
      <c r="EE30" s="291">
        <f t="shared" ref="EE30:EE33" si="268">+ROUND(EC30*ED30,0)</f>
        <v>0</v>
      </c>
      <c r="EF30" s="610" t="e">
        <f>+EF29/EE189</f>
        <v>#DIV/0!</v>
      </c>
      <c r="EG30" s="198">
        <f t="shared" si="30"/>
        <v>1</v>
      </c>
      <c r="EH30" s="198">
        <f t="shared" si="31"/>
        <v>1</v>
      </c>
      <c r="EI30" s="199">
        <f t="shared" si="32"/>
        <v>1</v>
      </c>
      <c r="EJ30" s="199">
        <f t="shared" ref="EJ30:EJ33" si="269">IF(ED30=0,0,1)</f>
        <v>0</v>
      </c>
      <c r="EK30" s="199">
        <f t="shared" ref="EK30:EK33" si="270">IF(EE30=0,0,1)</f>
        <v>0</v>
      </c>
      <c r="EL30" s="199">
        <f t="shared" ref="EL30:EL33" si="271">PRODUCT(EG30:EK30)</f>
        <v>0</v>
      </c>
      <c r="EM30" s="113">
        <f t="shared" si="191"/>
        <v>0</v>
      </c>
      <c r="EN30" s="155">
        <f t="shared" si="100"/>
        <v>0</v>
      </c>
      <c r="EQ30" s="286" t="s">
        <v>205</v>
      </c>
      <c r="ER30" s="305" t="s">
        <v>206</v>
      </c>
      <c r="ES30" s="288" t="s">
        <v>108</v>
      </c>
      <c r="ET30" s="289">
        <v>151.85</v>
      </c>
      <c r="EU30" s="295">
        <v>0</v>
      </c>
      <c r="EV30" s="291">
        <f t="shared" ref="EV30:EV33" si="272">+ROUND(ET30*EU30,0)</f>
        <v>0</v>
      </c>
      <c r="EW30" s="610" t="e">
        <f>+EW29/EV189</f>
        <v>#DIV/0!</v>
      </c>
      <c r="EX30" s="198">
        <f t="shared" si="34"/>
        <v>1</v>
      </c>
      <c r="EY30" s="198">
        <f t="shared" si="35"/>
        <v>1</v>
      </c>
      <c r="EZ30" s="199">
        <f t="shared" si="36"/>
        <v>1</v>
      </c>
      <c r="FA30" s="199">
        <f t="shared" ref="FA30:FA33" si="273">IF(EU30=0,0,1)</f>
        <v>0</v>
      </c>
      <c r="FB30" s="199">
        <f t="shared" ref="FB30:FB33" si="274">IF(EV30=0,0,1)</f>
        <v>0</v>
      </c>
      <c r="FC30" s="199">
        <f t="shared" ref="FC30:FC33" si="275">PRODUCT(EX30:FB30)</f>
        <v>0</v>
      </c>
      <c r="FD30" s="113">
        <f t="shared" si="196"/>
        <v>0</v>
      </c>
      <c r="FE30" s="155">
        <f t="shared" si="105"/>
        <v>0</v>
      </c>
      <c r="FH30" s="286" t="s">
        <v>205</v>
      </c>
      <c r="FI30" s="305" t="s">
        <v>206</v>
      </c>
      <c r="FJ30" s="288" t="s">
        <v>108</v>
      </c>
      <c r="FK30" s="289">
        <v>151.85</v>
      </c>
      <c r="FL30" s="295">
        <v>0</v>
      </c>
      <c r="FM30" s="291">
        <f t="shared" ref="FM30:FM33" si="276">+ROUND(FK30*FL30,0)</f>
        <v>0</v>
      </c>
      <c r="FN30" s="610" t="e">
        <f>+FN29/FM189</f>
        <v>#DIV/0!</v>
      </c>
      <c r="FO30" s="198">
        <f t="shared" si="38"/>
        <v>1</v>
      </c>
      <c r="FP30" s="198">
        <f t="shared" si="39"/>
        <v>1</v>
      </c>
      <c r="FQ30" s="199">
        <f t="shared" si="40"/>
        <v>1</v>
      </c>
      <c r="FR30" s="199">
        <f t="shared" ref="FR30:FR33" si="277">IF(FL30=0,0,1)</f>
        <v>0</v>
      </c>
      <c r="FS30" s="199">
        <f t="shared" ref="FS30:FS33" si="278">IF(FM30=0,0,1)</f>
        <v>0</v>
      </c>
      <c r="FT30" s="199">
        <f t="shared" ref="FT30:FT33" si="279">PRODUCT(FO30:FS30)</f>
        <v>0</v>
      </c>
      <c r="FU30" s="113">
        <f t="shared" si="201"/>
        <v>0</v>
      </c>
      <c r="FV30" s="155">
        <f t="shared" si="110"/>
        <v>0</v>
      </c>
      <c r="FY30" s="286" t="s">
        <v>205</v>
      </c>
      <c r="FZ30" s="305" t="s">
        <v>206</v>
      </c>
      <c r="GA30" s="288" t="s">
        <v>108</v>
      </c>
      <c r="GB30" s="289">
        <v>151.85</v>
      </c>
      <c r="GC30" s="295">
        <v>0</v>
      </c>
      <c r="GD30" s="291">
        <f t="shared" ref="GD30:GD33" si="280">+ROUND(GB30*GC30,0)</f>
        <v>0</v>
      </c>
      <c r="GE30" s="610" t="e">
        <f>+GE29/GD189</f>
        <v>#DIV/0!</v>
      </c>
      <c r="GF30" s="198">
        <f t="shared" si="42"/>
        <v>1</v>
      </c>
      <c r="GG30" s="198">
        <f t="shared" si="43"/>
        <v>1</v>
      </c>
      <c r="GH30" s="199">
        <f t="shared" si="44"/>
        <v>1</v>
      </c>
      <c r="GI30" s="199">
        <f t="shared" ref="GI30:GI33" si="281">IF(GC30=0,0,1)</f>
        <v>0</v>
      </c>
      <c r="GJ30" s="199">
        <f t="shared" ref="GJ30:GJ33" si="282">IF(GD30=0,0,1)</f>
        <v>0</v>
      </c>
      <c r="GK30" s="199">
        <f t="shared" ref="GK30:GK33" si="283">PRODUCT(GF30:GJ30)</f>
        <v>0</v>
      </c>
      <c r="GL30" s="113">
        <f t="shared" si="206"/>
        <v>0</v>
      </c>
      <c r="GM30" s="155">
        <f t="shared" si="115"/>
        <v>0</v>
      </c>
      <c r="GP30" s="286" t="s">
        <v>205</v>
      </c>
      <c r="GQ30" s="305" t="s">
        <v>206</v>
      </c>
      <c r="GR30" s="288" t="s">
        <v>108</v>
      </c>
      <c r="GS30" s="289">
        <v>151.85</v>
      </c>
      <c r="GT30" s="295">
        <v>0</v>
      </c>
      <c r="GU30" s="291">
        <f t="shared" ref="GU30:GU33" si="284">+ROUND(GS30*GT30,0)</f>
        <v>0</v>
      </c>
      <c r="GV30" s="610" t="e">
        <f>+GV29/GU189</f>
        <v>#DIV/0!</v>
      </c>
      <c r="GW30" s="198">
        <f t="shared" si="46"/>
        <v>1</v>
      </c>
      <c r="GX30" s="198">
        <f t="shared" si="47"/>
        <v>1</v>
      </c>
      <c r="GY30" s="199">
        <f t="shared" si="48"/>
        <v>1</v>
      </c>
      <c r="GZ30" s="199">
        <f t="shared" ref="GZ30:GZ33" si="285">IF(GT30=0,0,1)</f>
        <v>0</v>
      </c>
      <c r="HA30" s="199">
        <f t="shared" ref="HA30:HA33" si="286">IF(GU30=0,0,1)</f>
        <v>0</v>
      </c>
      <c r="HB30" s="199">
        <f t="shared" ref="HB30:HB33" si="287">PRODUCT(GW30:HA30)</f>
        <v>0</v>
      </c>
      <c r="HC30" s="113">
        <f t="shared" si="211"/>
        <v>0</v>
      </c>
      <c r="HD30" s="155">
        <f t="shared" si="120"/>
        <v>0</v>
      </c>
      <c r="HG30" s="286" t="s">
        <v>205</v>
      </c>
      <c r="HH30" s="305" t="s">
        <v>206</v>
      </c>
      <c r="HI30" s="288" t="s">
        <v>108</v>
      </c>
      <c r="HJ30" s="289">
        <v>151.85</v>
      </c>
      <c r="HK30" s="295">
        <v>0</v>
      </c>
      <c r="HL30" s="291">
        <f t="shared" ref="HL30:HL33" si="288">+ROUND(HJ30*HK30,0)</f>
        <v>0</v>
      </c>
      <c r="HM30" s="610" t="e">
        <f>+HM29/HL189</f>
        <v>#DIV/0!</v>
      </c>
      <c r="HN30" s="198">
        <f t="shared" si="50"/>
        <v>1</v>
      </c>
      <c r="HO30" s="198">
        <f t="shared" si="51"/>
        <v>1</v>
      </c>
      <c r="HP30" s="199">
        <f t="shared" si="52"/>
        <v>1</v>
      </c>
      <c r="HQ30" s="199">
        <f t="shared" ref="HQ30:HQ33" si="289">IF(HK30=0,0,1)</f>
        <v>0</v>
      </c>
      <c r="HR30" s="199">
        <f t="shared" ref="HR30:HR33" si="290">IF(HL30=0,0,1)</f>
        <v>0</v>
      </c>
      <c r="HS30" s="199">
        <f t="shared" ref="HS30:HS33" si="291">PRODUCT(HN30:HR30)</f>
        <v>0</v>
      </c>
      <c r="HT30" s="113">
        <f t="shared" si="216"/>
        <v>0</v>
      </c>
      <c r="HU30" s="155">
        <f t="shared" si="125"/>
        <v>0</v>
      </c>
      <c r="HX30" s="286" t="s">
        <v>205</v>
      </c>
      <c r="HY30" s="305" t="s">
        <v>206</v>
      </c>
      <c r="HZ30" s="288" t="s">
        <v>108</v>
      </c>
      <c r="IA30" s="289">
        <v>151.85</v>
      </c>
      <c r="IB30" s="295">
        <v>0</v>
      </c>
      <c r="IC30" s="291">
        <f t="shared" ref="IC30:IC33" si="292">+ROUND(IA30*IB30,0)</f>
        <v>0</v>
      </c>
      <c r="ID30" s="610" t="e">
        <f>+ID29/IC189</f>
        <v>#DIV/0!</v>
      </c>
      <c r="IE30" s="198">
        <f t="shared" si="54"/>
        <v>1</v>
      </c>
      <c r="IF30" s="198">
        <f t="shared" si="55"/>
        <v>1</v>
      </c>
      <c r="IG30" s="199">
        <f t="shared" si="56"/>
        <v>1</v>
      </c>
      <c r="IH30" s="199">
        <f t="shared" ref="IH30:IH33" si="293">IF(IB30=0,0,1)</f>
        <v>0</v>
      </c>
      <c r="II30" s="199">
        <f t="shared" ref="II30:II33" si="294">IF(IC30=0,0,1)</f>
        <v>0</v>
      </c>
      <c r="IJ30" s="199">
        <f t="shared" ref="IJ30:IJ33" si="295">PRODUCT(IE30:II30)</f>
        <v>0</v>
      </c>
      <c r="IK30" s="113">
        <f t="shared" si="221"/>
        <v>0</v>
      </c>
      <c r="IL30" s="155">
        <f t="shared" si="130"/>
        <v>0</v>
      </c>
      <c r="IO30" s="286" t="s">
        <v>205</v>
      </c>
      <c r="IP30" s="305" t="s">
        <v>206</v>
      </c>
      <c r="IQ30" s="288" t="s">
        <v>108</v>
      </c>
      <c r="IR30" s="289">
        <v>151.85</v>
      </c>
      <c r="IS30" s="295">
        <v>0</v>
      </c>
      <c r="IT30" s="291">
        <f t="shared" ref="IT30:IT33" si="296">+ROUND(IR30*IS30,0)</f>
        <v>0</v>
      </c>
      <c r="IU30" s="610" t="e">
        <f>+IU29/IT189</f>
        <v>#DIV/0!</v>
      </c>
      <c r="IV30" s="198">
        <f t="shared" si="58"/>
        <v>1</v>
      </c>
      <c r="IW30" s="198">
        <f t="shared" si="59"/>
        <v>1</v>
      </c>
      <c r="IX30" s="199">
        <f t="shared" si="60"/>
        <v>1</v>
      </c>
      <c r="IY30" s="199">
        <f t="shared" ref="IY30:IY33" si="297">IF(IS30=0,0,1)</f>
        <v>0</v>
      </c>
      <c r="IZ30" s="199">
        <f t="shared" ref="IZ30:IZ33" si="298">IF(IT30=0,0,1)</f>
        <v>0</v>
      </c>
      <c r="JA30" s="199">
        <f t="shared" ref="JA30:JA33" si="299">PRODUCT(IV30:IZ30)</f>
        <v>0</v>
      </c>
      <c r="JB30" s="113">
        <f t="shared" si="226"/>
        <v>0</v>
      </c>
      <c r="JC30" s="155">
        <f t="shared" si="135"/>
        <v>0</v>
      </c>
    </row>
    <row r="31" spans="2:263" ht="90" customHeight="1">
      <c r="B31" s="286" t="s">
        <v>207</v>
      </c>
      <c r="C31" s="305" t="s">
        <v>208</v>
      </c>
      <c r="D31" s="288" t="s">
        <v>109</v>
      </c>
      <c r="E31" s="289">
        <v>23</v>
      </c>
      <c r="F31" s="290">
        <v>0</v>
      </c>
      <c r="G31" s="291">
        <f t="shared" si="0"/>
        <v>0</v>
      </c>
      <c r="H31" s="609"/>
      <c r="K31" s="286" t="s">
        <v>207</v>
      </c>
      <c r="L31" s="300" t="s">
        <v>208</v>
      </c>
      <c r="M31" s="293" t="s">
        <v>109</v>
      </c>
      <c r="N31" s="294">
        <v>23</v>
      </c>
      <c r="O31" s="295">
        <v>52478</v>
      </c>
      <c r="P31" s="291">
        <f t="shared" si="243"/>
        <v>1206994</v>
      </c>
      <c r="Q31" s="609"/>
      <c r="R31" s="198">
        <f t="shared" si="2"/>
        <v>1</v>
      </c>
      <c r="S31" s="198">
        <f t="shared" si="3"/>
        <v>1</v>
      </c>
      <c r="T31" s="199">
        <f t="shared" si="4"/>
        <v>1</v>
      </c>
      <c r="U31" s="199">
        <f t="shared" si="152"/>
        <v>1</v>
      </c>
      <c r="V31" s="199">
        <f t="shared" si="153"/>
        <v>1</v>
      </c>
      <c r="W31" s="199">
        <f t="shared" si="154"/>
        <v>1</v>
      </c>
      <c r="X31" s="113">
        <f t="shared" si="155"/>
        <v>1206994</v>
      </c>
      <c r="Y31" s="155">
        <f t="shared" si="156"/>
        <v>0</v>
      </c>
      <c r="AB31" s="286" t="s">
        <v>207</v>
      </c>
      <c r="AC31" s="300" t="s">
        <v>208</v>
      </c>
      <c r="AD31" s="293" t="s">
        <v>109</v>
      </c>
      <c r="AE31" s="294">
        <v>23</v>
      </c>
      <c r="AF31" s="295">
        <v>57500</v>
      </c>
      <c r="AG31" s="291">
        <f t="shared" si="244"/>
        <v>1322500</v>
      </c>
      <c r="AH31" s="609"/>
      <c r="AI31" s="198">
        <f t="shared" si="6"/>
        <v>1</v>
      </c>
      <c r="AJ31" s="198">
        <f t="shared" si="7"/>
        <v>1</v>
      </c>
      <c r="AK31" s="199">
        <f t="shared" si="8"/>
        <v>1</v>
      </c>
      <c r="AL31" s="199">
        <f t="shared" si="245"/>
        <v>1</v>
      </c>
      <c r="AM31" s="199">
        <f t="shared" si="246"/>
        <v>1</v>
      </c>
      <c r="AN31" s="199">
        <f t="shared" si="247"/>
        <v>1</v>
      </c>
      <c r="AO31" s="113">
        <f t="shared" si="161"/>
        <v>1322500</v>
      </c>
      <c r="AP31" s="155">
        <f t="shared" si="70"/>
        <v>0</v>
      </c>
      <c r="AS31" s="286" t="s">
        <v>207</v>
      </c>
      <c r="AT31" s="292" t="s">
        <v>208</v>
      </c>
      <c r="AU31" s="296" t="s">
        <v>109</v>
      </c>
      <c r="AV31" s="294">
        <v>23</v>
      </c>
      <c r="AW31" s="297">
        <v>42000</v>
      </c>
      <c r="AX31" s="291">
        <f t="shared" si="248"/>
        <v>966000</v>
      </c>
      <c r="AY31" s="609"/>
      <c r="AZ31" s="198">
        <f t="shared" si="10"/>
        <v>1</v>
      </c>
      <c r="BA31" s="198">
        <f t="shared" si="11"/>
        <v>1</v>
      </c>
      <c r="BB31" s="199">
        <f t="shared" si="12"/>
        <v>1</v>
      </c>
      <c r="BC31" s="199">
        <f t="shared" si="249"/>
        <v>1</v>
      </c>
      <c r="BD31" s="199">
        <f t="shared" si="250"/>
        <v>1</v>
      </c>
      <c r="BE31" s="199">
        <f t="shared" si="251"/>
        <v>1</v>
      </c>
      <c r="BF31" s="113">
        <f t="shared" si="166"/>
        <v>966000</v>
      </c>
      <c r="BG31" s="155">
        <f t="shared" si="75"/>
        <v>0</v>
      </c>
      <c r="BJ31" s="286" t="s">
        <v>207</v>
      </c>
      <c r="BK31" s="300" t="s">
        <v>208</v>
      </c>
      <c r="BL31" s="293" t="s">
        <v>109</v>
      </c>
      <c r="BM31" s="294">
        <v>23</v>
      </c>
      <c r="BN31" s="295">
        <v>75000</v>
      </c>
      <c r="BO31" s="291">
        <f t="shared" si="252"/>
        <v>1725000</v>
      </c>
      <c r="BP31" s="609"/>
      <c r="BQ31" s="198">
        <f t="shared" si="14"/>
        <v>1</v>
      </c>
      <c r="BR31" s="198">
        <f t="shared" si="15"/>
        <v>1</v>
      </c>
      <c r="BS31" s="199">
        <f t="shared" si="16"/>
        <v>1</v>
      </c>
      <c r="BT31" s="199">
        <f t="shared" si="253"/>
        <v>1</v>
      </c>
      <c r="BU31" s="199">
        <f t="shared" si="254"/>
        <v>1</v>
      </c>
      <c r="BV31" s="199">
        <f t="shared" si="255"/>
        <v>1</v>
      </c>
      <c r="BW31" s="113">
        <f t="shared" si="171"/>
        <v>1725000</v>
      </c>
      <c r="BX31" s="155">
        <f t="shared" si="80"/>
        <v>0</v>
      </c>
      <c r="CA31" s="286" t="s">
        <v>207</v>
      </c>
      <c r="CB31" s="307" t="s">
        <v>208</v>
      </c>
      <c r="CC31" s="293" t="s">
        <v>109</v>
      </c>
      <c r="CD31" s="294">
        <v>23</v>
      </c>
      <c r="CE31" s="295">
        <v>40000</v>
      </c>
      <c r="CF31" s="291">
        <f t="shared" si="256"/>
        <v>920000</v>
      </c>
      <c r="CG31" s="609"/>
      <c r="CH31" s="198">
        <f t="shared" si="18"/>
        <v>1</v>
      </c>
      <c r="CI31" s="198">
        <f t="shared" si="19"/>
        <v>1</v>
      </c>
      <c r="CJ31" s="199">
        <f t="shared" si="20"/>
        <v>1</v>
      </c>
      <c r="CK31" s="199">
        <f t="shared" si="257"/>
        <v>1</v>
      </c>
      <c r="CL31" s="199">
        <f t="shared" si="258"/>
        <v>1</v>
      </c>
      <c r="CM31" s="199">
        <f t="shared" si="259"/>
        <v>1</v>
      </c>
      <c r="CN31" s="113">
        <f t="shared" si="176"/>
        <v>920000</v>
      </c>
      <c r="CO31" s="155">
        <f t="shared" si="85"/>
        <v>0</v>
      </c>
      <c r="CR31" s="299" t="s">
        <v>207</v>
      </c>
      <c r="CS31" s="300" t="s">
        <v>208</v>
      </c>
      <c r="CT31" s="301" t="s">
        <v>109</v>
      </c>
      <c r="CU31" s="302">
        <v>23</v>
      </c>
      <c r="CV31" s="303">
        <v>78750</v>
      </c>
      <c r="CW31" s="291">
        <f t="shared" si="260"/>
        <v>1811250</v>
      </c>
      <c r="CX31" s="609"/>
      <c r="CY31" s="198">
        <f t="shared" si="22"/>
        <v>1</v>
      </c>
      <c r="CZ31" s="198">
        <f t="shared" si="23"/>
        <v>1</v>
      </c>
      <c r="DA31" s="199">
        <f t="shared" si="24"/>
        <v>1</v>
      </c>
      <c r="DB31" s="199">
        <f t="shared" si="261"/>
        <v>1</v>
      </c>
      <c r="DC31" s="199">
        <f t="shared" si="262"/>
        <v>1</v>
      </c>
      <c r="DD31" s="199">
        <f t="shared" si="263"/>
        <v>1</v>
      </c>
      <c r="DE31" s="113">
        <f t="shared" si="181"/>
        <v>1811250</v>
      </c>
      <c r="DF31" s="155">
        <f t="shared" si="90"/>
        <v>0</v>
      </c>
      <c r="DI31" s="286" t="s">
        <v>207</v>
      </c>
      <c r="DJ31" s="305" t="s">
        <v>208</v>
      </c>
      <c r="DK31" s="288" t="s">
        <v>109</v>
      </c>
      <c r="DL31" s="289">
        <v>23</v>
      </c>
      <c r="DM31" s="295">
        <v>0</v>
      </c>
      <c r="DN31" s="291">
        <f t="shared" si="264"/>
        <v>0</v>
      </c>
      <c r="DO31" s="609"/>
      <c r="DP31" s="198">
        <f t="shared" si="26"/>
        <v>1</v>
      </c>
      <c r="DQ31" s="198">
        <f t="shared" si="27"/>
        <v>1</v>
      </c>
      <c r="DR31" s="199">
        <f t="shared" si="28"/>
        <v>1</v>
      </c>
      <c r="DS31" s="199">
        <f t="shared" si="265"/>
        <v>0</v>
      </c>
      <c r="DT31" s="199">
        <f t="shared" si="266"/>
        <v>0</v>
      </c>
      <c r="DU31" s="199">
        <f t="shared" si="267"/>
        <v>0</v>
      </c>
      <c r="DV31" s="113">
        <f t="shared" si="186"/>
        <v>0</v>
      </c>
      <c r="DW31" s="155">
        <f t="shared" si="95"/>
        <v>0</v>
      </c>
      <c r="DZ31" s="286" t="s">
        <v>207</v>
      </c>
      <c r="EA31" s="305" t="s">
        <v>208</v>
      </c>
      <c r="EB31" s="288" t="s">
        <v>109</v>
      </c>
      <c r="EC31" s="289">
        <v>23</v>
      </c>
      <c r="ED31" s="295">
        <v>0</v>
      </c>
      <c r="EE31" s="291">
        <f t="shared" si="268"/>
        <v>0</v>
      </c>
      <c r="EF31" s="609"/>
      <c r="EG31" s="198">
        <f t="shared" si="30"/>
        <v>1</v>
      </c>
      <c r="EH31" s="198">
        <f t="shared" si="31"/>
        <v>1</v>
      </c>
      <c r="EI31" s="199">
        <f t="shared" si="32"/>
        <v>1</v>
      </c>
      <c r="EJ31" s="199">
        <f t="shared" si="269"/>
        <v>0</v>
      </c>
      <c r="EK31" s="199">
        <f t="shared" si="270"/>
        <v>0</v>
      </c>
      <c r="EL31" s="199">
        <f t="shared" si="271"/>
        <v>0</v>
      </c>
      <c r="EM31" s="113">
        <f t="shared" si="191"/>
        <v>0</v>
      </c>
      <c r="EN31" s="155">
        <f t="shared" si="100"/>
        <v>0</v>
      </c>
      <c r="EQ31" s="286" t="s">
        <v>207</v>
      </c>
      <c r="ER31" s="305" t="s">
        <v>208</v>
      </c>
      <c r="ES31" s="288" t="s">
        <v>109</v>
      </c>
      <c r="ET31" s="289">
        <v>23</v>
      </c>
      <c r="EU31" s="295">
        <v>0</v>
      </c>
      <c r="EV31" s="291">
        <f t="shared" si="272"/>
        <v>0</v>
      </c>
      <c r="EW31" s="609"/>
      <c r="EX31" s="198">
        <f t="shared" si="34"/>
        <v>1</v>
      </c>
      <c r="EY31" s="198">
        <f t="shared" si="35"/>
        <v>1</v>
      </c>
      <c r="EZ31" s="199">
        <f t="shared" si="36"/>
        <v>1</v>
      </c>
      <c r="FA31" s="199">
        <f t="shared" si="273"/>
        <v>0</v>
      </c>
      <c r="FB31" s="199">
        <f t="shared" si="274"/>
        <v>0</v>
      </c>
      <c r="FC31" s="199">
        <f t="shared" si="275"/>
        <v>0</v>
      </c>
      <c r="FD31" s="113">
        <f t="shared" si="196"/>
        <v>0</v>
      </c>
      <c r="FE31" s="155">
        <f t="shared" si="105"/>
        <v>0</v>
      </c>
      <c r="FH31" s="286" t="s">
        <v>207</v>
      </c>
      <c r="FI31" s="305" t="s">
        <v>208</v>
      </c>
      <c r="FJ31" s="288" t="s">
        <v>109</v>
      </c>
      <c r="FK31" s="289">
        <v>23</v>
      </c>
      <c r="FL31" s="295">
        <v>0</v>
      </c>
      <c r="FM31" s="291">
        <f t="shared" si="276"/>
        <v>0</v>
      </c>
      <c r="FN31" s="609"/>
      <c r="FO31" s="198">
        <f t="shared" si="38"/>
        <v>1</v>
      </c>
      <c r="FP31" s="198">
        <f t="shared" si="39"/>
        <v>1</v>
      </c>
      <c r="FQ31" s="199">
        <f t="shared" si="40"/>
        <v>1</v>
      </c>
      <c r="FR31" s="199">
        <f t="shared" si="277"/>
        <v>0</v>
      </c>
      <c r="FS31" s="199">
        <f t="shared" si="278"/>
        <v>0</v>
      </c>
      <c r="FT31" s="199">
        <f t="shared" si="279"/>
        <v>0</v>
      </c>
      <c r="FU31" s="113">
        <f t="shared" si="201"/>
        <v>0</v>
      </c>
      <c r="FV31" s="155">
        <f t="shared" si="110"/>
        <v>0</v>
      </c>
      <c r="FY31" s="286" t="s">
        <v>207</v>
      </c>
      <c r="FZ31" s="305" t="s">
        <v>208</v>
      </c>
      <c r="GA31" s="288" t="s">
        <v>109</v>
      </c>
      <c r="GB31" s="289">
        <v>23</v>
      </c>
      <c r="GC31" s="295">
        <v>0</v>
      </c>
      <c r="GD31" s="291">
        <f t="shared" si="280"/>
        <v>0</v>
      </c>
      <c r="GE31" s="609"/>
      <c r="GF31" s="198">
        <f t="shared" si="42"/>
        <v>1</v>
      </c>
      <c r="GG31" s="198">
        <f t="shared" si="43"/>
        <v>1</v>
      </c>
      <c r="GH31" s="199">
        <f t="shared" si="44"/>
        <v>1</v>
      </c>
      <c r="GI31" s="199">
        <f t="shared" si="281"/>
        <v>0</v>
      </c>
      <c r="GJ31" s="199">
        <f t="shared" si="282"/>
        <v>0</v>
      </c>
      <c r="GK31" s="199">
        <f t="shared" si="283"/>
        <v>0</v>
      </c>
      <c r="GL31" s="113">
        <f t="shared" si="206"/>
        <v>0</v>
      </c>
      <c r="GM31" s="155">
        <f t="shared" si="115"/>
        <v>0</v>
      </c>
      <c r="GP31" s="286" t="s">
        <v>207</v>
      </c>
      <c r="GQ31" s="305" t="s">
        <v>208</v>
      </c>
      <c r="GR31" s="288" t="s">
        <v>109</v>
      </c>
      <c r="GS31" s="289">
        <v>23</v>
      </c>
      <c r="GT31" s="295">
        <v>0</v>
      </c>
      <c r="GU31" s="291">
        <f t="shared" si="284"/>
        <v>0</v>
      </c>
      <c r="GV31" s="609"/>
      <c r="GW31" s="198">
        <f t="shared" si="46"/>
        <v>1</v>
      </c>
      <c r="GX31" s="198">
        <f t="shared" si="47"/>
        <v>1</v>
      </c>
      <c r="GY31" s="199">
        <f t="shared" si="48"/>
        <v>1</v>
      </c>
      <c r="GZ31" s="199">
        <f t="shared" si="285"/>
        <v>0</v>
      </c>
      <c r="HA31" s="199">
        <f t="shared" si="286"/>
        <v>0</v>
      </c>
      <c r="HB31" s="199">
        <f t="shared" si="287"/>
        <v>0</v>
      </c>
      <c r="HC31" s="113">
        <f t="shared" si="211"/>
        <v>0</v>
      </c>
      <c r="HD31" s="155">
        <f t="shared" si="120"/>
        <v>0</v>
      </c>
      <c r="HG31" s="286" t="s">
        <v>207</v>
      </c>
      <c r="HH31" s="305" t="s">
        <v>208</v>
      </c>
      <c r="HI31" s="288" t="s">
        <v>109</v>
      </c>
      <c r="HJ31" s="289">
        <v>23</v>
      </c>
      <c r="HK31" s="295">
        <v>0</v>
      </c>
      <c r="HL31" s="291">
        <f t="shared" si="288"/>
        <v>0</v>
      </c>
      <c r="HM31" s="609"/>
      <c r="HN31" s="198">
        <f t="shared" si="50"/>
        <v>1</v>
      </c>
      <c r="HO31" s="198">
        <f t="shared" si="51"/>
        <v>1</v>
      </c>
      <c r="HP31" s="199">
        <f t="shared" si="52"/>
        <v>1</v>
      </c>
      <c r="HQ31" s="199">
        <f t="shared" si="289"/>
        <v>0</v>
      </c>
      <c r="HR31" s="199">
        <f t="shared" si="290"/>
        <v>0</v>
      </c>
      <c r="HS31" s="199">
        <f t="shared" si="291"/>
        <v>0</v>
      </c>
      <c r="HT31" s="113">
        <f t="shared" si="216"/>
        <v>0</v>
      </c>
      <c r="HU31" s="155">
        <f t="shared" si="125"/>
        <v>0</v>
      </c>
      <c r="HX31" s="286" t="s">
        <v>207</v>
      </c>
      <c r="HY31" s="305" t="s">
        <v>208</v>
      </c>
      <c r="HZ31" s="288" t="s">
        <v>109</v>
      </c>
      <c r="IA31" s="289">
        <v>23</v>
      </c>
      <c r="IB31" s="295">
        <v>0</v>
      </c>
      <c r="IC31" s="291">
        <f t="shared" si="292"/>
        <v>0</v>
      </c>
      <c r="ID31" s="609"/>
      <c r="IE31" s="198">
        <f t="shared" si="54"/>
        <v>1</v>
      </c>
      <c r="IF31" s="198">
        <f t="shared" si="55"/>
        <v>1</v>
      </c>
      <c r="IG31" s="199">
        <f t="shared" si="56"/>
        <v>1</v>
      </c>
      <c r="IH31" s="199">
        <f t="shared" si="293"/>
        <v>0</v>
      </c>
      <c r="II31" s="199">
        <f t="shared" si="294"/>
        <v>0</v>
      </c>
      <c r="IJ31" s="199">
        <f t="shared" si="295"/>
        <v>0</v>
      </c>
      <c r="IK31" s="113">
        <f t="shared" si="221"/>
        <v>0</v>
      </c>
      <c r="IL31" s="155">
        <f t="shared" si="130"/>
        <v>0</v>
      </c>
      <c r="IO31" s="286" t="s">
        <v>207</v>
      </c>
      <c r="IP31" s="305" t="s">
        <v>208</v>
      </c>
      <c r="IQ31" s="288" t="s">
        <v>109</v>
      </c>
      <c r="IR31" s="289">
        <v>23</v>
      </c>
      <c r="IS31" s="295">
        <v>0</v>
      </c>
      <c r="IT31" s="291">
        <f t="shared" si="296"/>
        <v>0</v>
      </c>
      <c r="IU31" s="609"/>
      <c r="IV31" s="198">
        <f t="shared" si="58"/>
        <v>1</v>
      </c>
      <c r="IW31" s="198">
        <f t="shared" si="59"/>
        <v>1</v>
      </c>
      <c r="IX31" s="199">
        <f t="shared" si="60"/>
        <v>1</v>
      </c>
      <c r="IY31" s="199">
        <f t="shared" si="297"/>
        <v>0</v>
      </c>
      <c r="IZ31" s="199">
        <f t="shared" si="298"/>
        <v>0</v>
      </c>
      <c r="JA31" s="199">
        <f t="shared" si="299"/>
        <v>0</v>
      </c>
      <c r="JB31" s="113">
        <f t="shared" si="226"/>
        <v>0</v>
      </c>
      <c r="JC31" s="155">
        <f t="shared" si="135"/>
        <v>0</v>
      </c>
    </row>
    <row r="32" spans="2:263" ht="66.75" customHeight="1">
      <c r="B32" s="286" t="s">
        <v>209</v>
      </c>
      <c r="C32" s="305" t="s">
        <v>210</v>
      </c>
      <c r="D32" s="288" t="s">
        <v>109</v>
      </c>
      <c r="E32" s="289">
        <v>90</v>
      </c>
      <c r="F32" s="290">
        <v>0</v>
      </c>
      <c r="G32" s="291">
        <f t="shared" si="0"/>
        <v>0</v>
      </c>
      <c r="H32" s="609"/>
      <c r="I32" s="304"/>
      <c r="K32" s="286" t="s">
        <v>209</v>
      </c>
      <c r="L32" s="300" t="s">
        <v>210</v>
      </c>
      <c r="M32" s="293" t="s">
        <v>109</v>
      </c>
      <c r="N32" s="294">
        <v>90</v>
      </c>
      <c r="O32" s="295">
        <v>27500</v>
      </c>
      <c r="P32" s="291">
        <f t="shared" si="243"/>
        <v>2475000</v>
      </c>
      <c r="Q32" s="609"/>
      <c r="R32" s="198">
        <f t="shared" si="2"/>
        <v>1</v>
      </c>
      <c r="S32" s="198">
        <f t="shared" si="3"/>
        <v>1</v>
      </c>
      <c r="T32" s="199">
        <f t="shared" si="4"/>
        <v>1</v>
      </c>
      <c r="U32" s="199">
        <f t="shared" si="152"/>
        <v>1</v>
      </c>
      <c r="V32" s="199">
        <f t="shared" si="153"/>
        <v>1</v>
      </c>
      <c r="W32" s="199">
        <f t="shared" si="154"/>
        <v>1</v>
      </c>
      <c r="X32" s="113">
        <f t="shared" si="155"/>
        <v>2475000</v>
      </c>
      <c r="Y32" s="155">
        <f t="shared" si="156"/>
        <v>0</v>
      </c>
      <c r="AB32" s="286" t="s">
        <v>209</v>
      </c>
      <c r="AC32" s="300" t="s">
        <v>210</v>
      </c>
      <c r="AD32" s="293" t="s">
        <v>109</v>
      </c>
      <c r="AE32" s="294">
        <v>90</v>
      </c>
      <c r="AF32" s="295">
        <v>31400</v>
      </c>
      <c r="AG32" s="291">
        <f t="shared" si="244"/>
        <v>2826000</v>
      </c>
      <c r="AH32" s="609"/>
      <c r="AI32" s="198">
        <f t="shared" si="6"/>
        <v>1</v>
      </c>
      <c r="AJ32" s="198">
        <f t="shared" si="7"/>
        <v>1</v>
      </c>
      <c r="AK32" s="199">
        <f t="shared" si="8"/>
        <v>1</v>
      </c>
      <c r="AL32" s="199">
        <f t="shared" si="245"/>
        <v>1</v>
      </c>
      <c r="AM32" s="199">
        <f t="shared" si="246"/>
        <v>1</v>
      </c>
      <c r="AN32" s="199">
        <f t="shared" si="247"/>
        <v>1</v>
      </c>
      <c r="AO32" s="113">
        <f t="shared" si="161"/>
        <v>2826000</v>
      </c>
      <c r="AP32" s="155">
        <f t="shared" si="70"/>
        <v>0</v>
      </c>
      <c r="AS32" s="286" t="s">
        <v>209</v>
      </c>
      <c r="AT32" s="292" t="s">
        <v>210</v>
      </c>
      <c r="AU32" s="296" t="s">
        <v>109</v>
      </c>
      <c r="AV32" s="294">
        <v>90</v>
      </c>
      <c r="AW32" s="297">
        <v>28000</v>
      </c>
      <c r="AX32" s="291">
        <f t="shared" si="248"/>
        <v>2520000</v>
      </c>
      <c r="AY32" s="609"/>
      <c r="AZ32" s="198">
        <f t="shared" si="10"/>
        <v>1</v>
      </c>
      <c r="BA32" s="198">
        <f t="shared" si="11"/>
        <v>1</v>
      </c>
      <c r="BB32" s="199">
        <f t="shared" si="12"/>
        <v>1</v>
      </c>
      <c r="BC32" s="199">
        <f t="shared" si="249"/>
        <v>1</v>
      </c>
      <c r="BD32" s="199">
        <f t="shared" si="250"/>
        <v>1</v>
      </c>
      <c r="BE32" s="199">
        <f t="shared" si="251"/>
        <v>1</v>
      </c>
      <c r="BF32" s="113">
        <f t="shared" si="166"/>
        <v>2520000</v>
      </c>
      <c r="BG32" s="155">
        <f t="shared" si="75"/>
        <v>0</v>
      </c>
      <c r="BJ32" s="286" t="s">
        <v>209</v>
      </c>
      <c r="BK32" s="300" t="s">
        <v>210</v>
      </c>
      <c r="BL32" s="293" t="s">
        <v>109</v>
      </c>
      <c r="BM32" s="294">
        <v>90</v>
      </c>
      <c r="BN32" s="295">
        <v>68000</v>
      </c>
      <c r="BO32" s="291">
        <f t="shared" si="252"/>
        <v>6120000</v>
      </c>
      <c r="BP32" s="609"/>
      <c r="BQ32" s="198">
        <f t="shared" si="14"/>
        <v>1</v>
      </c>
      <c r="BR32" s="198">
        <f t="shared" si="15"/>
        <v>1</v>
      </c>
      <c r="BS32" s="199">
        <f t="shared" si="16"/>
        <v>1</v>
      </c>
      <c r="BT32" s="199">
        <f t="shared" si="253"/>
        <v>1</v>
      </c>
      <c r="BU32" s="199">
        <f t="shared" si="254"/>
        <v>1</v>
      </c>
      <c r="BV32" s="199">
        <f t="shared" si="255"/>
        <v>1</v>
      </c>
      <c r="BW32" s="113">
        <f t="shared" si="171"/>
        <v>6120000</v>
      </c>
      <c r="BX32" s="155">
        <f t="shared" si="80"/>
        <v>0</v>
      </c>
      <c r="CA32" s="286" t="s">
        <v>209</v>
      </c>
      <c r="CB32" s="307" t="s">
        <v>210</v>
      </c>
      <c r="CC32" s="293" t="s">
        <v>109</v>
      </c>
      <c r="CD32" s="294">
        <v>90</v>
      </c>
      <c r="CE32" s="295">
        <v>32000</v>
      </c>
      <c r="CF32" s="291">
        <f t="shared" si="256"/>
        <v>2880000</v>
      </c>
      <c r="CG32" s="609"/>
      <c r="CH32" s="198">
        <f t="shared" si="18"/>
        <v>1</v>
      </c>
      <c r="CI32" s="198">
        <f t="shared" si="19"/>
        <v>1</v>
      </c>
      <c r="CJ32" s="199">
        <f t="shared" si="20"/>
        <v>1</v>
      </c>
      <c r="CK32" s="199">
        <f t="shared" si="257"/>
        <v>1</v>
      </c>
      <c r="CL32" s="199">
        <f t="shared" si="258"/>
        <v>1</v>
      </c>
      <c r="CM32" s="199">
        <f t="shared" si="259"/>
        <v>1</v>
      </c>
      <c r="CN32" s="113">
        <f t="shared" si="176"/>
        <v>2880000</v>
      </c>
      <c r="CO32" s="155">
        <f t="shared" si="85"/>
        <v>0</v>
      </c>
      <c r="CR32" s="299" t="s">
        <v>209</v>
      </c>
      <c r="CS32" s="300" t="s">
        <v>210</v>
      </c>
      <c r="CT32" s="301" t="s">
        <v>109</v>
      </c>
      <c r="CU32" s="302">
        <v>90</v>
      </c>
      <c r="CV32" s="303">
        <v>23612</v>
      </c>
      <c r="CW32" s="291">
        <f t="shared" si="260"/>
        <v>2125080</v>
      </c>
      <c r="CX32" s="609"/>
      <c r="CY32" s="198">
        <f t="shared" si="22"/>
        <v>1</v>
      </c>
      <c r="CZ32" s="198">
        <f t="shared" si="23"/>
        <v>1</v>
      </c>
      <c r="DA32" s="199">
        <f t="shared" si="24"/>
        <v>1</v>
      </c>
      <c r="DB32" s="199">
        <f t="shared" si="261"/>
        <v>1</v>
      </c>
      <c r="DC32" s="199">
        <f t="shared" si="262"/>
        <v>1</v>
      </c>
      <c r="DD32" s="199">
        <f t="shared" si="263"/>
        <v>1</v>
      </c>
      <c r="DE32" s="113">
        <f t="shared" si="181"/>
        <v>2125080</v>
      </c>
      <c r="DF32" s="155">
        <f t="shared" si="90"/>
        <v>0</v>
      </c>
      <c r="DI32" s="286" t="s">
        <v>209</v>
      </c>
      <c r="DJ32" s="305" t="s">
        <v>210</v>
      </c>
      <c r="DK32" s="288" t="s">
        <v>109</v>
      </c>
      <c r="DL32" s="289">
        <v>90</v>
      </c>
      <c r="DM32" s="295">
        <v>0</v>
      </c>
      <c r="DN32" s="291">
        <f t="shared" si="264"/>
        <v>0</v>
      </c>
      <c r="DO32" s="609"/>
      <c r="DP32" s="198">
        <f t="shared" si="26"/>
        <v>1</v>
      </c>
      <c r="DQ32" s="198">
        <f t="shared" si="27"/>
        <v>1</v>
      </c>
      <c r="DR32" s="199">
        <f t="shared" si="28"/>
        <v>1</v>
      </c>
      <c r="DS32" s="199">
        <f t="shared" si="265"/>
        <v>0</v>
      </c>
      <c r="DT32" s="199">
        <f t="shared" si="266"/>
        <v>0</v>
      </c>
      <c r="DU32" s="199">
        <f t="shared" si="267"/>
        <v>0</v>
      </c>
      <c r="DV32" s="113">
        <f t="shared" si="186"/>
        <v>0</v>
      </c>
      <c r="DW32" s="155">
        <f t="shared" si="95"/>
        <v>0</v>
      </c>
      <c r="DZ32" s="286" t="s">
        <v>209</v>
      </c>
      <c r="EA32" s="305" t="s">
        <v>210</v>
      </c>
      <c r="EB32" s="288" t="s">
        <v>109</v>
      </c>
      <c r="EC32" s="289">
        <v>90</v>
      </c>
      <c r="ED32" s="295">
        <v>0</v>
      </c>
      <c r="EE32" s="291">
        <f t="shared" si="268"/>
        <v>0</v>
      </c>
      <c r="EF32" s="609"/>
      <c r="EG32" s="198">
        <f t="shared" si="30"/>
        <v>1</v>
      </c>
      <c r="EH32" s="198">
        <f t="shared" si="31"/>
        <v>1</v>
      </c>
      <c r="EI32" s="199">
        <f t="shared" si="32"/>
        <v>1</v>
      </c>
      <c r="EJ32" s="199">
        <f t="shared" si="269"/>
        <v>0</v>
      </c>
      <c r="EK32" s="199">
        <f t="shared" si="270"/>
        <v>0</v>
      </c>
      <c r="EL32" s="199">
        <f t="shared" si="271"/>
        <v>0</v>
      </c>
      <c r="EM32" s="113">
        <f t="shared" si="191"/>
        <v>0</v>
      </c>
      <c r="EN32" s="155">
        <f t="shared" si="100"/>
        <v>0</v>
      </c>
      <c r="EQ32" s="286" t="s">
        <v>209</v>
      </c>
      <c r="ER32" s="305" t="s">
        <v>210</v>
      </c>
      <c r="ES32" s="288" t="s">
        <v>109</v>
      </c>
      <c r="ET32" s="289">
        <v>90</v>
      </c>
      <c r="EU32" s="295">
        <v>0</v>
      </c>
      <c r="EV32" s="291">
        <f t="shared" si="272"/>
        <v>0</v>
      </c>
      <c r="EW32" s="609"/>
      <c r="EX32" s="198">
        <f t="shared" si="34"/>
        <v>1</v>
      </c>
      <c r="EY32" s="198">
        <f t="shared" si="35"/>
        <v>1</v>
      </c>
      <c r="EZ32" s="199">
        <f t="shared" si="36"/>
        <v>1</v>
      </c>
      <c r="FA32" s="199">
        <f t="shared" si="273"/>
        <v>0</v>
      </c>
      <c r="FB32" s="199">
        <f t="shared" si="274"/>
        <v>0</v>
      </c>
      <c r="FC32" s="199">
        <f t="shared" si="275"/>
        <v>0</v>
      </c>
      <c r="FD32" s="113">
        <f t="shared" si="196"/>
        <v>0</v>
      </c>
      <c r="FE32" s="155">
        <f t="shared" si="105"/>
        <v>0</v>
      </c>
      <c r="FH32" s="286" t="s">
        <v>209</v>
      </c>
      <c r="FI32" s="305" t="s">
        <v>210</v>
      </c>
      <c r="FJ32" s="288" t="s">
        <v>109</v>
      </c>
      <c r="FK32" s="289">
        <v>90</v>
      </c>
      <c r="FL32" s="295">
        <v>0</v>
      </c>
      <c r="FM32" s="291">
        <f t="shared" si="276"/>
        <v>0</v>
      </c>
      <c r="FN32" s="609"/>
      <c r="FO32" s="198">
        <f t="shared" si="38"/>
        <v>1</v>
      </c>
      <c r="FP32" s="198">
        <f t="shared" si="39"/>
        <v>1</v>
      </c>
      <c r="FQ32" s="199">
        <f t="shared" si="40"/>
        <v>1</v>
      </c>
      <c r="FR32" s="199">
        <f t="shared" si="277"/>
        <v>0</v>
      </c>
      <c r="FS32" s="199">
        <f t="shared" si="278"/>
        <v>0</v>
      </c>
      <c r="FT32" s="199">
        <f t="shared" si="279"/>
        <v>0</v>
      </c>
      <c r="FU32" s="113">
        <f t="shared" si="201"/>
        <v>0</v>
      </c>
      <c r="FV32" s="155">
        <f t="shared" si="110"/>
        <v>0</v>
      </c>
      <c r="FY32" s="286" t="s">
        <v>209</v>
      </c>
      <c r="FZ32" s="305" t="s">
        <v>210</v>
      </c>
      <c r="GA32" s="288" t="s">
        <v>109</v>
      </c>
      <c r="GB32" s="289">
        <v>90</v>
      </c>
      <c r="GC32" s="295">
        <v>0</v>
      </c>
      <c r="GD32" s="291">
        <f t="shared" si="280"/>
        <v>0</v>
      </c>
      <c r="GE32" s="609"/>
      <c r="GF32" s="198">
        <f t="shared" si="42"/>
        <v>1</v>
      </c>
      <c r="GG32" s="198">
        <f t="shared" si="43"/>
        <v>1</v>
      </c>
      <c r="GH32" s="199">
        <f t="shared" si="44"/>
        <v>1</v>
      </c>
      <c r="GI32" s="199">
        <f t="shared" si="281"/>
        <v>0</v>
      </c>
      <c r="GJ32" s="199">
        <f t="shared" si="282"/>
        <v>0</v>
      </c>
      <c r="GK32" s="199">
        <f t="shared" si="283"/>
        <v>0</v>
      </c>
      <c r="GL32" s="113">
        <f t="shared" si="206"/>
        <v>0</v>
      </c>
      <c r="GM32" s="155">
        <f t="shared" si="115"/>
        <v>0</v>
      </c>
      <c r="GP32" s="286" t="s">
        <v>209</v>
      </c>
      <c r="GQ32" s="305" t="s">
        <v>210</v>
      </c>
      <c r="GR32" s="288" t="s">
        <v>109</v>
      </c>
      <c r="GS32" s="289">
        <v>90</v>
      </c>
      <c r="GT32" s="295">
        <v>0</v>
      </c>
      <c r="GU32" s="291">
        <f t="shared" si="284"/>
        <v>0</v>
      </c>
      <c r="GV32" s="609"/>
      <c r="GW32" s="198">
        <f t="shared" si="46"/>
        <v>1</v>
      </c>
      <c r="GX32" s="198">
        <f t="shared" si="47"/>
        <v>1</v>
      </c>
      <c r="GY32" s="199">
        <f t="shared" si="48"/>
        <v>1</v>
      </c>
      <c r="GZ32" s="199">
        <f t="shared" si="285"/>
        <v>0</v>
      </c>
      <c r="HA32" s="199">
        <f t="shared" si="286"/>
        <v>0</v>
      </c>
      <c r="HB32" s="199">
        <f t="shared" si="287"/>
        <v>0</v>
      </c>
      <c r="HC32" s="113">
        <f t="shared" si="211"/>
        <v>0</v>
      </c>
      <c r="HD32" s="155">
        <f t="shared" si="120"/>
        <v>0</v>
      </c>
      <c r="HG32" s="286" t="s">
        <v>209</v>
      </c>
      <c r="HH32" s="305" t="s">
        <v>210</v>
      </c>
      <c r="HI32" s="288" t="s">
        <v>109</v>
      </c>
      <c r="HJ32" s="289">
        <v>90</v>
      </c>
      <c r="HK32" s="295">
        <v>0</v>
      </c>
      <c r="HL32" s="291">
        <f t="shared" si="288"/>
        <v>0</v>
      </c>
      <c r="HM32" s="609"/>
      <c r="HN32" s="198">
        <f t="shared" si="50"/>
        <v>1</v>
      </c>
      <c r="HO32" s="198">
        <f t="shared" si="51"/>
        <v>1</v>
      </c>
      <c r="HP32" s="199">
        <f t="shared" si="52"/>
        <v>1</v>
      </c>
      <c r="HQ32" s="199">
        <f t="shared" si="289"/>
        <v>0</v>
      </c>
      <c r="HR32" s="199">
        <f t="shared" si="290"/>
        <v>0</v>
      </c>
      <c r="HS32" s="199">
        <f t="shared" si="291"/>
        <v>0</v>
      </c>
      <c r="HT32" s="113">
        <f t="shared" si="216"/>
        <v>0</v>
      </c>
      <c r="HU32" s="155">
        <f t="shared" si="125"/>
        <v>0</v>
      </c>
      <c r="HX32" s="286" t="s">
        <v>209</v>
      </c>
      <c r="HY32" s="305" t="s">
        <v>210</v>
      </c>
      <c r="HZ32" s="288" t="s">
        <v>109</v>
      </c>
      <c r="IA32" s="289">
        <v>90</v>
      </c>
      <c r="IB32" s="295">
        <v>0</v>
      </c>
      <c r="IC32" s="291">
        <f t="shared" si="292"/>
        <v>0</v>
      </c>
      <c r="ID32" s="609"/>
      <c r="IE32" s="198">
        <f t="shared" si="54"/>
        <v>1</v>
      </c>
      <c r="IF32" s="198">
        <f t="shared" si="55"/>
        <v>1</v>
      </c>
      <c r="IG32" s="199">
        <f t="shared" si="56"/>
        <v>1</v>
      </c>
      <c r="IH32" s="199">
        <f t="shared" si="293"/>
        <v>0</v>
      </c>
      <c r="II32" s="199">
        <f t="shared" si="294"/>
        <v>0</v>
      </c>
      <c r="IJ32" s="199">
        <f t="shared" si="295"/>
        <v>0</v>
      </c>
      <c r="IK32" s="113">
        <f t="shared" si="221"/>
        <v>0</v>
      </c>
      <c r="IL32" s="155">
        <f t="shared" si="130"/>
        <v>0</v>
      </c>
      <c r="IO32" s="286" t="s">
        <v>209</v>
      </c>
      <c r="IP32" s="305" t="s">
        <v>210</v>
      </c>
      <c r="IQ32" s="288" t="s">
        <v>109</v>
      </c>
      <c r="IR32" s="289">
        <v>90</v>
      </c>
      <c r="IS32" s="295">
        <v>0</v>
      </c>
      <c r="IT32" s="291">
        <f t="shared" si="296"/>
        <v>0</v>
      </c>
      <c r="IU32" s="609"/>
      <c r="IV32" s="198">
        <f t="shared" si="58"/>
        <v>1</v>
      </c>
      <c r="IW32" s="198">
        <f t="shared" si="59"/>
        <v>1</v>
      </c>
      <c r="IX32" s="199">
        <f t="shared" si="60"/>
        <v>1</v>
      </c>
      <c r="IY32" s="199">
        <f t="shared" si="297"/>
        <v>0</v>
      </c>
      <c r="IZ32" s="199">
        <f t="shared" si="298"/>
        <v>0</v>
      </c>
      <c r="JA32" s="199">
        <f t="shared" si="299"/>
        <v>0</v>
      </c>
      <c r="JB32" s="113">
        <f t="shared" si="226"/>
        <v>0</v>
      </c>
      <c r="JC32" s="155">
        <f t="shared" si="135"/>
        <v>0</v>
      </c>
    </row>
    <row r="33" spans="2:263" ht="75" customHeight="1" thickBot="1">
      <c r="B33" s="286" t="s">
        <v>211</v>
      </c>
      <c r="C33" s="305" t="s">
        <v>212</v>
      </c>
      <c r="D33" s="288" t="s">
        <v>108</v>
      </c>
      <c r="E33" s="289">
        <v>22</v>
      </c>
      <c r="F33" s="290">
        <v>0</v>
      </c>
      <c r="G33" s="291">
        <f t="shared" si="0"/>
        <v>0</v>
      </c>
      <c r="H33" s="609"/>
      <c r="I33" s="304"/>
      <c r="K33" s="286" t="s">
        <v>211</v>
      </c>
      <c r="L33" s="300" t="s">
        <v>212</v>
      </c>
      <c r="M33" s="293" t="s">
        <v>108</v>
      </c>
      <c r="N33" s="294">
        <v>22</v>
      </c>
      <c r="O33" s="295">
        <v>87688</v>
      </c>
      <c r="P33" s="291">
        <f t="shared" si="243"/>
        <v>1929136</v>
      </c>
      <c r="Q33" s="628"/>
      <c r="R33" s="198">
        <f t="shared" si="2"/>
        <v>1</v>
      </c>
      <c r="S33" s="198">
        <f t="shared" si="3"/>
        <v>1</v>
      </c>
      <c r="T33" s="199">
        <f t="shared" si="4"/>
        <v>1</v>
      </c>
      <c r="U33" s="199">
        <f t="shared" si="152"/>
        <v>1</v>
      </c>
      <c r="V33" s="199">
        <f t="shared" si="153"/>
        <v>1</v>
      </c>
      <c r="W33" s="199">
        <f t="shared" si="154"/>
        <v>1</v>
      </c>
      <c r="X33" s="113">
        <f t="shared" si="155"/>
        <v>1929136</v>
      </c>
      <c r="Y33" s="155">
        <f t="shared" si="156"/>
        <v>0</v>
      </c>
      <c r="AB33" s="286" t="s">
        <v>211</v>
      </c>
      <c r="AC33" s="300" t="s">
        <v>212</v>
      </c>
      <c r="AD33" s="293" t="s">
        <v>108</v>
      </c>
      <c r="AE33" s="294">
        <v>22</v>
      </c>
      <c r="AF33" s="295">
        <v>85000</v>
      </c>
      <c r="AG33" s="291">
        <f t="shared" si="244"/>
        <v>1870000</v>
      </c>
      <c r="AH33" s="609"/>
      <c r="AI33" s="198">
        <f t="shared" si="6"/>
        <v>1</v>
      </c>
      <c r="AJ33" s="198">
        <f t="shared" si="7"/>
        <v>1</v>
      </c>
      <c r="AK33" s="199">
        <f t="shared" si="8"/>
        <v>1</v>
      </c>
      <c r="AL33" s="199">
        <f t="shared" si="245"/>
        <v>1</v>
      </c>
      <c r="AM33" s="199">
        <f t="shared" si="246"/>
        <v>1</v>
      </c>
      <c r="AN33" s="199">
        <f t="shared" si="247"/>
        <v>1</v>
      </c>
      <c r="AO33" s="113">
        <f t="shared" si="161"/>
        <v>1870000</v>
      </c>
      <c r="AP33" s="155">
        <f t="shared" si="70"/>
        <v>0</v>
      </c>
      <c r="AS33" s="286" t="s">
        <v>211</v>
      </c>
      <c r="AT33" s="292" t="s">
        <v>212</v>
      </c>
      <c r="AU33" s="296" t="s">
        <v>108</v>
      </c>
      <c r="AV33" s="294">
        <v>22</v>
      </c>
      <c r="AW33" s="297">
        <v>90000</v>
      </c>
      <c r="AX33" s="291">
        <f t="shared" si="248"/>
        <v>1980000</v>
      </c>
      <c r="AY33" s="609"/>
      <c r="AZ33" s="198">
        <f t="shared" si="10"/>
        <v>1</v>
      </c>
      <c r="BA33" s="198">
        <f t="shared" si="11"/>
        <v>1</v>
      </c>
      <c r="BB33" s="199">
        <f t="shared" si="12"/>
        <v>1</v>
      </c>
      <c r="BC33" s="199">
        <f t="shared" si="249"/>
        <v>1</v>
      </c>
      <c r="BD33" s="199">
        <f t="shared" si="250"/>
        <v>1</v>
      </c>
      <c r="BE33" s="199">
        <f t="shared" si="251"/>
        <v>1</v>
      </c>
      <c r="BF33" s="113">
        <f t="shared" si="166"/>
        <v>1980000</v>
      </c>
      <c r="BG33" s="155">
        <f t="shared" si="75"/>
        <v>0</v>
      </c>
      <c r="BJ33" s="286" t="s">
        <v>211</v>
      </c>
      <c r="BK33" s="300" t="s">
        <v>212</v>
      </c>
      <c r="BL33" s="293" t="s">
        <v>108</v>
      </c>
      <c r="BM33" s="294">
        <v>22</v>
      </c>
      <c r="BN33" s="295">
        <v>90000</v>
      </c>
      <c r="BO33" s="291">
        <f t="shared" si="252"/>
        <v>1980000</v>
      </c>
      <c r="BP33" s="609"/>
      <c r="BQ33" s="198">
        <f t="shared" si="14"/>
        <v>1</v>
      </c>
      <c r="BR33" s="198">
        <f t="shared" si="15"/>
        <v>1</v>
      </c>
      <c r="BS33" s="199">
        <f t="shared" si="16"/>
        <v>1</v>
      </c>
      <c r="BT33" s="199">
        <f t="shared" si="253"/>
        <v>1</v>
      </c>
      <c r="BU33" s="199">
        <f t="shared" si="254"/>
        <v>1</v>
      </c>
      <c r="BV33" s="199">
        <f t="shared" si="255"/>
        <v>1</v>
      </c>
      <c r="BW33" s="113">
        <f t="shared" si="171"/>
        <v>1980000</v>
      </c>
      <c r="BX33" s="155">
        <f t="shared" si="80"/>
        <v>0</v>
      </c>
      <c r="CA33" s="286" t="s">
        <v>211</v>
      </c>
      <c r="CB33" s="307" t="s">
        <v>212</v>
      </c>
      <c r="CC33" s="293" t="s">
        <v>108</v>
      </c>
      <c r="CD33" s="294">
        <v>22</v>
      </c>
      <c r="CE33" s="295">
        <v>185000</v>
      </c>
      <c r="CF33" s="291">
        <f t="shared" si="256"/>
        <v>4070000</v>
      </c>
      <c r="CG33" s="609"/>
      <c r="CH33" s="198">
        <f t="shared" si="18"/>
        <v>1</v>
      </c>
      <c r="CI33" s="198">
        <f t="shared" si="19"/>
        <v>1</v>
      </c>
      <c r="CJ33" s="199">
        <f t="shared" si="20"/>
        <v>1</v>
      </c>
      <c r="CK33" s="199">
        <f t="shared" si="257"/>
        <v>1</v>
      </c>
      <c r="CL33" s="199">
        <f t="shared" si="258"/>
        <v>1</v>
      </c>
      <c r="CM33" s="199">
        <f t="shared" si="259"/>
        <v>1</v>
      </c>
      <c r="CN33" s="113">
        <f t="shared" si="176"/>
        <v>4070000</v>
      </c>
      <c r="CO33" s="155">
        <f t="shared" si="85"/>
        <v>0</v>
      </c>
      <c r="CR33" s="299" t="s">
        <v>211</v>
      </c>
      <c r="CS33" s="300" t="s">
        <v>212</v>
      </c>
      <c r="CT33" s="301" t="s">
        <v>108</v>
      </c>
      <c r="CU33" s="302">
        <v>22</v>
      </c>
      <c r="CV33" s="303">
        <v>77021</v>
      </c>
      <c r="CW33" s="291">
        <f t="shared" si="260"/>
        <v>1694462</v>
      </c>
      <c r="CX33" s="609"/>
      <c r="CY33" s="198">
        <f t="shared" si="22"/>
        <v>1</v>
      </c>
      <c r="CZ33" s="198">
        <f t="shared" si="23"/>
        <v>1</v>
      </c>
      <c r="DA33" s="199">
        <f t="shared" si="24"/>
        <v>1</v>
      </c>
      <c r="DB33" s="199">
        <f t="shared" si="261"/>
        <v>1</v>
      </c>
      <c r="DC33" s="199">
        <f t="shared" si="262"/>
        <v>1</v>
      </c>
      <c r="DD33" s="199">
        <f t="shared" si="263"/>
        <v>1</v>
      </c>
      <c r="DE33" s="113">
        <f t="shared" si="181"/>
        <v>1694462</v>
      </c>
      <c r="DF33" s="155">
        <f t="shared" si="90"/>
        <v>0</v>
      </c>
      <c r="DI33" s="286" t="s">
        <v>211</v>
      </c>
      <c r="DJ33" s="305" t="s">
        <v>212</v>
      </c>
      <c r="DK33" s="288" t="s">
        <v>108</v>
      </c>
      <c r="DL33" s="289">
        <v>22</v>
      </c>
      <c r="DM33" s="295">
        <v>0</v>
      </c>
      <c r="DN33" s="291">
        <f t="shared" si="264"/>
        <v>0</v>
      </c>
      <c r="DO33" s="609"/>
      <c r="DP33" s="198">
        <f t="shared" si="26"/>
        <v>1</v>
      </c>
      <c r="DQ33" s="198">
        <f t="shared" si="27"/>
        <v>1</v>
      </c>
      <c r="DR33" s="199">
        <f t="shared" si="28"/>
        <v>1</v>
      </c>
      <c r="DS33" s="199">
        <f t="shared" si="265"/>
        <v>0</v>
      </c>
      <c r="DT33" s="199">
        <f t="shared" si="266"/>
        <v>0</v>
      </c>
      <c r="DU33" s="199">
        <f t="shared" si="267"/>
        <v>0</v>
      </c>
      <c r="DV33" s="113">
        <f t="shared" si="186"/>
        <v>0</v>
      </c>
      <c r="DW33" s="155">
        <f t="shared" si="95"/>
        <v>0</v>
      </c>
      <c r="DZ33" s="286" t="s">
        <v>211</v>
      </c>
      <c r="EA33" s="305" t="s">
        <v>212</v>
      </c>
      <c r="EB33" s="288" t="s">
        <v>108</v>
      </c>
      <c r="EC33" s="289">
        <v>22</v>
      </c>
      <c r="ED33" s="295">
        <v>0</v>
      </c>
      <c r="EE33" s="291">
        <f t="shared" si="268"/>
        <v>0</v>
      </c>
      <c r="EF33" s="609"/>
      <c r="EG33" s="198">
        <f t="shared" si="30"/>
        <v>1</v>
      </c>
      <c r="EH33" s="198">
        <f t="shared" si="31"/>
        <v>1</v>
      </c>
      <c r="EI33" s="199">
        <f t="shared" si="32"/>
        <v>1</v>
      </c>
      <c r="EJ33" s="199">
        <f t="shared" si="269"/>
        <v>0</v>
      </c>
      <c r="EK33" s="199">
        <f t="shared" si="270"/>
        <v>0</v>
      </c>
      <c r="EL33" s="199">
        <f t="shared" si="271"/>
        <v>0</v>
      </c>
      <c r="EM33" s="113">
        <f t="shared" si="191"/>
        <v>0</v>
      </c>
      <c r="EN33" s="155">
        <f t="shared" si="100"/>
        <v>0</v>
      </c>
      <c r="EQ33" s="286" t="s">
        <v>211</v>
      </c>
      <c r="ER33" s="305" t="s">
        <v>212</v>
      </c>
      <c r="ES33" s="288" t="s">
        <v>108</v>
      </c>
      <c r="ET33" s="289">
        <v>22</v>
      </c>
      <c r="EU33" s="295">
        <v>0</v>
      </c>
      <c r="EV33" s="291">
        <f t="shared" si="272"/>
        <v>0</v>
      </c>
      <c r="EW33" s="609"/>
      <c r="EX33" s="198">
        <f t="shared" si="34"/>
        <v>1</v>
      </c>
      <c r="EY33" s="198">
        <f t="shared" si="35"/>
        <v>1</v>
      </c>
      <c r="EZ33" s="199">
        <f t="shared" si="36"/>
        <v>1</v>
      </c>
      <c r="FA33" s="199">
        <f t="shared" si="273"/>
        <v>0</v>
      </c>
      <c r="FB33" s="199">
        <f t="shared" si="274"/>
        <v>0</v>
      </c>
      <c r="FC33" s="199">
        <f t="shared" si="275"/>
        <v>0</v>
      </c>
      <c r="FD33" s="113">
        <f t="shared" si="196"/>
        <v>0</v>
      </c>
      <c r="FE33" s="155">
        <f t="shared" si="105"/>
        <v>0</v>
      </c>
      <c r="FH33" s="286" t="s">
        <v>211</v>
      </c>
      <c r="FI33" s="305" t="s">
        <v>212</v>
      </c>
      <c r="FJ33" s="288" t="s">
        <v>108</v>
      </c>
      <c r="FK33" s="289">
        <v>22</v>
      </c>
      <c r="FL33" s="295">
        <v>0</v>
      </c>
      <c r="FM33" s="291">
        <f t="shared" si="276"/>
        <v>0</v>
      </c>
      <c r="FN33" s="609"/>
      <c r="FO33" s="198">
        <f t="shared" si="38"/>
        <v>1</v>
      </c>
      <c r="FP33" s="198">
        <f t="shared" si="39"/>
        <v>1</v>
      </c>
      <c r="FQ33" s="199">
        <f t="shared" si="40"/>
        <v>1</v>
      </c>
      <c r="FR33" s="199">
        <f t="shared" si="277"/>
        <v>0</v>
      </c>
      <c r="FS33" s="199">
        <f t="shared" si="278"/>
        <v>0</v>
      </c>
      <c r="FT33" s="199">
        <f t="shared" si="279"/>
        <v>0</v>
      </c>
      <c r="FU33" s="113">
        <f t="shared" si="201"/>
        <v>0</v>
      </c>
      <c r="FV33" s="155">
        <f t="shared" si="110"/>
        <v>0</v>
      </c>
      <c r="FY33" s="286" t="s">
        <v>211</v>
      </c>
      <c r="FZ33" s="305" t="s">
        <v>212</v>
      </c>
      <c r="GA33" s="288" t="s">
        <v>108</v>
      </c>
      <c r="GB33" s="289">
        <v>22</v>
      </c>
      <c r="GC33" s="295">
        <v>0</v>
      </c>
      <c r="GD33" s="291">
        <f t="shared" si="280"/>
        <v>0</v>
      </c>
      <c r="GE33" s="609"/>
      <c r="GF33" s="198">
        <f t="shared" si="42"/>
        <v>1</v>
      </c>
      <c r="GG33" s="198">
        <f t="shared" si="43"/>
        <v>1</v>
      </c>
      <c r="GH33" s="199">
        <f t="shared" si="44"/>
        <v>1</v>
      </c>
      <c r="GI33" s="199">
        <f t="shared" si="281"/>
        <v>0</v>
      </c>
      <c r="GJ33" s="199">
        <f t="shared" si="282"/>
        <v>0</v>
      </c>
      <c r="GK33" s="199">
        <f t="shared" si="283"/>
        <v>0</v>
      </c>
      <c r="GL33" s="113">
        <f t="shared" si="206"/>
        <v>0</v>
      </c>
      <c r="GM33" s="155">
        <f t="shared" si="115"/>
        <v>0</v>
      </c>
      <c r="GP33" s="286" t="s">
        <v>211</v>
      </c>
      <c r="GQ33" s="305" t="s">
        <v>212</v>
      </c>
      <c r="GR33" s="288" t="s">
        <v>108</v>
      </c>
      <c r="GS33" s="289">
        <v>22</v>
      </c>
      <c r="GT33" s="295">
        <v>0</v>
      </c>
      <c r="GU33" s="291">
        <f t="shared" si="284"/>
        <v>0</v>
      </c>
      <c r="GV33" s="609"/>
      <c r="GW33" s="198">
        <f t="shared" si="46"/>
        <v>1</v>
      </c>
      <c r="GX33" s="198">
        <f t="shared" si="47"/>
        <v>1</v>
      </c>
      <c r="GY33" s="199">
        <f t="shared" si="48"/>
        <v>1</v>
      </c>
      <c r="GZ33" s="199">
        <f t="shared" si="285"/>
        <v>0</v>
      </c>
      <c r="HA33" s="199">
        <f t="shared" si="286"/>
        <v>0</v>
      </c>
      <c r="HB33" s="199">
        <f t="shared" si="287"/>
        <v>0</v>
      </c>
      <c r="HC33" s="113">
        <f t="shared" si="211"/>
        <v>0</v>
      </c>
      <c r="HD33" s="155">
        <f t="shared" si="120"/>
        <v>0</v>
      </c>
      <c r="HG33" s="286" t="s">
        <v>211</v>
      </c>
      <c r="HH33" s="305" t="s">
        <v>212</v>
      </c>
      <c r="HI33" s="288" t="s">
        <v>108</v>
      </c>
      <c r="HJ33" s="289">
        <v>22</v>
      </c>
      <c r="HK33" s="295">
        <v>0</v>
      </c>
      <c r="HL33" s="291">
        <f t="shared" si="288"/>
        <v>0</v>
      </c>
      <c r="HM33" s="609"/>
      <c r="HN33" s="198">
        <f t="shared" si="50"/>
        <v>1</v>
      </c>
      <c r="HO33" s="198">
        <f t="shared" si="51"/>
        <v>1</v>
      </c>
      <c r="HP33" s="199">
        <f t="shared" si="52"/>
        <v>1</v>
      </c>
      <c r="HQ33" s="199">
        <f t="shared" si="289"/>
        <v>0</v>
      </c>
      <c r="HR33" s="199">
        <f t="shared" si="290"/>
        <v>0</v>
      </c>
      <c r="HS33" s="199">
        <f t="shared" si="291"/>
        <v>0</v>
      </c>
      <c r="HT33" s="113">
        <f t="shared" si="216"/>
        <v>0</v>
      </c>
      <c r="HU33" s="155">
        <f t="shared" si="125"/>
        <v>0</v>
      </c>
      <c r="HX33" s="286" t="s">
        <v>211</v>
      </c>
      <c r="HY33" s="305" t="s">
        <v>212</v>
      </c>
      <c r="HZ33" s="288" t="s">
        <v>108</v>
      </c>
      <c r="IA33" s="289">
        <v>22</v>
      </c>
      <c r="IB33" s="295">
        <v>0</v>
      </c>
      <c r="IC33" s="291">
        <f t="shared" si="292"/>
        <v>0</v>
      </c>
      <c r="ID33" s="609"/>
      <c r="IE33" s="198">
        <f t="shared" si="54"/>
        <v>1</v>
      </c>
      <c r="IF33" s="198">
        <f t="shared" si="55"/>
        <v>1</v>
      </c>
      <c r="IG33" s="199">
        <f t="shared" si="56"/>
        <v>1</v>
      </c>
      <c r="IH33" s="199">
        <f t="shared" si="293"/>
        <v>0</v>
      </c>
      <c r="II33" s="199">
        <f t="shared" si="294"/>
        <v>0</v>
      </c>
      <c r="IJ33" s="199">
        <f t="shared" si="295"/>
        <v>0</v>
      </c>
      <c r="IK33" s="113">
        <f t="shared" si="221"/>
        <v>0</v>
      </c>
      <c r="IL33" s="155">
        <f t="shared" si="130"/>
        <v>0</v>
      </c>
      <c r="IO33" s="286" t="s">
        <v>211</v>
      </c>
      <c r="IP33" s="305" t="s">
        <v>212</v>
      </c>
      <c r="IQ33" s="288" t="s">
        <v>108</v>
      </c>
      <c r="IR33" s="289">
        <v>22</v>
      </c>
      <c r="IS33" s="295">
        <v>0</v>
      </c>
      <c r="IT33" s="291">
        <f t="shared" si="296"/>
        <v>0</v>
      </c>
      <c r="IU33" s="609"/>
      <c r="IV33" s="198">
        <f t="shared" si="58"/>
        <v>1</v>
      </c>
      <c r="IW33" s="198">
        <f t="shared" si="59"/>
        <v>1</v>
      </c>
      <c r="IX33" s="199">
        <f t="shared" si="60"/>
        <v>1</v>
      </c>
      <c r="IY33" s="199">
        <f t="shared" si="297"/>
        <v>0</v>
      </c>
      <c r="IZ33" s="199">
        <f t="shared" si="298"/>
        <v>0</v>
      </c>
      <c r="JA33" s="199">
        <f t="shared" si="299"/>
        <v>0</v>
      </c>
      <c r="JB33" s="113">
        <f t="shared" si="226"/>
        <v>0</v>
      </c>
      <c r="JC33" s="155">
        <f t="shared" si="135"/>
        <v>0</v>
      </c>
    </row>
    <row r="34" spans="2:263" ht="17.25" thickTop="1">
      <c r="B34" s="308" t="s">
        <v>139</v>
      </c>
      <c r="C34" s="270" t="s">
        <v>213</v>
      </c>
      <c r="D34" s="309"/>
      <c r="E34" s="310"/>
      <c r="F34" s="311"/>
      <c r="G34" s="312"/>
      <c r="H34" s="275">
        <f>SUM(G35:G42)</f>
        <v>0</v>
      </c>
      <c r="K34" s="308" t="s">
        <v>139</v>
      </c>
      <c r="L34" s="270" t="s">
        <v>213</v>
      </c>
      <c r="M34" s="309"/>
      <c r="N34" s="310"/>
      <c r="O34" s="311"/>
      <c r="P34" s="312"/>
      <c r="Q34" s="275">
        <f>SUM(P35:P42)</f>
        <v>16567222</v>
      </c>
      <c r="R34" s="198">
        <f t="shared" si="2"/>
        <v>1</v>
      </c>
      <c r="S34" s="198">
        <f t="shared" si="3"/>
        <v>1</v>
      </c>
      <c r="T34" s="199">
        <f t="shared" si="4"/>
        <v>1</v>
      </c>
      <c r="U34" s="119"/>
      <c r="V34" s="119"/>
      <c r="W34" s="199">
        <f>PRODUCT(R34:T34)</f>
        <v>1</v>
      </c>
      <c r="X34" s="113">
        <f t="shared" si="155"/>
        <v>0</v>
      </c>
      <c r="Y34" s="155">
        <f t="shared" si="156"/>
        <v>0</v>
      </c>
      <c r="AB34" s="308" t="s">
        <v>139</v>
      </c>
      <c r="AC34" s="270" t="s">
        <v>213</v>
      </c>
      <c r="AD34" s="309"/>
      <c r="AE34" s="310"/>
      <c r="AF34" s="311"/>
      <c r="AG34" s="312"/>
      <c r="AH34" s="275">
        <f>SUM(AG35:AG42)</f>
        <v>22947664</v>
      </c>
      <c r="AI34" s="198">
        <f t="shared" si="6"/>
        <v>1</v>
      </c>
      <c r="AJ34" s="198">
        <f t="shared" si="7"/>
        <v>1</v>
      </c>
      <c r="AK34" s="199">
        <f t="shared" si="8"/>
        <v>1</v>
      </c>
      <c r="AL34" s="119"/>
      <c r="AM34" s="119"/>
      <c r="AN34" s="199">
        <f>PRODUCT(AI34:AK34)</f>
        <v>1</v>
      </c>
      <c r="AO34" s="113">
        <f t="shared" si="161"/>
        <v>0</v>
      </c>
      <c r="AP34" s="155">
        <f t="shared" si="70"/>
        <v>0</v>
      </c>
      <c r="AS34" s="313" t="s">
        <v>139</v>
      </c>
      <c r="AT34" s="277" t="s">
        <v>213</v>
      </c>
      <c r="AU34" s="314"/>
      <c r="AV34" s="315"/>
      <c r="AW34" s="316"/>
      <c r="AX34" s="312"/>
      <c r="AY34" s="275">
        <f>SUM(AX35:AX42)</f>
        <v>20074450</v>
      </c>
      <c r="AZ34" s="198">
        <f t="shared" si="10"/>
        <v>1</v>
      </c>
      <c r="BA34" s="198">
        <f t="shared" si="11"/>
        <v>1</v>
      </c>
      <c r="BB34" s="199">
        <f t="shared" si="12"/>
        <v>1</v>
      </c>
      <c r="BC34" s="119"/>
      <c r="BD34" s="119"/>
      <c r="BE34" s="199">
        <f>PRODUCT(AZ34:BB34)</f>
        <v>1</v>
      </c>
      <c r="BF34" s="113">
        <f t="shared" si="166"/>
        <v>0</v>
      </c>
      <c r="BG34" s="155">
        <f t="shared" si="75"/>
        <v>0</v>
      </c>
      <c r="BJ34" s="308" t="s">
        <v>139</v>
      </c>
      <c r="BK34" s="270" t="s">
        <v>213</v>
      </c>
      <c r="BL34" s="309"/>
      <c r="BM34" s="310"/>
      <c r="BN34" s="311"/>
      <c r="BO34" s="312"/>
      <c r="BP34" s="275">
        <f>SUM(BO35:BO42)</f>
        <v>19271786</v>
      </c>
      <c r="BQ34" s="198">
        <f t="shared" si="14"/>
        <v>1</v>
      </c>
      <c r="BR34" s="198">
        <f t="shared" si="15"/>
        <v>1</v>
      </c>
      <c r="BS34" s="199">
        <f t="shared" si="16"/>
        <v>1</v>
      </c>
      <c r="BT34" s="119"/>
      <c r="BU34" s="119"/>
      <c r="BV34" s="199">
        <f>PRODUCT(BQ34:BS34)</f>
        <v>1</v>
      </c>
      <c r="BW34" s="113">
        <f t="shared" si="171"/>
        <v>0</v>
      </c>
      <c r="BX34" s="155">
        <f t="shared" si="80"/>
        <v>0</v>
      </c>
      <c r="CA34" s="308" t="s">
        <v>139</v>
      </c>
      <c r="CB34" s="270" t="s">
        <v>213</v>
      </c>
      <c r="CC34" s="309"/>
      <c r="CD34" s="310"/>
      <c r="CE34" s="311"/>
      <c r="CF34" s="312"/>
      <c r="CG34" s="275">
        <f>SUM(CF35:CF42)</f>
        <v>17250213</v>
      </c>
      <c r="CH34" s="198">
        <f t="shared" si="18"/>
        <v>1</v>
      </c>
      <c r="CI34" s="198">
        <f t="shared" si="19"/>
        <v>1</v>
      </c>
      <c r="CJ34" s="199">
        <f t="shared" si="20"/>
        <v>1</v>
      </c>
      <c r="CK34" s="119"/>
      <c r="CL34" s="119"/>
      <c r="CM34" s="199">
        <f>PRODUCT(CH34:CJ34)</f>
        <v>1</v>
      </c>
      <c r="CN34" s="113">
        <f t="shared" si="176"/>
        <v>0</v>
      </c>
      <c r="CO34" s="155">
        <f t="shared" si="85"/>
        <v>0</v>
      </c>
      <c r="CR34" s="317" t="s">
        <v>139</v>
      </c>
      <c r="CS34" s="282" t="s">
        <v>213</v>
      </c>
      <c r="CT34" s="318"/>
      <c r="CU34" s="319"/>
      <c r="CV34" s="320"/>
      <c r="CW34" s="312"/>
      <c r="CX34" s="275">
        <f>SUM(CW35:CW42)</f>
        <v>21881606</v>
      </c>
      <c r="CY34" s="198">
        <f t="shared" si="22"/>
        <v>1</v>
      </c>
      <c r="CZ34" s="198">
        <f t="shared" si="23"/>
        <v>1</v>
      </c>
      <c r="DA34" s="199">
        <f t="shared" si="24"/>
        <v>1</v>
      </c>
      <c r="DB34" s="119"/>
      <c r="DC34" s="119"/>
      <c r="DD34" s="199">
        <f>PRODUCT(CY34:DA34)</f>
        <v>1</v>
      </c>
      <c r="DE34" s="113">
        <f t="shared" si="181"/>
        <v>0</v>
      </c>
      <c r="DF34" s="155">
        <f t="shared" si="90"/>
        <v>0</v>
      </c>
      <c r="DI34" s="308" t="s">
        <v>139</v>
      </c>
      <c r="DJ34" s="270" t="s">
        <v>213</v>
      </c>
      <c r="DK34" s="309"/>
      <c r="DL34" s="310"/>
      <c r="DM34" s="311"/>
      <c r="DN34" s="312"/>
      <c r="DO34" s="275">
        <f>SUM(DN35:DN42)</f>
        <v>0</v>
      </c>
      <c r="DP34" s="198">
        <f t="shared" si="26"/>
        <v>1</v>
      </c>
      <c r="DQ34" s="198">
        <f t="shared" si="27"/>
        <v>1</v>
      </c>
      <c r="DR34" s="199">
        <f t="shared" si="28"/>
        <v>1</v>
      </c>
      <c r="DS34" s="119"/>
      <c r="DT34" s="119"/>
      <c r="DU34" s="199">
        <f>PRODUCT(DP34:DR34)</f>
        <v>1</v>
      </c>
      <c r="DV34" s="113">
        <f t="shared" si="186"/>
        <v>0</v>
      </c>
      <c r="DW34" s="155">
        <f t="shared" si="95"/>
        <v>0</v>
      </c>
      <c r="DZ34" s="308" t="s">
        <v>139</v>
      </c>
      <c r="EA34" s="270" t="s">
        <v>213</v>
      </c>
      <c r="EB34" s="309"/>
      <c r="EC34" s="310"/>
      <c r="ED34" s="311"/>
      <c r="EE34" s="312"/>
      <c r="EF34" s="275">
        <f>SUM(EE35:EE42)</f>
        <v>0</v>
      </c>
      <c r="EG34" s="198">
        <f t="shared" si="30"/>
        <v>1</v>
      </c>
      <c r="EH34" s="198">
        <f t="shared" si="31"/>
        <v>1</v>
      </c>
      <c r="EI34" s="199">
        <f t="shared" si="32"/>
        <v>1</v>
      </c>
      <c r="EJ34" s="119"/>
      <c r="EK34" s="119"/>
      <c r="EL34" s="199">
        <f>PRODUCT(EG34:EI34)</f>
        <v>1</v>
      </c>
      <c r="EM34" s="113">
        <f t="shared" si="191"/>
        <v>0</v>
      </c>
      <c r="EN34" s="155">
        <f t="shared" si="100"/>
        <v>0</v>
      </c>
      <c r="EQ34" s="308" t="s">
        <v>139</v>
      </c>
      <c r="ER34" s="270" t="s">
        <v>213</v>
      </c>
      <c r="ES34" s="309"/>
      <c r="ET34" s="310"/>
      <c r="EU34" s="311"/>
      <c r="EV34" s="312"/>
      <c r="EW34" s="275">
        <f>SUM(EV35:EV42)</f>
        <v>0</v>
      </c>
      <c r="EX34" s="198">
        <f t="shared" si="34"/>
        <v>1</v>
      </c>
      <c r="EY34" s="198">
        <f t="shared" si="35"/>
        <v>1</v>
      </c>
      <c r="EZ34" s="199">
        <f t="shared" si="36"/>
        <v>1</v>
      </c>
      <c r="FA34" s="119"/>
      <c r="FB34" s="119"/>
      <c r="FC34" s="199">
        <f>PRODUCT(EX34:EZ34)</f>
        <v>1</v>
      </c>
      <c r="FD34" s="113">
        <f t="shared" si="196"/>
        <v>0</v>
      </c>
      <c r="FE34" s="155">
        <f t="shared" si="105"/>
        <v>0</v>
      </c>
      <c r="FH34" s="308" t="s">
        <v>139</v>
      </c>
      <c r="FI34" s="270" t="s">
        <v>213</v>
      </c>
      <c r="FJ34" s="309"/>
      <c r="FK34" s="310"/>
      <c r="FL34" s="311"/>
      <c r="FM34" s="312"/>
      <c r="FN34" s="275">
        <f>SUM(FM35:FM42)</f>
        <v>0</v>
      </c>
      <c r="FO34" s="198">
        <f t="shared" si="38"/>
        <v>1</v>
      </c>
      <c r="FP34" s="198">
        <f t="shared" si="39"/>
        <v>1</v>
      </c>
      <c r="FQ34" s="199">
        <f t="shared" si="40"/>
        <v>1</v>
      </c>
      <c r="FR34" s="119"/>
      <c r="FS34" s="119"/>
      <c r="FT34" s="199">
        <f>PRODUCT(FO34:FQ34)</f>
        <v>1</v>
      </c>
      <c r="FU34" s="113">
        <f t="shared" si="201"/>
        <v>0</v>
      </c>
      <c r="FV34" s="155">
        <f t="shared" si="110"/>
        <v>0</v>
      </c>
      <c r="FY34" s="308" t="s">
        <v>139</v>
      </c>
      <c r="FZ34" s="270" t="s">
        <v>213</v>
      </c>
      <c r="GA34" s="309"/>
      <c r="GB34" s="310"/>
      <c r="GC34" s="311"/>
      <c r="GD34" s="312"/>
      <c r="GE34" s="275">
        <f>SUM(GD35:GD42)</f>
        <v>0</v>
      </c>
      <c r="GF34" s="198">
        <f t="shared" si="42"/>
        <v>1</v>
      </c>
      <c r="GG34" s="198">
        <f t="shared" si="43"/>
        <v>1</v>
      </c>
      <c r="GH34" s="199">
        <f t="shared" si="44"/>
        <v>1</v>
      </c>
      <c r="GI34" s="119"/>
      <c r="GJ34" s="119"/>
      <c r="GK34" s="199">
        <f>PRODUCT(GF34:GH34)</f>
        <v>1</v>
      </c>
      <c r="GL34" s="113">
        <f t="shared" si="206"/>
        <v>0</v>
      </c>
      <c r="GM34" s="155">
        <f t="shared" si="115"/>
        <v>0</v>
      </c>
      <c r="GP34" s="308" t="s">
        <v>139</v>
      </c>
      <c r="GQ34" s="270" t="s">
        <v>213</v>
      </c>
      <c r="GR34" s="309"/>
      <c r="GS34" s="310"/>
      <c r="GT34" s="311"/>
      <c r="GU34" s="312"/>
      <c r="GV34" s="275">
        <f>SUM(GU35:GU42)</f>
        <v>0</v>
      </c>
      <c r="GW34" s="198">
        <f t="shared" si="46"/>
        <v>1</v>
      </c>
      <c r="GX34" s="198">
        <f t="shared" si="47"/>
        <v>1</v>
      </c>
      <c r="GY34" s="199">
        <f t="shared" si="48"/>
        <v>1</v>
      </c>
      <c r="GZ34" s="119"/>
      <c r="HA34" s="119"/>
      <c r="HB34" s="199">
        <f>PRODUCT(GW34:GY34)</f>
        <v>1</v>
      </c>
      <c r="HC34" s="113">
        <f t="shared" si="211"/>
        <v>0</v>
      </c>
      <c r="HD34" s="155">
        <f t="shared" si="120"/>
        <v>0</v>
      </c>
      <c r="HG34" s="308" t="s">
        <v>139</v>
      </c>
      <c r="HH34" s="270" t="s">
        <v>213</v>
      </c>
      <c r="HI34" s="309"/>
      <c r="HJ34" s="310"/>
      <c r="HK34" s="311"/>
      <c r="HL34" s="312"/>
      <c r="HM34" s="275">
        <f>SUM(HL35:HL42)</f>
        <v>0</v>
      </c>
      <c r="HN34" s="198">
        <f t="shared" si="50"/>
        <v>1</v>
      </c>
      <c r="HO34" s="198">
        <f t="shared" si="51"/>
        <v>1</v>
      </c>
      <c r="HP34" s="199">
        <f t="shared" si="52"/>
        <v>1</v>
      </c>
      <c r="HQ34" s="119"/>
      <c r="HR34" s="119"/>
      <c r="HS34" s="199">
        <f>PRODUCT(HN34:HP34)</f>
        <v>1</v>
      </c>
      <c r="HT34" s="113">
        <f t="shared" si="216"/>
        <v>0</v>
      </c>
      <c r="HU34" s="155">
        <f t="shared" si="125"/>
        <v>0</v>
      </c>
      <c r="HX34" s="308" t="s">
        <v>139</v>
      </c>
      <c r="HY34" s="270" t="s">
        <v>213</v>
      </c>
      <c r="HZ34" s="309"/>
      <c r="IA34" s="310"/>
      <c r="IB34" s="311"/>
      <c r="IC34" s="312"/>
      <c r="ID34" s="275">
        <f>SUM(IC35:IC42)</f>
        <v>0</v>
      </c>
      <c r="IE34" s="198">
        <f t="shared" si="54"/>
        <v>1</v>
      </c>
      <c r="IF34" s="198">
        <f t="shared" si="55"/>
        <v>1</v>
      </c>
      <c r="IG34" s="199">
        <f t="shared" si="56"/>
        <v>1</v>
      </c>
      <c r="IH34" s="119"/>
      <c r="II34" s="119"/>
      <c r="IJ34" s="199">
        <f>PRODUCT(IE34:IG34)</f>
        <v>1</v>
      </c>
      <c r="IK34" s="113">
        <f t="shared" si="221"/>
        <v>0</v>
      </c>
      <c r="IL34" s="155">
        <f t="shared" si="130"/>
        <v>0</v>
      </c>
      <c r="IO34" s="308" t="s">
        <v>139</v>
      </c>
      <c r="IP34" s="270" t="s">
        <v>213</v>
      </c>
      <c r="IQ34" s="309"/>
      <c r="IR34" s="310"/>
      <c r="IS34" s="311"/>
      <c r="IT34" s="312"/>
      <c r="IU34" s="275">
        <f>SUM(IT35:IT42)</f>
        <v>0</v>
      </c>
      <c r="IV34" s="198">
        <f t="shared" si="58"/>
        <v>1</v>
      </c>
      <c r="IW34" s="198">
        <f t="shared" si="59"/>
        <v>1</v>
      </c>
      <c r="IX34" s="199">
        <f t="shared" si="60"/>
        <v>1</v>
      </c>
      <c r="IY34" s="119"/>
      <c r="IZ34" s="119"/>
      <c r="JA34" s="199">
        <f>PRODUCT(IV34:IX34)</f>
        <v>1</v>
      </c>
      <c r="JB34" s="113">
        <f t="shared" si="226"/>
        <v>0</v>
      </c>
      <c r="JC34" s="155">
        <f t="shared" si="135"/>
        <v>0</v>
      </c>
    </row>
    <row r="35" spans="2:263" ht="84.75" customHeight="1">
      <c r="B35" s="286" t="s">
        <v>214</v>
      </c>
      <c r="C35" s="305" t="s">
        <v>215</v>
      </c>
      <c r="D35" s="288" t="s">
        <v>108</v>
      </c>
      <c r="E35" s="289">
        <v>89.97</v>
      </c>
      <c r="F35" s="290">
        <v>0</v>
      </c>
      <c r="G35" s="291">
        <f t="shared" si="0"/>
        <v>0</v>
      </c>
      <c r="H35" s="610" t="e">
        <f>+H34/G189</f>
        <v>#DIV/0!</v>
      </c>
      <c r="K35" s="286" t="s">
        <v>214</v>
      </c>
      <c r="L35" s="300" t="s">
        <v>215</v>
      </c>
      <c r="M35" s="293" t="s">
        <v>108</v>
      </c>
      <c r="N35" s="294">
        <v>89.97</v>
      </c>
      <c r="O35" s="295">
        <v>78700</v>
      </c>
      <c r="P35" s="291">
        <f t="shared" ref="P35:P42" si="300">+ROUND(N35*O35,0)</f>
        <v>7080639</v>
      </c>
      <c r="Q35" s="610">
        <f>+Q34/P189</f>
        <v>7.588550468593927E-2</v>
      </c>
      <c r="R35" s="198">
        <f t="shared" si="2"/>
        <v>1</v>
      </c>
      <c r="S35" s="198">
        <f t="shared" si="3"/>
        <v>1</v>
      </c>
      <c r="T35" s="199">
        <f t="shared" si="4"/>
        <v>1</v>
      </c>
      <c r="U35" s="199">
        <f t="shared" si="152"/>
        <v>1</v>
      </c>
      <c r="V35" s="199">
        <f t="shared" si="153"/>
        <v>1</v>
      </c>
      <c r="W35" s="199">
        <f t="shared" si="154"/>
        <v>1</v>
      </c>
      <c r="X35" s="113">
        <f t="shared" si="155"/>
        <v>7080639</v>
      </c>
      <c r="Y35" s="155">
        <f t="shared" si="156"/>
        <v>0</v>
      </c>
      <c r="AB35" s="286" t="s">
        <v>214</v>
      </c>
      <c r="AC35" s="300" t="s">
        <v>215</v>
      </c>
      <c r="AD35" s="293" t="s">
        <v>108</v>
      </c>
      <c r="AE35" s="294">
        <v>89.97</v>
      </c>
      <c r="AF35" s="295">
        <v>135000</v>
      </c>
      <c r="AG35" s="291">
        <f t="shared" ref="AG35:AG42" si="301">+ROUND(AE35*AF35,0)</f>
        <v>12145950</v>
      </c>
      <c r="AH35" s="610">
        <f>+AH34/AG189</f>
        <v>0.10866559536264439</v>
      </c>
      <c r="AI35" s="198">
        <f t="shared" si="6"/>
        <v>1</v>
      </c>
      <c r="AJ35" s="198">
        <f t="shared" si="7"/>
        <v>1</v>
      </c>
      <c r="AK35" s="199">
        <f t="shared" si="8"/>
        <v>1</v>
      </c>
      <c r="AL35" s="199">
        <f t="shared" ref="AL35:AL42" si="302">IF(AF35=0,0,1)</f>
        <v>1</v>
      </c>
      <c r="AM35" s="199">
        <f t="shared" ref="AM35:AM42" si="303">IF(AG35=0,0,1)</f>
        <v>1</v>
      </c>
      <c r="AN35" s="199">
        <f t="shared" ref="AN35:AN42" si="304">PRODUCT(AI35:AM35)</f>
        <v>1</v>
      </c>
      <c r="AO35" s="113">
        <f t="shared" si="161"/>
        <v>12145950</v>
      </c>
      <c r="AP35" s="155">
        <f t="shared" si="70"/>
        <v>0</v>
      </c>
      <c r="AS35" s="286" t="s">
        <v>214</v>
      </c>
      <c r="AT35" s="292" t="s">
        <v>215</v>
      </c>
      <c r="AU35" s="296" t="s">
        <v>108</v>
      </c>
      <c r="AV35" s="294">
        <v>89.97</v>
      </c>
      <c r="AW35" s="297">
        <v>105000</v>
      </c>
      <c r="AX35" s="291">
        <f t="shared" ref="AX35:AX42" si="305">+ROUND(AV35*AW35,0)</f>
        <v>9446850</v>
      </c>
      <c r="AY35" s="610">
        <f>+AY34/AX189</f>
        <v>9.2126913364349888E-2</v>
      </c>
      <c r="AZ35" s="198">
        <f t="shared" si="10"/>
        <v>1</v>
      </c>
      <c r="BA35" s="198">
        <f t="shared" si="11"/>
        <v>1</v>
      </c>
      <c r="BB35" s="199">
        <f t="shared" si="12"/>
        <v>1</v>
      </c>
      <c r="BC35" s="199">
        <f t="shared" ref="BC35:BC42" si="306">IF(AW35=0,0,1)</f>
        <v>1</v>
      </c>
      <c r="BD35" s="199">
        <f t="shared" ref="BD35:BD42" si="307">IF(AX35=0,0,1)</f>
        <v>1</v>
      </c>
      <c r="BE35" s="199">
        <f t="shared" ref="BE35:BE42" si="308">PRODUCT(AZ35:BD35)</f>
        <v>1</v>
      </c>
      <c r="BF35" s="113">
        <f t="shared" si="166"/>
        <v>9446850</v>
      </c>
      <c r="BG35" s="155">
        <f t="shared" si="75"/>
        <v>0</v>
      </c>
      <c r="BJ35" s="286" t="s">
        <v>214</v>
      </c>
      <c r="BK35" s="300" t="s">
        <v>215</v>
      </c>
      <c r="BL35" s="293" t="s">
        <v>108</v>
      </c>
      <c r="BM35" s="294">
        <v>89.97</v>
      </c>
      <c r="BN35" s="295">
        <v>95000</v>
      </c>
      <c r="BO35" s="291">
        <f t="shared" ref="BO35:BO42" si="309">+ROUND(BM35*BN35,0)</f>
        <v>8547150</v>
      </c>
      <c r="BP35" s="610">
        <f>+BP34/BO189</f>
        <v>8.750475084741087E-2</v>
      </c>
      <c r="BQ35" s="198">
        <f t="shared" si="14"/>
        <v>1</v>
      </c>
      <c r="BR35" s="198">
        <f t="shared" si="15"/>
        <v>1</v>
      </c>
      <c r="BS35" s="199">
        <f t="shared" si="16"/>
        <v>1</v>
      </c>
      <c r="BT35" s="199">
        <f t="shared" ref="BT35:BT42" si="310">IF(BN35=0,0,1)</f>
        <v>1</v>
      </c>
      <c r="BU35" s="199">
        <f t="shared" ref="BU35:BU42" si="311">IF(BO35=0,0,1)</f>
        <v>1</v>
      </c>
      <c r="BV35" s="199">
        <f t="shared" ref="BV35:BV42" si="312">PRODUCT(BQ35:BU35)</f>
        <v>1</v>
      </c>
      <c r="BW35" s="113">
        <f t="shared" si="171"/>
        <v>8547150</v>
      </c>
      <c r="BX35" s="155">
        <f t="shared" si="80"/>
        <v>0</v>
      </c>
      <c r="CA35" s="286" t="s">
        <v>214</v>
      </c>
      <c r="CB35" s="307" t="s">
        <v>215</v>
      </c>
      <c r="CC35" s="293" t="s">
        <v>108</v>
      </c>
      <c r="CD35" s="294">
        <v>89.97</v>
      </c>
      <c r="CE35" s="295">
        <v>85000</v>
      </c>
      <c r="CF35" s="291">
        <f t="shared" ref="CF35:CF42" si="313">+ROUND(CD35*CE35,0)</f>
        <v>7647450</v>
      </c>
      <c r="CG35" s="610">
        <f>+CG34/CF189</f>
        <v>7.923987017702093E-2</v>
      </c>
      <c r="CH35" s="198">
        <f t="shared" si="18"/>
        <v>1</v>
      </c>
      <c r="CI35" s="198">
        <f t="shared" si="19"/>
        <v>1</v>
      </c>
      <c r="CJ35" s="199">
        <f t="shared" si="20"/>
        <v>1</v>
      </c>
      <c r="CK35" s="199">
        <f t="shared" ref="CK35:CK42" si="314">IF(CE35=0,0,1)</f>
        <v>1</v>
      </c>
      <c r="CL35" s="199">
        <f t="shared" ref="CL35:CL42" si="315">IF(CF35=0,0,1)</f>
        <v>1</v>
      </c>
      <c r="CM35" s="199">
        <f t="shared" ref="CM35:CM42" si="316">PRODUCT(CH35:CL35)</f>
        <v>1</v>
      </c>
      <c r="CN35" s="113">
        <f t="shared" si="176"/>
        <v>7647450</v>
      </c>
      <c r="CO35" s="155">
        <f t="shared" si="85"/>
        <v>0</v>
      </c>
      <c r="CR35" s="299" t="s">
        <v>214</v>
      </c>
      <c r="CS35" s="300" t="s">
        <v>215</v>
      </c>
      <c r="CT35" s="301" t="s">
        <v>108</v>
      </c>
      <c r="CU35" s="302">
        <v>89.97</v>
      </c>
      <c r="CV35" s="303">
        <v>138600</v>
      </c>
      <c r="CW35" s="291">
        <f t="shared" ref="CW35:CW42" si="317">+ROUND(CU35*CV35,0)</f>
        <v>12469842</v>
      </c>
      <c r="CX35" s="610">
        <f>+CX34/CW189</f>
        <v>9.7905465412179857E-2</v>
      </c>
      <c r="CY35" s="198">
        <f t="shared" si="22"/>
        <v>1</v>
      </c>
      <c r="CZ35" s="198">
        <f t="shared" si="23"/>
        <v>1</v>
      </c>
      <c r="DA35" s="199">
        <f t="shared" si="24"/>
        <v>1</v>
      </c>
      <c r="DB35" s="199">
        <f t="shared" ref="DB35:DB42" si="318">IF(CV35=0,0,1)</f>
        <v>1</v>
      </c>
      <c r="DC35" s="199">
        <f t="shared" ref="DC35:DC42" si="319">IF(CW35=0,0,1)</f>
        <v>1</v>
      </c>
      <c r="DD35" s="199">
        <f t="shared" ref="DD35:DD42" si="320">PRODUCT(CY35:DC35)</f>
        <v>1</v>
      </c>
      <c r="DE35" s="113">
        <f t="shared" si="181"/>
        <v>12469842</v>
      </c>
      <c r="DF35" s="155">
        <f t="shared" si="90"/>
        <v>0</v>
      </c>
      <c r="DI35" s="286" t="s">
        <v>214</v>
      </c>
      <c r="DJ35" s="305" t="s">
        <v>215</v>
      </c>
      <c r="DK35" s="288" t="s">
        <v>108</v>
      </c>
      <c r="DL35" s="289">
        <v>89.97</v>
      </c>
      <c r="DM35" s="295">
        <v>0</v>
      </c>
      <c r="DN35" s="291">
        <f t="shared" ref="DN35:DN42" si="321">+ROUND(DL35*DM35,0)</f>
        <v>0</v>
      </c>
      <c r="DO35" s="610" t="e">
        <f>+DO34/DN189</f>
        <v>#DIV/0!</v>
      </c>
      <c r="DP35" s="198">
        <f t="shared" si="26"/>
        <v>1</v>
      </c>
      <c r="DQ35" s="198">
        <f t="shared" si="27"/>
        <v>1</v>
      </c>
      <c r="DR35" s="199">
        <f t="shared" si="28"/>
        <v>1</v>
      </c>
      <c r="DS35" s="199">
        <f t="shared" ref="DS35:DS42" si="322">IF(DM35=0,0,1)</f>
        <v>0</v>
      </c>
      <c r="DT35" s="199">
        <f t="shared" ref="DT35:DT42" si="323">IF(DN35=0,0,1)</f>
        <v>0</v>
      </c>
      <c r="DU35" s="199">
        <f t="shared" ref="DU35:DU42" si="324">PRODUCT(DP35:DT35)</f>
        <v>0</v>
      </c>
      <c r="DV35" s="113">
        <f t="shared" si="186"/>
        <v>0</v>
      </c>
      <c r="DW35" s="155">
        <f t="shared" si="95"/>
        <v>0</v>
      </c>
      <c r="DZ35" s="286" t="s">
        <v>214</v>
      </c>
      <c r="EA35" s="305" t="s">
        <v>215</v>
      </c>
      <c r="EB35" s="288" t="s">
        <v>108</v>
      </c>
      <c r="EC35" s="289">
        <v>89.97</v>
      </c>
      <c r="ED35" s="295">
        <v>0</v>
      </c>
      <c r="EE35" s="291">
        <f t="shared" ref="EE35:EE42" si="325">+ROUND(EC35*ED35,0)</f>
        <v>0</v>
      </c>
      <c r="EF35" s="610" t="e">
        <f>+EF34/EE189</f>
        <v>#DIV/0!</v>
      </c>
      <c r="EG35" s="198">
        <f t="shared" si="30"/>
        <v>1</v>
      </c>
      <c r="EH35" s="198">
        <f t="shared" si="31"/>
        <v>1</v>
      </c>
      <c r="EI35" s="199">
        <f t="shared" si="32"/>
        <v>1</v>
      </c>
      <c r="EJ35" s="199">
        <f t="shared" ref="EJ35:EJ42" si="326">IF(ED35=0,0,1)</f>
        <v>0</v>
      </c>
      <c r="EK35" s="199">
        <f t="shared" ref="EK35:EK42" si="327">IF(EE35=0,0,1)</f>
        <v>0</v>
      </c>
      <c r="EL35" s="199">
        <f t="shared" ref="EL35:EL42" si="328">PRODUCT(EG35:EK35)</f>
        <v>0</v>
      </c>
      <c r="EM35" s="113">
        <f t="shared" si="191"/>
        <v>0</v>
      </c>
      <c r="EN35" s="155">
        <f t="shared" si="100"/>
        <v>0</v>
      </c>
      <c r="EQ35" s="286" t="s">
        <v>214</v>
      </c>
      <c r="ER35" s="305" t="s">
        <v>215</v>
      </c>
      <c r="ES35" s="288" t="s">
        <v>108</v>
      </c>
      <c r="ET35" s="289">
        <v>89.97</v>
      </c>
      <c r="EU35" s="295">
        <v>0</v>
      </c>
      <c r="EV35" s="291">
        <f t="shared" ref="EV35:EV42" si="329">+ROUND(ET35*EU35,0)</f>
        <v>0</v>
      </c>
      <c r="EW35" s="610" t="e">
        <f>+EW34/EV189</f>
        <v>#DIV/0!</v>
      </c>
      <c r="EX35" s="198">
        <f t="shared" si="34"/>
        <v>1</v>
      </c>
      <c r="EY35" s="198">
        <f t="shared" si="35"/>
        <v>1</v>
      </c>
      <c r="EZ35" s="199">
        <f t="shared" si="36"/>
        <v>1</v>
      </c>
      <c r="FA35" s="199">
        <f t="shared" ref="FA35:FA42" si="330">IF(EU35=0,0,1)</f>
        <v>0</v>
      </c>
      <c r="FB35" s="199">
        <f t="shared" ref="FB35:FB42" si="331">IF(EV35=0,0,1)</f>
        <v>0</v>
      </c>
      <c r="FC35" s="199">
        <f t="shared" ref="FC35:FC42" si="332">PRODUCT(EX35:FB35)</f>
        <v>0</v>
      </c>
      <c r="FD35" s="113">
        <f t="shared" si="196"/>
        <v>0</v>
      </c>
      <c r="FE35" s="155">
        <f t="shared" si="105"/>
        <v>0</v>
      </c>
      <c r="FH35" s="286" t="s">
        <v>214</v>
      </c>
      <c r="FI35" s="305" t="s">
        <v>215</v>
      </c>
      <c r="FJ35" s="288" t="s">
        <v>108</v>
      </c>
      <c r="FK35" s="289">
        <v>89.97</v>
      </c>
      <c r="FL35" s="295">
        <v>0</v>
      </c>
      <c r="FM35" s="291">
        <f t="shared" ref="FM35:FM42" si="333">+ROUND(FK35*FL35,0)</f>
        <v>0</v>
      </c>
      <c r="FN35" s="610" t="e">
        <f>+FN34/FM189</f>
        <v>#DIV/0!</v>
      </c>
      <c r="FO35" s="198">
        <f t="shared" si="38"/>
        <v>1</v>
      </c>
      <c r="FP35" s="198">
        <f t="shared" si="39"/>
        <v>1</v>
      </c>
      <c r="FQ35" s="199">
        <f t="shared" si="40"/>
        <v>1</v>
      </c>
      <c r="FR35" s="199">
        <f t="shared" ref="FR35:FR42" si="334">IF(FL35=0,0,1)</f>
        <v>0</v>
      </c>
      <c r="FS35" s="199">
        <f t="shared" ref="FS35:FS42" si="335">IF(FM35=0,0,1)</f>
        <v>0</v>
      </c>
      <c r="FT35" s="199">
        <f t="shared" ref="FT35:FT42" si="336">PRODUCT(FO35:FS35)</f>
        <v>0</v>
      </c>
      <c r="FU35" s="113">
        <f t="shared" si="201"/>
        <v>0</v>
      </c>
      <c r="FV35" s="155">
        <f t="shared" si="110"/>
        <v>0</v>
      </c>
      <c r="FY35" s="286" t="s">
        <v>214</v>
      </c>
      <c r="FZ35" s="305" t="s">
        <v>215</v>
      </c>
      <c r="GA35" s="288" t="s">
        <v>108</v>
      </c>
      <c r="GB35" s="289">
        <v>89.97</v>
      </c>
      <c r="GC35" s="295">
        <v>0</v>
      </c>
      <c r="GD35" s="291">
        <f t="shared" ref="GD35:GD42" si="337">+ROUND(GB35*GC35,0)</f>
        <v>0</v>
      </c>
      <c r="GE35" s="610" t="e">
        <f>+GE34/GD189</f>
        <v>#DIV/0!</v>
      </c>
      <c r="GF35" s="198">
        <f t="shared" si="42"/>
        <v>1</v>
      </c>
      <c r="GG35" s="198">
        <f t="shared" si="43"/>
        <v>1</v>
      </c>
      <c r="GH35" s="199">
        <f t="shared" si="44"/>
        <v>1</v>
      </c>
      <c r="GI35" s="199">
        <f t="shared" ref="GI35:GI42" si="338">IF(GC35=0,0,1)</f>
        <v>0</v>
      </c>
      <c r="GJ35" s="199">
        <f t="shared" ref="GJ35:GJ42" si="339">IF(GD35=0,0,1)</f>
        <v>0</v>
      </c>
      <c r="GK35" s="199">
        <f t="shared" ref="GK35:GK42" si="340">PRODUCT(GF35:GJ35)</f>
        <v>0</v>
      </c>
      <c r="GL35" s="113">
        <f t="shared" si="206"/>
        <v>0</v>
      </c>
      <c r="GM35" s="155">
        <f t="shared" si="115"/>
        <v>0</v>
      </c>
      <c r="GP35" s="286" t="s">
        <v>214</v>
      </c>
      <c r="GQ35" s="305" t="s">
        <v>215</v>
      </c>
      <c r="GR35" s="288" t="s">
        <v>108</v>
      </c>
      <c r="GS35" s="289">
        <v>89.97</v>
      </c>
      <c r="GT35" s="295">
        <v>0</v>
      </c>
      <c r="GU35" s="291">
        <f t="shared" ref="GU35:GU42" si="341">+ROUND(GS35*GT35,0)</f>
        <v>0</v>
      </c>
      <c r="GV35" s="610" t="e">
        <f>+GV34/GU189</f>
        <v>#DIV/0!</v>
      </c>
      <c r="GW35" s="198">
        <f t="shared" si="46"/>
        <v>1</v>
      </c>
      <c r="GX35" s="198">
        <f t="shared" si="47"/>
        <v>1</v>
      </c>
      <c r="GY35" s="199">
        <f t="shared" si="48"/>
        <v>1</v>
      </c>
      <c r="GZ35" s="199">
        <f t="shared" ref="GZ35:GZ42" si="342">IF(GT35=0,0,1)</f>
        <v>0</v>
      </c>
      <c r="HA35" s="199">
        <f t="shared" ref="HA35:HA42" si="343">IF(GU35=0,0,1)</f>
        <v>0</v>
      </c>
      <c r="HB35" s="199">
        <f t="shared" ref="HB35:HB42" si="344">PRODUCT(GW35:HA35)</f>
        <v>0</v>
      </c>
      <c r="HC35" s="113">
        <f t="shared" si="211"/>
        <v>0</v>
      </c>
      <c r="HD35" s="155">
        <f t="shared" si="120"/>
        <v>0</v>
      </c>
      <c r="HG35" s="286" t="s">
        <v>214</v>
      </c>
      <c r="HH35" s="305" t="s">
        <v>215</v>
      </c>
      <c r="HI35" s="288" t="s">
        <v>108</v>
      </c>
      <c r="HJ35" s="289">
        <v>89.97</v>
      </c>
      <c r="HK35" s="295">
        <v>0</v>
      </c>
      <c r="HL35" s="291">
        <f t="shared" ref="HL35:HL42" si="345">+ROUND(HJ35*HK35,0)</f>
        <v>0</v>
      </c>
      <c r="HM35" s="610" t="e">
        <f>+HM34/HL189</f>
        <v>#DIV/0!</v>
      </c>
      <c r="HN35" s="198">
        <f t="shared" si="50"/>
        <v>1</v>
      </c>
      <c r="HO35" s="198">
        <f t="shared" si="51"/>
        <v>1</v>
      </c>
      <c r="HP35" s="199">
        <f t="shared" si="52"/>
        <v>1</v>
      </c>
      <c r="HQ35" s="199">
        <f t="shared" ref="HQ35:HQ42" si="346">IF(HK35=0,0,1)</f>
        <v>0</v>
      </c>
      <c r="HR35" s="199">
        <f t="shared" ref="HR35:HR42" si="347">IF(HL35=0,0,1)</f>
        <v>0</v>
      </c>
      <c r="HS35" s="199">
        <f t="shared" ref="HS35:HS42" si="348">PRODUCT(HN35:HR35)</f>
        <v>0</v>
      </c>
      <c r="HT35" s="113">
        <f t="shared" si="216"/>
        <v>0</v>
      </c>
      <c r="HU35" s="155">
        <f t="shared" si="125"/>
        <v>0</v>
      </c>
      <c r="HX35" s="286" t="s">
        <v>214</v>
      </c>
      <c r="HY35" s="305" t="s">
        <v>215</v>
      </c>
      <c r="HZ35" s="288" t="s">
        <v>108</v>
      </c>
      <c r="IA35" s="289">
        <v>89.97</v>
      </c>
      <c r="IB35" s="295">
        <v>0</v>
      </c>
      <c r="IC35" s="291">
        <f t="shared" ref="IC35:IC42" si="349">+ROUND(IA35*IB35,0)</f>
        <v>0</v>
      </c>
      <c r="ID35" s="610" t="e">
        <f>+ID34/IC189</f>
        <v>#DIV/0!</v>
      </c>
      <c r="IE35" s="198">
        <f t="shared" si="54"/>
        <v>1</v>
      </c>
      <c r="IF35" s="198">
        <f t="shared" si="55"/>
        <v>1</v>
      </c>
      <c r="IG35" s="199">
        <f t="shared" si="56"/>
        <v>1</v>
      </c>
      <c r="IH35" s="199">
        <f t="shared" ref="IH35:IH42" si="350">IF(IB35=0,0,1)</f>
        <v>0</v>
      </c>
      <c r="II35" s="199">
        <f t="shared" ref="II35:II42" si="351">IF(IC35=0,0,1)</f>
        <v>0</v>
      </c>
      <c r="IJ35" s="199">
        <f t="shared" ref="IJ35:IJ42" si="352">PRODUCT(IE35:II35)</f>
        <v>0</v>
      </c>
      <c r="IK35" s="113">
        <f t="shared" si="221"/>
        <v>0</v>
      </c>
      <c r="IL35" s="155">
        <f t="shared" si="130"/>
        <v>0</v>
      </c>
      <c r="IO35" s="286" t="s">
        <v>214</v>
      </c>
      <c r="IP35" s="305" t="s">
        <v>215</v>
      </c>
      <c r="IQ35" s="288" t="s">
        <v>108</v>
      </c>
      <c r="IR35" s="289">
        <v>89.97</v>
      </c>
      <c r="IS35" s="295">
        <v>0</v>
      </c>
      <c r="IT35" s="291">
        <f t="shared" ref="IT35:IT42" si="353">+ROUND(IR35*IS35,0)</f>
        <v>0</v>
      </c>
      <c r="IU35" s="610" t="e">
        <f>+IU34/IT189</f>
        <v>#DIV/0!</v>
      </c>
      <c r="IV35" s="198">
        <f t="shared" si="58"/>
        <v>1</v>
      </c>
      <c r="IW35" s="198">
        <f t="shared" si="59"/>
        <v>1</v>
      </c>
      <c r="IX35" s="199">
        <f t="shared" si="60"/>
        <v>1</v>
      </c>
      <c r="IY35" s="199">
        <f t="shared" ref="IY35:IY42" si="354">IF(IS35=0,0,1)</f>
        <v>0</v>
      </c>
      <c r="IZ35" s="199">
        <f t="shared" ref="IZ35:IZ42" si="355">IF(IT35=0,0,1)</f>
        <v>0</v>
      </c>
      <c r="JA35" s="199">
        <f t="shared" ref="JA35:JA42" si="356">PRODUCT(IV35:IZ35)</f>
        <v>0</v>
      </c>
      <c r="JB35" s="113">
        <f t="shared" si="226"/>
        <v>0</v>
      </c>
      <c r="JC35" s="155">
        <f t="shared" si="135"/>
        <v>0</v>
      </c>
    </row>
    <row r="36" spans="2:263" ht="60.75" customHeight="1">
      <c r="B36" s="286" t="s">
        <v>216</v>
      </c>
      <c r="C36" s="305" t="s">
        <v>217</v>
      </c>
      <c r="D36" s="288" t="s">
        <v>108</v>
      </c>
      <c r="E36" s="289">
        <v>17.184000000000001</v>
      </c>
      <c r="F36" s="290">
        <v>0</v>
      </c>
      <c r="G36" s="291">
        <f t="shared" si="0"/>
        <v>0</v>
      </c>
      <c r="H36" s="609"/>
      <c r="K36" s="286" t="s">
        <v>216</v>
      </c>
      <c r="L36" s="300" t="s">
        <v>217</v>
      </c>
      <c r="M36" s="293" t="s">
        <v>108</v>
      </c>
      <c r="N36" s="294">
        <v>17.184000000000001</v>
      </c>
      <c r="O36" s="295">
        <v>58023</v>
      </c>
      <c r="P36" s="291">
        <f t="shared" si="300"/>
        <v>997067</v>
      </c>
      <c r="Q36" s="609"/>
      <c r="R36" s="198">
        <f t="shared" si="2"/>
        <v>1</v>
      </c>
      <c r="S36" s="198">
        <f t="shared" si="3"/>
        <v>1</v>
      </c>
      <c r="T36" s="199">
        <f t="shared" si="4"/>
        <v>1</v>
      </c>
      <c r="U36" s="199">
        <f t="shared" si="152"/>
        <v>1</v>
      </c>
      <c r="V36" s="199">
        <f t="shared" si="153"/>
        <v>1</v>
      </c>
      <c r="W36" s="199">
        <f t="shared" si="154"/>
        <v>1</v>
      </c>
      <c r="X36" s="113">
        <f t="shared" si="155"/>
        <v>997067</v>
      </c>
      <c r="Y36" s="155">
        <f t="shared" si="156"/>
        <v>0</v>
      </c>
      <c r="AB36" s="286" t="s">
        <v>216</v>
      </c>
      <c r="AC36" s="300" t="s">
        <v>217</v>
      </c>
      <c r="AD36" s="293" t="s">
        <v>108</v>
      </c>
      <c r="AE36" s="294">
        <v>17.184000000000001</v>
      </c>
      <c r="AF36" s="295">
        <v>54000</v>
      </c>
      <c r="AG36" s="291">
        <f t="shared" si="301"/>
        <v>927936</v>
      </c>
      <c r="AH36" s="609"/>
      <c r="AI36" s="198">
        <f t="shared" si="6"/>
        <v>1</v>
      </c>
      <c r="AJ36" s="198">
        <f t="shared" si="7"/>
        <v>1</v>
      </c>
      <c r="AK36" s="199">
        <f t="shared" si="8"/>
        <v>1</v>
      </c>
      <c r="AL36" s="199">
        <f t="shared" si="302"/>
        <v>1</v>
      </c>
      <c r="AM36" s="199">
        <f t="shared" si="303"/>
        <v>1</v>
      </c>
      <c r="AN36" s="199">
        <f t="shared" si="304"/>
        <v>1</v>
      </c>
      <c r="AO36" s="113">
        <f t="shared" si="161"/>
        <v>927936</v>
      </c>
      <c r="AP36" s="155">
        <f t="shared" si="70"/>
        <v>0</v>
      </c>
      <c r="AS36" s="286" t="s">
        <v>216</v>
      </c>
      <c r="AT36" s="292" t="s">
        <v>217</v>
      </c>
      <c r="AU36" s="296" t="s">
        <v>108</v>
      </c>
      <c r="AV36" s="294">
        <v>17.184000000000001</v>
      </c>
      <c r="AW36" s="297">
        <v>65000</v>
      </c>
      <c r="AX36" s="291">
        <f t="shared" si="305"/>
        <v>1116960</v>
      </c>
      <c r="AY36" s="609"/>
      <c r="AZ36" s="198">
        <f t="shared" si="10"/>
        <v>1</v>
      </c>
      <c r="BA36" s="198">
        <f t="shared" si="11"/>
        <v>1</v>
      </c>
      <c r="BB36" s="199">
        <f t="shared" si="12"/>
        <v>1</v>
      </c>
      <c r="BC36" s="199">
        <f t="shared" si="306"/>
        <v>1</v>
      </c>
      <c r="BD36" s="199">
        <f t="shared" si="307"/>
        <v>1</v>
      </c>
      <c r="BE36" s="199">
        <f t="shared" si="308"/>
        <v>1</v>
      </c>
      <c r="BF36" s="113">
        <f t="shared" si="166"/>
        <v>1116960</v>
      </c>
      <c r="BG36" s="155">
        <f t="shared" si="75"/>
        <v>0</v>
      </c>
      <c r="BJ36" s="286" t="s">
        <v>216</v>
      </c>
      <c r="BK36" s="300" t="s">
        <v>217</v>
      </c>
      <c r="BL36" s="293" t="s">
        <v>108</v>
      </c>
      <c r="BM36" s="294">
        <v>17.184000000000001</v>
      </c>
      <c r="BN36" s="295">
        <v>80000</v>
      </c>
      <c r="BO36" s="291">
        <f t="shared" si="309"/>
        <v>1374720</v>
      </c>
      <c r="BP36" s="609"/>
      <c r="BQ36" s="198">
        <f t="shared" si="14"/>
        <v>1</v>
      </c>
      <c r="BR36" s="198">
        <f t="shared" si="15"/>
        <v>1</v>
      </c>
      <c r="BS36" s="199">
        <f t="shared" si="16"/>
        <v>1</v>
      </c>
      <c r="BT36" s="199">
        <f t="shared" si="310"/>
        <v>1</v>
      </c>
      <c r="BU36" s="199">
        <f t="shared" si="311"/>
        <v>1</v>
      </c>
      <c r="BV36" s="199">
        <f t="shared" si="312"/>
        <v>1</v>
      </c>
      <c r="BW36" s="113">
        <f t="shared" si="171"/>
        <v>1374720</v>
      </c>
      <c r="BX36" s="155">
        <f t="shared" si="80"/>
        <v>0</v>
      </c>
      <c r="CA36" s="286" t="s">
        <v>216</v>
      </c>
      <c r="CB36" s="307" t="s">
        <v>217</v>
      </c>
      <c r="CC36" s="293" t="s">
        <v>108</v>
      </c>
      <c r="CD36" s="294">
        <v>17.184000000000001</v>
      </c>
      <c r="CE36" s="295">
        <v>40000</v>
      </c>
      <c r="CF36" s="291">
        <f t="shared" si="313"/>
        <v>687360</v>
      </c>
      <c r="CG36" s="609"/>
      <c r="CH36" s="198">
        <f t="shared" si="18"/>
        <v>1</v>
      </c>
      <c r="CI36" s="198">
        <f t="shared" si="19"/>
        <v>1</v>
      </c>
      <c r="CJ36" s="199">
        <f t="shared" si="20"/>
        <v>1</v>
      </c>
      <c r="CK36" s="199">
        <f t="shared" si="314"/>
        <v>1</v>
      </c>
      <c r="CL36" s="199">
        <f t="shared" si="315"/>
        <v>1</v>
      </c>
      <c r="CM36" s="199">
        <f t="shared" si="316"/>
        <v>1</v>
      </c>
      <c r="CN36" s="113">
        <f t="shared" si="176"/>
        <v>687360</v>
      </c>
      <c r="CO36" s="155">
        <f t="shared" si="85"/>
        <v>0</v>
      </c>
      <c r="CR36" s="299" t="s">
        <v>216</v>
      </c>
      <c r="CS36" s="300" t="s">
        <v>217</v>
      </c>
      <c r="CT36" s="301" t="s">
        <v>108</v>
      </c>
      <c r="CU36" s="302">
        <v>17.184000000000001</v>
      </c>
      <c r="CV36" s="303">
        <v>40295</v>
      </c>
      <c r="CW36" s="291">
        <f t="shared" si="317"/>
        <v>692429</v>
      </c>
      <c r="CX36" s="609"/>
      <c r="CY36" s="198">
        <f t="shared" si="22"/>
        <v>1</v>
      </c>
      <c r="CZ36" s="198">
        <f t="shared" si="23"/>
        <v>1</v>
      </c>
      <c r="DA36" s="199">
        <f t="shared" si="24"/>
        <v>1</v>
      </c>
      <c r="DB36" s="199">
        <f t="shared" si="318"/>
        <v>1</v>
      </c>
      <c r="DC36" s="199">
        <f t="shared" si="319"/>
        <v>1</v>
      </c>
      <c r="DD36" s="199">
        <f t="shared" si="320"/>
        <v>1</v>
      </c>
      <c r="DE36" s="113">
        <f t="shared" si="181"/>
        <v>692429</v>
      </c>
      <c r="DF36" s="155">
        <f t="shared" si="90"/>
        <v>0</v>
      </c>
      <c r="DI36" s="286" t="s">
        <v>216</v>
      </c>
      <c r="DJ36" s="305" t="s">
        <v>217</v>
      </c>
      <c r="DK36" s="288" t="s">
        <v>108</v>
      </c>
      <c r="DL36" s="289">
        <v>17.184000000000001</v>
      </c>
      <c r="DM36" s="295">
        <v>0</v>
      </c>
      <c r="DN36" s="291">
        <f t="shared" si="321"/>
        <v>0</v>
      </c>
      <c r="DO36" s="609"/>
      <c r="DP36" s="198">
        <f t="shared" si="26"/>
        <v>1</v>
      </c>
      <c r="DQ36" s="198">
        <f t="shared" si="27"/>
        <v>1</v>
      </c>
      <c r="DR36" s="199">
        <f t="shared" si="28"/>
        <v>1</v>
      </c>
      <c r="DS36" s="199">
        <f t="shared" si="322"/>
        <v>0</v>
      </c>
      <c r="DT36" s="199">
        <f t="shared" si="323"/>
        <v>0</v>
      </c>
      <c r="DU36" s="199">
        <f t="shared" si="324"/>
        <v>0</v>
      </c>
      <c r="DV36" s="113">
        <f t="shared" si="186"/>
        <v>0</v>
      </c>
      <c r="DW36" s="155">
        <f t="shared" si="95"/>
        <v>0</v>
      </c>
      <c r="DZ36" s="286" t="s">
        <v>216</v>
      </c>
      <c r="EA36" s="305" t="s">
        <v>217</v>
      </c>
      <c r="EB36" s="288" t="s">
        <v>108</v>
      </c>
      <c r="EC36" s="289">
        <v>17.184000000000001</v>
      </c>
      <c r="ED36" s="295">
        <v>0</v>
      </c>
      <c r="EE36" s="291">
        <f t="shared" si="325"/>
        <v>0</v>
      </c>
      <c r="EF36" s="609"/>
      <c r="EG36" s="198">
        <f t="shared" si="30"/>
        <v>1</v>
      </c>
      <c r="EH36" s="198">
        <f t="shared" si="31"/>
        <v>1</v>
      </c>
      <c r="EI36" s="199">
        <f t="shared" si="32"/>
        <v>1</v>
      </c>
      <c r="EJ36" s="199">
        <f t="shared" si="326"/>
        <v>0</v>
      </c>
      <c r="EK36" s="199">
        <f t="shared" si="327"/>
        <v>0</v>
      </c>
      <c r="EL36" s="199">
        <f t="shared" si="328"/>
        <v>0</v>
      </c>
      <c r="EM36" s="113">
        <f t="shared" si="191"/>
        <v>0</v>
      </c>
      <c r="EN36" s="155">
        <f t="shared" si="100"/>
        <v>0</v>
      </c>
      <c r="EQ36" s="286" t="s">
        <v>216</v>
      </c>
      <c r="ER36" s="305" t="s">
        <v>217</v>
      </c>
      <c r="ES36" s="288" t="s">
        <v>108</v>
      </c>
      <c r="ET36" s="289">
        <v>17.184000000000001</v>
      </c>
      <c r="EU36" s="295">
        <v>0</v>
      </c>
      <c r="EV36" s="291">
        <f t="shared" si="329"/>
        <v>0</v>
      </c>
      <c r="EW36" s="609"/>
      <c r="EX36" s="198">
        <f t="shared" si="34"/>
        <v>1</v>
      </c>
      <c r="EY36" s="198">
        <f t="shared" si="35"/>
        <v>1</v>
      </c>
      <c r="EZ36" s="199">
        <f t="shared" si="36"/>
        <v>1</v>
      </c>
      <c r="FA36" s="199">
        <f t="shared" si="330"/>
        <v>0</v>
      </c>
      <c r="FB36" s="199">
        <f t="shared" si="331"/>
        <v>0</v>
      </c>
      <c r="FC36" s="199">
        <f t="shared" si="332"/>
        <v>0</v>
      </c>
      <c r="FD36" s="113">
        <f t="shared" si="196"/>
        <v>0</v>
      </c>
      <c r="FE36" s="155">
        <f t="shared" si="105"/>
        <v>0</v>
      </c>
      <c r="FH36" s="286" t="s">
        <v>216</v>
      </c>
      <c r="FI36" s="305" t="s">
        <v>217</v>
      </c>
      <c r="FJ36" s="288" t="s">
        <v>108</v>
      </c>
      <c r="FK36" s="289">
        <v>17.184000000000001</v>
      </c>
      <c r="FL36" s="295">
        <v>0</v>
      </c>
      <c r="FM36" s="291">
        <f t="shared" si="333"/>
        <v>0</v>
      </c>
      <c r="FN36" s="609"/>
      <c r="FO36" s="198">
        <f t="shared" si="38"/>
        <v>1</v>
      </c>
      <c r="FP36" s="198">
        <f t="shared" si="39"/>
        <v>1</v>
      </c>
      <c r="FQ36" s="199">
        <f t="shared" si="40"/>
        <v>1</v>
      </c>
      <c r="FR36" s="199">
        <f t="shared" si="334"/>
        <v>0</v>
      </c>
      <c r="FS36" s="199">
        <f t="shared" si="335"/>
        <v>0</v>
      </c>
      <c r="FT36" s="199">
        <f t="shared" si="336"/>
        <v>0</v>
      </c>
      <c r="FU36" s="113">
        <f t="shared" si="201"/>
        <v>0</v>
      </c>
      <c r="FV36" s="155">
        <f t="shared" si="110"/>
        <v>0</v>
      </c>
      <c r="FY36" s="286" t="s">
        <v>216</v>
      </c>
      <c r="FZ36" s="305" t="s">
        <v>217</v>
      </c>
      <c r="GA36" s="288" t="s">
        <v>108</v>
      </c>
      <c r="GB36" s="289">
        <v>17.184000000000001</v>
      </c>
      <c r="GC36" s="295">
        <v>0</v>
      </c>
      <c r="GD36" s="291">
        <f t="shared" si="337"/>
        <v>0</v>
      </c>
      <c r="GE36" s="609"/>
      <c r="GF36" s="198">
        <f t="shared" si="42"/>
        <v>1</v>
      </c>
      <c r="GG36" s="198">
        <f t="shared" si="43"/>
        <v>1</v>
      </c>
      <c r="GH36" s="199">
        <f t="shared" si="44"/>
        <v>1</v>
      </c>
      <c r="GI36" s="199">
        <f t="shared" si="338"/>
        <v>0</v>
      </c>
      <c r="GJ36" s="199">
        <f t="shared" si="339"/>
        <v>0</v>
      </c>
      <c r="GK36" s="199">
        <f t="shared" si="340"/>
        <v>0</v>
      </c>
      <c r="GL36" s="113">
        <f t="shared" si="206"/>
        <v>0</v>
      </c>
      <c r="GM36" s="155">
        <f t="shared" si="115"/>
        <v>0</v>
      </c>
      <c r="GP36" s="286" t="s">
        <v>216</v>
      </c>
      <c r="GQ36" s="305" t="s">
        <v>217</v>
      </c>
      <c r="GR36" s="288" t="s">
        <v>108</v>
      </c>
      <c r="GS36" s="289">
        <v>17.184000000000001</v>
      </c>
      <c r="GT36" s="295">
        <v>0</v>
      </c>
      <c r="GU36" s="291">
        <f t="shared" si="341"/>
        <v>0</v>
      </c>
      <c r="GV36" s="609"/>
      <c r="GW36" s="198">
        <f t="shared" si="46"/>
        <v>1</v>
      </c>
      <c r="GX36" s="198">
        <f t="shared" si="47"/>
        <v>1</v>
      </c>
      <c r="GY36" s="199">
        <f t="shared" si="48"/>
        <v>1</v>
      </c>
      <c r="GZ36" s="199">
        <f t="shared" si="342"/>
        <v>0</v>
      </c>
      <c r="HA36" s="199">
        <f t="shared" si="343"/>
        <v>0</v>
      </c>
      <c r="HB36" s="199">
        <f t="shared" si="344"/>
        <v>0</v>
      </c>
      <c r="HC36" s="113">
        <f t="shared" si="211"/>
        <v>0</v>
      </c>
      <c r="HD36" s="155">
        <f t="shared" si="120"/>
        <v>0</v>
      </c>
      <c r="HG36" s="286" t="s">
        <v>216</v>
      </c>
      <c r="HH36" s="305" t="s">
        <v>217</v>
      </c>
      <c r="HI36" s="288" t="s">
        <v>108</v>
      </c>
      <c r="HJ36" s="289">
        <v>17.184000000000001</v>
      </c>
      <c r="HK36" s="295">
        <v>0</v>
      </c>
      <c r="HL36" s="291">
        <f t="shared" si="345"/>
        <v>0</v>
      </c>
      <c r="HM36" s="609"/>
      <c r="HN36" s="198">
        <f t="shared" si="50"/>
        <v>1</v>
      </c>
      <c r="HO36" s="198">
        <f t="shared" si="51"/>
        <v>1</v>
      </c>
      <c r="HP36" s="199">
        <f t="shared" si="52"/>
        <v>1</v>
      </c>
      <c r="HQ36" s="199">
        <f t="shared" si="346"/>
        <v>0</v>
      </c>
      <c r="HR36" s="199">
        <f t="shared" si="347"/>
        <v>0</v>
      </c>
      <c r="HS36" s="199">
        <f t="shared" si="348"/>
        <v>0</v>
      </c>
      <c r="HT36" s="113">
        <f t="shared" si="216"/>
        <v>0</v>
      </c>
      <c r="HU36" s="155">
        <f t="shared" si="125"/>
        <v>0</v>
      </c>
      <c r="HX36" s="286" t="s">
        <v>216</v>
      </c>
      <c r="HY36" s="305" t="s">
        <v>217</v>
      </c>
      <c r="HZ36" s="288" t="s">
        <v>108</v>
      </c>
      <c r="IA36" s="289">
        <v>17.184000000000001</v>
      </c>
      <c r="IB36" s="295">
        <v>0</v>
      </c>
      <c r="IC36" s="291">
        <f t="shared" si="349"/>
        <v>0</v>
      </c>
      <c r="ID36" s="609"/>
      <c r="IE36" s="198">
        <f t="shared" si="54"/>
        <v>1</v>
      </c>
      <c r="IF36" s="198">
        <f t="shared" si="55"/>
        <v>1</v>
      </c>
      <c r="IG36" s="199">
        <f t="shared" si="56"/>
        <v>1</v>
      </c>
      <c r="IH36" s="199">
        <f t="shared" si="350"/>
        <v>0</v>
      </c>
      <c r="II36" s="199">
        <f t="shared" si="351"/>
        <v>0</v>
      </c>
      <c r="IJ36" s="199">
        <f t="shared" si="352"/>
        <v>0</v>
      </c>
      <c r="IK36" s="113">
        <f t="shared" si="221"/>
        <v>0</v>
      </c>
      <c r="IL36" s="155">
        <f t="shared" si="130"/>
        <v>0</v>
      </c>
      <c r="IO36" s="286" t="s">
        <v>216</v>
      </c>
      <c r="IP36" s="305" t="s">
        <v>217</v>
      </c>
      <c r="IQ36" s="288" t="s">
        <v>108</v>
      </c>
      <c r="IR36" s="289">
        <v>17.184000000000001</v>
      </c>
      <c r="IS36" s="295">
        <v>0</v>
      </c>
      <c r="IT36" s="291">
        <f t="shared" si="353"/>
        <v>0</v>
      </c>
      <c r="IU36" s="609"/>
      <c r="IV36" s="198">
        <f t="shared" si="58"/>
        <v>1</v>
      </c>
      <c r="IW36" s="198">
        <f t="shared" si="59"/>
        <v>1</v>
      </c>
      <c r="IX36" s="199">
        <f t="shared" si="60"/>
        <v>1</v>
      </c>
      <c r="IY36" s="199">
        <f t="shared" si="354"/>
        <v>0</v>
      </c>
      <c r="IZ36" s="199">
        <f t="shared" si="355"/>
        <v>0</v>
      </c>
      <c r="JA36" s="199">
        <f t="shared" si="356"/>
        <v>0</v>
      </c>
      <c r="JB36" s="113">
        <f t="shared" si="226"/>
        <v>0</v>
      </c>
      <c r="JC36" s="155">
        <f t="shared" si="135"/>
        <v>0</v>
      </c>
    </row>
    <row r="37" spans="2:263" ht="81" customHeight="1">
      <c r="B37" s="286" t="s">
        <v>218</v>
      </c>
      <c r="C37" s="305" t="s">
        <v>146</v>
      </c>
      <c r="D37" s="288" t="s">
        <v>108</v>
      </c>
      <c r="E37" s="289">
        <v>303.97900000000004</v>
      </c>
      <c r="F37" s="290">
        <v>0</v>
      </c>
      <c r="G37" s="291">
        <f t="shared" si="0"/>
        <v>0</v>
      </c>
      <c r="H37" s="609"/>
      <c r="K37" s="286" t="s">
        <v>218</v>
      </c>
      <c r="L37" s="300" t="s">
        <v>146</v>
      </c>
      <c r="M37" s="293" t="s">
        <v>108</v>
      </c>
      <c r="N37" s="294">
        <v>303.97900000000004</v>
      </c>
      <c r="O37" s="295">
        <v>11200</v>
      </c>
      <c r="P37" s="291">
        <f t="shared" si="300"/>
        <v>3404565</v>
      </c>
      <c r="Q37" s="609"/>
      <c r="R37" s="198">
        <f t="shared" si="2"/>
        <v>1</v>
      </c>
      <c r="S37" s="198">
        <f t="shared" si="3"/>
        <v>1</v>
      </c>
      <c r="T37" s="199">
        <f t="shared" si="4"/>
        <v>1</v>
      </c>
      <c r="U37" s="199">
        <f t="shared" si="152"/>
        <v>1</v>
      </c>
      <c r="V37" s="199">
        <f t="shared" si="153"/>
        <v>1</v>
      </c>
      <c r="W37" s="199">
        <f t="shared" si="154"/>
        <v>1</v>
      </c>
      <c r="X37" s="113">
        <f t="shared" si="155"/>
        <v>3404565</v>
      </c>
      <c r="Y37" s="155">
        <f t="shared" si="156"/>
        <v>0</v>
      </c>
      <c r="AB37" s="286" t="s">
        <v>218</v>
      </c>
      <c r="AC37" s="300" t="s">
        <v>146</v>
      </c>
      <c r="AD37" s="293" t="s">
        <v>108</v>
      </c>
      <c r="AE37" s="294">
        <v>303.97900000000004</v>
      </c>
      <c r="AF37" s="295">
        <v>11800</v>
      </c>
      <c r="AG37" s="291">
        <f t="shared" si="301"/>
        <v>3586952</v>
      </c>
      <c r="AH37" s="609"/>
      <c r="AI37" s="198">
        <f t="shared" si="6"/>
        <v>1</v>
      </c>
      <c r="AJ37" s="198">
        <f t="shared" si="7"/>
        <v>1</v>
      </c>
      <c r="AK37" s="199">
        <f t="shared" si="8"/>
        <v>1</v>
      </c>
      <c r="AL37" s="199">
        <f t="shared" si="302"/>
        <v>1</v>
      </c>
      <c r="AM37" s="199">
        <f t="shared" si="303"/>
        <v>1</v>
      </c>
      <c r="AN37" s="199">
        <f t="shared" si="304"/>
        <v>1</v>
      </c>
      <c r="AO37" s="113">
        <f t="shared" si="161"/>
        <v>3586952</v>
      </c>
      <c r="AP37" s="155">
        <f t="shared" si="70"/>
        <v>0</v>
      </c>
      <c r="AS37" s="286" t="s">
        <v>218</v>
      </c>
      <c r="AT37" s="292" t="s">
        <v>146</v>
      </c>
      <c r="AU37" s="296" t="s">
        <v>108</v>
      </c>
      <c r="AV37" s="294">
        <v>303.97900000000004</v>
      </c>
      <c r="AW37" s="297">
        <v>10000</v>
      </c>
      <c r="AX37" s="291">
        <f t="shared" si="305"/>
        <v>3039790</v>
      </c>
      <c r="AY37" s="609"/>
      <c r="AZ37" s="198">
        <f t="shared" si="10"/>
        <v>1</v>
      </c>
      <c r="BA37" s="198">
        <f t="shared" si="11"/>
        <v>1</v>
      </c>
      <c r="BB37" s="199">
        <f t="shared" si="12"/>
        <v>1</v>
      </c>
      <c r="BC37" s="199">
        <f t="shared" si="306"/>
        <v>1</v>
      </c>
      <c r="BD37" s="199">
        <f t="shared" si="307"/>
        <v>1</v>
      </c>
      <c r="BE37" s="199">
        <f t="shared" si="308"/>
        <v>1</v>
      </c>
      <c r="BF37" s="113">
        <f t="shared" si="166"/>
        <v>3039790</v>
      </c>
      <c r="BG37" s="155">
        <f t="shared" si="75"/>
        <v>0</v>
      </c>
      <c r="BJ37" s="286" t="s">
        <v>218</v>
      </c>
      <c r="BK37" s="300" t="s">
        <v>146</v>
      </c>
      <c r="BL37" s="293" t="s">
        <v>108</v>
      </c>
      <c r="BM37" s="294">
        <v>303.97900000000004</v>
      </c>
      <c r="BN37" s="295">
        <v>14000</v>
      </c>
      <c r="BO37" s="291">
        <f t="shared" si="309"/>
        <v>4255706</v>
      </c>
      <c r="BP37" s="609"/>
      <c r="BQ37" s="198">
        <f t="shared" si="14"/>
        <v>1</v>
      </c>
      <c r="BR37" s="198">
        <f t="shared" si="15"/>
        <v>1</v>
      </c>
      <c r="BS37" s="199">
        <f t="shared" si="16"/>
        <v>1</v>
      </c>
      <c r="BT37" s="199">
        <f t="shared" si="310"/>
        <v>1</v>
      </c>
      <c r="BU37" s="199">
        <f t="shared" si="311"/>
        <v>1</v>
      </c>
      <c r="BV37" s="199">
        <f t="shared" si="312"/>
        <v>1</v>
      </c>
      <c r="BW37" s="113">
        <f t="shared" si="171"/>
        <v>4255706</v>
      </c>
      <c r="BX37" s="155">
        <f t="shared" si="80"/>
        <v>0</v>
      </c>
      <c r="CA37" s="286" t="s">
        <v>218</v>
      </c>
      <c r="CB37" s="307" t="s">
        <v>146</v>
      </c>
      <c r="CC37" s="293" t="s">
        <v>108</v>
      </c>
      <c r="CD37" s="294">
        <v>303.97900000000004</v>
      </c>
      <c r="CE37" s="295">
        <v>12500</v>
      </c>
      <c r="CF37" s="291">
        <f t="shared" si="313"/>
        <v>3799738</v>
      </c>
      <c r="CG37" s="609"/>
      <c r="CH37" s="198">
        <f t="shared" si="18"/>
        <v>1</v>
      </c>
      <c r="CI37" s="198">
        <f t="shared" si="19"/>
        <v>1</v>
      </c>
      <c r="CJ37" s="199">
        <f t="shared" si="20"/>
        <v>1</v>
      </c>
      <c r="CK37" s="199">
        <f t="shared" si="314"/>
        <v>1</v>
      </c>
      <c r="CL37" s="199">
        <f t="shared" si="315"/>
        <v>1</v>
      </c>
      <c r="CM37" s="199">
        <f t="shared" si="316"/>
        <v>1</v>
      </c>
      <c r="CN37" s="113">
        <f t="shared" si="176"/>
        <v>3799738</v>
      </c>
      <c r="CO37" s="155">
        <f t="shared" si="85"/>
        <v>0</v>
      </c>
      <c r="CR37" s="299" t="s">
        <v>218</v>
      </c>
      <c r="CS37" s="300" t="s">
        <v>146</v>
      </c>
      <c r="CT37" s="301" t="s">
        <v>108</v>
      </c>
      <c r="CU37" s="302">
        <v>303.97900000000004</v>
      </c>
      <c r="CV37" s="303">
        <v>11845</v>
      </c>
      <c r="CW37" s="291">
        <f t="shared" si="317"/>
        <v>3600631</v>
      </c>
      <c r="CX37" s="609"/>
      <c r="CY37" s="198">
        <f t="shared" si="22"/>
        <v>1</v>
      </c>
      <c r="CZ37" s="198">
        <f t="shared" si="23"/>
        <v>1</v>
      </c>
      <c r="DA37" s="199">
        <f t="shared" si="24"/>
        <v>1</v>
      </c>
      <c r="DB37" s="199">
        <f t="shared" si="318"/>
        <v>1</v>
      </c>
      <c r="DC37" s="199">
        <f t="shared" si="319"/>
        <v>1</v>
      </c>
      <c r="DD37" s="199">
        <f t="shared" si="320"/>
        <v>1</v>
      </c>
      <c r="DE37" s="113">
        <f t="shared" si="181"/>
        <v>3600631</v>
      </c>
      <c r="DF37" s="155">
        <f t="shared" si="90"/>
        <v>0</v>
      </c>
      <c r="DI37" s="286" t="s">
        <v>218</v>
      </c>
      <c r="DJ37" s="305" t="s">
        <v>146</v>
      </c>
      <c r="DK37" s="288" t="s">
        <v>108</v>
      </c>
      <c r="DL37" s="289">
        <v>303.97900000000004</v>
      </c>
      <c r="DM37" s="295">
        <v>0</v>
      </c>
      <c r="DN37" s="291">
        <f t="shared" si="321"/>
        <v>0</v>
      </c>
      <c r="DO37" s="609"/>
      <c r="DP37" s="198">
        <f t="shared" si="26"/>
        <v>1</v>
      </c>
      <c r="DQ37" s="198">
        <f t="shared" si="27"/>
        <v>1</v>
      </c>
      <c r="DR37" s="199">
        <f t="shared" si="28"/>
        <v>1</v>
      </c>
      <c r="DS37" s="199">
        <f t="shared" si="322"/>
        <v>0</v>
      </c>
      <c r="DT37" s="199">
        <f t="shared" si="323"/>
        <v>0</v>
      </c>
      <c r="DU37" s="199">
        <f t="shared" si="324"/>
        <v>0</v>
      </c>
      <c r="DV37" s="113">
        <f t="shared" si="186"/>
        <v>0</v>
      </c>
      <c r="DW37" s="155">
        <f t="shared" si="95"/>
        <v>0</v>
      </c>
      <c r="DZ37" s="286" t="s">
        <v>218</v>
      </c>
      <c r="EA37" s="305" t="s">
        <v>146</v>
      </c>
      <c r="EB37" s="288" t="s">
        <v>108</v>
      </c>
      <c r="EC37" s="289">
        <v>303.97900000000004</v>
      </c>
      <c r="ED37" s="295">
        <v>0</v>
      </c>
      <c r="EE37" s="291">
        <f t="shared" si="325"/>
        <v>0</v>
      </c>
      <c r="EF37" s="609"/>
      <c r="EG37" s="198">
        <f t="shared" si="30"/>
        <v>1</v>
      </c>
      <c r="EH37" s="198">
        <f t="shared" si="31"/>
        <v>1</v>
      </c>
      <c r="EI37" s="199">
        <f t="shared" si="32"/>
        <v>1</v>
      </c>
      <c r="EJ37" s="199">
        <f t="shared" si="326"/>
        <v>0</v>
      </c>
      <c r="EK37" s="199">
        <f t="shared" si="327"/>
        <v>0</v>
      </c>
      <c r="EL37" s="199">
        <f t="shared" si="328"/>
        <v>0</v>
      </c>
      <c r="EM37" s="113">
        <f t="shared" si="191"/>
        <v>0</v>
      </c>
      <c r="EN37" s="155">
        <f t="shared" si="100"/>
        <v>0</v>
      </c>
      <c r="EQ37" s="286" t="s">
        <v>218</v>
      </c>
      <c r="ER37" s="305" t="s">
        <v>146</v>
      </c>
      <c r="ES37" s="288" t="s">
        <v>108</v>
      </c>
      <c r="ET37" s="289">
        <v>303.97900000000004</v>
      </c>
      <c r="EU37" s="295">
        <v>0</v>
      </c>
      <c r="EV37" s="291">
        <f t="shared" si="329"/>
        <v>0</v>
      </c>
      <c r="EW37" s="609"/>
      <c r="EX37" s="198">
        <f t="shared" si="34"/>
        <v>1</v>
      </c>
      <c r="EY37" s="198">
        <f t="shared" si="35"/>
        <v>1</v>
      </c>
      <c r="EZ37" s="199">
        <f t="shared" si="36"/>
        <v>1</v>
      </c>
      <c r="FA37" s="199">
        <f t="shared" si="330"/>
        <v>0</v>
      </c>
      <c r="FB37" s="199">
        <f t="shared" si="331"/>
        <v>0</v>
      </c>
      <c r="FC37" s="199">
        <f t="shared" si="332"/>
        <v>0</v>
      </c>
      <c r="FD37" s="113">
        <f t="shared" si="196"/>
        <v>0</v>
      </c>
      <c r="FE37" s="155">
        <f t="shared" si="105"/>
        <v>0</v>
      </c>
      <c r="FH37" s="286" t="s">
        <v>218</v>
      </c>
      <c r="FI37" s="305" t="s">
        <v>146</v>
      </c>
      <c r="FJ37" s="288" t="s">
        <v>108</v>
      </c>
      <c r="FK37" s="289">
        <v>303.97900000000004</v>
      </c>
      <c r="FL37" s="295">
        <v>0</v>
      </c>
      <c r="FM37" s="291">
        <f t="shared" si="333"/>
        <v>0</v>
      </c>
      <c r="FN37" s="609"/>
      <c r="FO37" s="198">
        <f t="shared" si="38"/>
        <v>1</v>
      </c>
      <c r="FP37" s="198">
        <f t="shared" si="39"/>
        <v>1</v>
      </c>
      <c r="FQ37" s="199">
        <f t="shared" si="40"/>
        <v>1</v>
      </c>
      <c r="FR37" s="199">
        <f t="shared" si="334"/>
        <v>0</v>
      </c>
      <c r="FS37" s="199">
        <f t="shared" si="335"/>
        <v>0</v>
      </c>
      <c r="FT37" s="199">
        <f t="shared" si="336"/>
        <v>0</v>
      </c>
      <c r="FU37" s="113">
        <f t="shared" si="201"/>
        <v>0</v>
      </c>
      <c r="FV37" s="155">
        <f t="shared" si="110"/>
        <v>0</v>
      </c>
      <c r="FY37" s="286" t="s">
        <v>218</v>
      </c>
      <c r="FZ37" s="305" t="s">
        <v>146</v>
      </c>
      <c r="GA37" s="288" t="s">
        <v>108</v>
      </c>
      <c r="GB37" s="289">
        <v>303.97900000000004</v>
      </c>
      <c r="GC37" s="295">
        <v>0</v>
      </c>
      <c r="GD37" s="291">
        <f t="shared" si="337"/>
        <v>0</v>
      </c>
      <c r="GE37" s="609"/>
      <c r="GF37" s="198">
        <f t="shared" si="42"/>
        <v>1</v>
      </c>
      <c r="GG37" s="198">
        <f t="shared" si="43"/>
        <v>1</v>
      </c>
      <c r="GH37" s="199">
        <f t="shared" si="44"/>
        <v>1</v>
      </c>
      <c r="GI37" s="199">
        <f t="shared" si="338"/>
        <v>0</v>
      </c>
      <c r="GJ37" s="199">
        <f t="shared" si="339"/>
        <v>0</v>
      </c>
      <c r="GK37" s="199">
        <f t="shared" si="340"/>
        <v>0</v>
      </c>
      <c r="GL37" s="113">
        <f t="shared" si="206"/>
        <v>0</v>
      </c>
      <c r="GM37" s="155">
        <f t="shared" si="115"/>
        <v>0</v>
      </c>
      <c r="GP37" s="286" t="s">
        <v>218</v>
      </c>
      <c r="GQ37" s="305" t="s">
        <v>146</v>
      </c>
      <c r="GR37" s="288" t="s">
        <v>108</v>
      </c>
      <c r="GS37" s="289">
        <v>303.97900000000004</v>
      </c>
      <c r="GT37" s="295">
        <v>0</v>
      </c>
      <c r="GU37" s="291">
        <f t="shared" si="341"/>
        <v>0</v>
      </c>
      <c r="GV37" s="609"/>
      <c r="GW37" s="198">
        <f t="shared" si="46"/>
        <v>1</v>
      </c>
      <c r="GX37" s="198">
        <f t="shared" si="47"/>
        <v>1</v>
      </c>
      <c r="GY37" s="199">
        <f t="shared" si="48"/>
        <v>1</v>
      </c>
      <c r="GZ37" s="199">
        <f t="shared" si="342"/>
        <v>0</v>
      </c>
      <c r="HA37" s="199">
        <f t="shared" si="343"/>
        <v>0</v>
      </c>
      <c r="HB37" s="199">
        <f t="shared" si="344"/>
        <v>0</v>
      </c>
      <c r="HC37" s="113">
        <f t="shared" si="211"/>
        <v>0</v>
      </c>
      <c r="HD37" s="155">
        <f t="shared" si="120"/>
        <v>0</v>
      </c>
      <c r="HG37" s="286" t="s">
        <v>218</v>
      </c>
      <c r="HH37" s="305" t="s">
        <v>146</v>
      </c>
      <c r="HI37" s="288" t="s">
        <v>108</v>
      </c>
      <c r="HJ37" s="289">
        <v>303.97900000000004</v>
      </c>
      <c r="HK37" s="295">
        <v>0</v>
      </c>
      <c r="HL37" s="291">
        <f t="shared" si="345"/>
        <v>0</v>
      </c>
      <c r="HM37" s="609"/>
      <c r="HN37" s="198">
        <f t="shared" si="50"/>
        <v>1</v>
      </c>
      <c r="HO37" s="198">
        <f t="shared" si="51"/>
        <v>1</v>
      </c>
      <c r="HP37" s="199">
        <f t="shared" si="52"/>
        <v>1</v>
      </c>
      <c r="HQ37" s="199">
        <f t="shared" si="346"/>
        <v>0</v>
      </c>
      <c r="HR37" s="199">
        <f t="shared" si="347"/>
        <v>0</v>
      </c>
      <c r="HS37" s="199">
        <f t="shared" si="348"/>
        <v>0</v>
      </c>
      <c r="HT37" s="113">
        <f t="shared" si="216"/>
        <v>0</v>
      </c>
      <c r="HU37" s="155">
        <f t="shared" si="125"/>
        <v>0</v>
      </c>
      <c r="HX37" s="286" t="s">
        <v>218</v>
      </c>
      <c r="HY37" s="305" t="s">
        <v>146</v>
      </c>
      <c r="HZ37" s="288" t="s">
        <v>108</v>
      </c>
      <c r="IA37" s="289">
        <v>303.97900000000004</v>
      </c>
      <c r="IB37" s="295">
        <v>0</v>
      </c>
      <c r="IC37" s="291">
        <f t="shared" si="349"/>
        <v>0</v>
      </c>
      <c r="ID37" s="609"/>
      <c r="IE37" s="198">
        <f t="shared" si="54"/>
        <v>1</v>
      </c>
      <c r="IF37" s="198">
        <f t="shared" si="55"/>
        <v>1</v>
      </c>
      <c r="IG37" s="199">
        <f t="shared" si="56"/>
        <v>1</v>
      </c>
      <c r="IH37" s="199">
        <f t="shared" si="350"/>
        <v>0</v>
      </c>
      <c r="II37" s="199">
        <f t="shared" si="351"/>
        <v>0</v>
      </c>
      <c r="IJ37" s="199">
        <f t="shared" si="352"/>
        <v>0</v>
      </c>
      <c r="IK37" s="113">
        <f t="shared" si="221"/>
        <v>0</v>
      </c>
      <c r="IL37" s="155">
        <f t="shared" si="130"/>
        <v>0</v>
      </c>
      <c r="IO37" s="286" t="s">
        <v>218</v>
      </c>
      <c r="IP37" s="305" t="s">
        <v>146</v>
      </c>
      <c r="IQ37" s="288" t="s">
        <v>108</v>
      </c>
      <c r="IR37" s="289">
        <v>303.97900000000004</v>
      </c>
      <c r="IS37" s="295">
        <v>0</v>
      </c>
      <c r="IT37" s="291">
        <f t="shared" si="353"/>
        <v>0</v>
      </c>
      <c r="IU37" s="609"/>
      <c r="IV37" s="198">
        <f t="shared" si="58"/>
        <v>1</v>
      </c>
      <c r="IW37" s="198">
        <f t="shared" si="59"/>
        <v>1</v>
      </c>
      <c r="IX37" s="199">
        <f t="shared" si="60"/>
        <v>1</v>
      </c>
      <c r="IY37" s="199">
        <f t="shared" si="354"/>
        <v>0</v>
      </c>
      <c r="IZ37" s="199">
        <f t="shared" si="355"/>
        <v>0</v>
      </c>
      <c r="JA37" s="199">
        <f t="shared" si="356"/>
        <v>0</v>
      </c>
      <c r="JB37" s="113">
        <f t="shared" si="226"/>
        <v>0</v>
      </c>
      <c r="JC37" s="155">
        <f t="shared" si="135"/>
        <v>0</v>
      </c>
    </row>
    <row r="38" spans="2:263" ht="65.25" customHeight="1">
      <c r="B38" s="286" t="s">
        <v>219</v>
      </c>
      <c r="C38" s="305" t="s">
        <v>220</v>
      </c>
      <c r="D38" s="288" t="s">
        <v>108</v>
      </c>
      <c r="E38" s="289">
        <v>141.34000000000003</v>
      </c>
      <c r="F38" s="290">
        <v>0</v>
      </c>
      <c r="G38" s="291">
        <f t="shared" si="0"/>
        <v>0</v>
      </c>
      <c r="H38" s="609"/>
      <c r="K38" s="286" t="s">
        <v>219</v>
      </c>
      <c r="L38" s="300" t="s">
        <v>220</v>
      </c>
      <c r="M38" s="293" t="s">
        <v>108</v>
      </c>
      <c r="N38" s="294">
        <v>141.34000000000003</v>
      </c>
      <c r="O38" s="295">
        <v>15150</v>
      </c>
      <c r="P38" s="291">
        <f t="shared" si="300"/>
        <v>2141301</v>
      </c>
      <c r="Q38" s="609"/>
      <c r="R38" s="198">
        <f t="shared" si="2"/>
        <v>1</v>
      </c>
      <c r="S38" s="198">
        <f t="shared" si="3"/>
        <v>1</v>
      </c>
      <c r="T38" s="199">
        <f t="shared" si="4"/>
        <v>1</v>
      </c>
      <c r="U38" s="199">
        <f t="shared" si="152"/>
        <v>1</v>
      </c>
      <c r="V38" s="199">
        <f t="shared" si="153"/>
        <v>1</v>
      </c>
      <c r="W38" s="199">
        <f t="shared" si="154"/>
        <v>1</v>
      </c>
      <c r="X38" s="113">
        <f t="shared" si="155"/>
        <v>2141301</v>
      </c>
      <c r="Y38" s="155">
        <f t="shared" si="156"/>
        <v>0</v>
      </c>
      <c r="AB38" s="286" t="s">
        <v>219</v>
      </c>
      <c r="AC38" s="300" t="s">
        <v>220</v>
      </c>
      <c r="AD38" s="293" t="s">
        <v>108</v>
      </c>
      <c r="AE38" s="294">
        <v>141.34000000000003</v>
      </c>
      <c r="AF38" s="295">
        <v>24500</v>
      </c>
      <c r="AG38" s="291">
        <f t="shared" si="301"/>
        <v>3462830</v>
      </c>
      <c r="AH38" s="609"/>
      <c r="AI38" s="198">
        <f t="shared" si="6"/>
        <v>1</v>
      </c>
      <c r="AJ38" s="198">
        <f t="shared" si="7"/>
        <v>1</v>
      </c>
      <c r="AK38" s="199">
        <f t="shared" si="8"/>
        <v>1</v>
      </c>
      <c r="AL38" s="199">
        <f t="shared" si="302"/>
        <v>1</v>
      </c>
      <c r="AM38" s="199">
        <f t="shared" si="303"/>
        <v>1</v>
      </c>
      <c r="AN38" s="199">
        <f t="shared" si="304"/>
        <v>1</v>
      </c>
      <c r="AO38" s="113">
        <f t="shared" si="161"/>
        <v>3462830</v>
      </c>
      <c r="AP38" s="155">
        <f t="shared" si="70"/>
        <v>0</v>
      </c>
      <c r="AS38" s="286" t="s">
        <v>219</v>
      </c>
      <c r="AT38" s="292" t="s">
        <v>220</v>
      </c>
      <c r="AU38" s="296" t="s">
        <v>108</v>
      </c>
      <c r="AV38" s="294">
        <v>141.34000000000003</v>
      </c>
      <c r="AW38" s="297">
        <v>26500</v>
      </c>
      <c r="AX38" s="291">
        <f t="shared" si="305"/>
        <v>3745510</v>
      </c>
      <c r="AY38" s="609"/>
      <c r="AZ38" s="198">
        <f t="shared" si="10"/>
        <v>1</v>
      </c>
      <c r="BA38" s="198">
        <f t="shared" si="11"/>
        <v>1</v>
      </c>
      <c r="BB38" s="199">
        <f t="shared" si="12"/>
        <v>1</v>
      </c>
      <c r="BC38" s="199">
        <f t="shared" si="306"/>
        <v>1</v>
      </c>
      <c r="BD38" s="199">
        <f t="shared" si="307"/>
        <v>1</v>
      </c>
      <c r="BE38" s="199">
        <f t="shared" si="308"/>
        <v>1</v>
      </c>
      <c r="BF38" s="113">
        <f t="shared" si="166"/>
        <v>3745510</v>
      </c>
      <c r="BG38" s="155">
        <f t="shared" si="75"/>
        <v>0</v>
      </c>
      <c r="BJ38" s="286" t="s">
        <v>219</v>
      </c>
      <c r="BK38" s="300" t="s">
        <v>220</v>
      </c>
      <c r="BL38" s="293" t="s">
        <v>108</v>
      </c>
      <c r="BM38" s="294">
        <v>141.34000000000003</v>
      </c>
      <c r="BN38" s="295">
        <v>17000</v>
      </c>
      <c r="BO38" s="291">
        <f t="shared" si="309"/>
        <v>2402780</v>
      </c>
      <c r="BP38" s="609"/>
      <c r="BQ38" s="198">
        <f t="shared" si="14"/>
        <v>1</v>
      </c>
      <c r="BR38" s="198">
        <f t="shared" si="15"/>
        <v>1</v>
      </c>
      <c r="BS38" s="199">
        <f t="shared" si="16"/>
        <v>1</v>
      </c>
      <c r="BT38" s="199">
        <f t="shared" si="310"/>
        <v>1</v>
      </c>
      <c r="BU38" s="199">
        <f t="shared" si="311"/>
        <v>1</v>
      </c>
      <c r="BV38" s="199">
        <f t="shared" si="312"/>
        <v>1</v>
      </c>
      <c r="BW38" s="113">
        <f t="shared" si="171"/>
        <v>2402780</v>
      </c>
      <c r="BX38" s="155">
        <f t="shared" si="80"/>
        <v>0</v>
      </c>
      <c r="CA38" s="286" t="s">
        <v>219</v>
      </c>
      <c r="CB38" s="307" t="s">
        <v>220</v>
      </c>
      <c r="CC38" s="293" t="s">
        <v>108</v>
      </c>
      <c r="CD38" s="294">
        <v>141.34000000000003</v>
      </c>
      <c r="CE38" s="295">
        <v>18000</v>
      </c>
      <c r="CF38" s="291">
        <f t="shared" si="313"/>
        <v>2544120</v>
      </c>
      <c r="CG38" s="609"/>
      <c r="CH38" s="198">
        <f t="shared" si="18"/>
        <v>1</v>
      </c>
      <c r="CI38" s="198">
        <f t="shared" si="19"/>
        <v>1</v>
      </c>
      <c r="CJ38" s="199">
        <f t="shared" si="20"/>
        <v>1</v>
      </c>
      <c r="CK38" s="199">
        <f t="shared" si="314"/>
        <v>1</v>
      </c>
      <c r="CL38" s="199">
        <f t="shared" si="315"/>
        <v>1</v>
      </c>
      <c r="CM38" s="199">
        <f t="shared" si="316"/>
        <v>1</v>
      </c>
      <c r="CN38" s="113">
        <f t="shared" si="176"/>
        <v>2544120</v>
      </c>
      <c r="CO38" s="155">
        <f t="shared" si="85"/>
        <v>0</v>
      </c>
      <c r="CR38" s="299" t="s">
        <v>219</v>
      </c>
      <c r="CS38" s="300" t="s">
        <v>220</v>
      </c>
      <c r="CT38" s="301" t="s">
        <v>108</v>
      </c>
      <c r="CU38" s="302">
        <v>141.34000000000003</v>
      </c>
      <c r="CV38" s="303">
        <v>18424</v>
      </c>
      <c r="CW38" s="291">
        <f t="shared" si="317"/>
        <v>2604048</v>
      </c>
      <c r="CX38" s="609"/>
      <c r="CY38" s="198">
        <f t="shared" si="22"/>
        <v>1</v>
      </c>
      <c r="CZ38" s="198">
        <f t="shared" si="23"/>
        <v>1</v>
      </c>
      <c r="DA38" s="199">
        <f t="shared" si="24"/>
        <v>1</v>
      </c>
      <c r="DB38" s="199">
        <f t="shared" si="318"/>
        <v>1</v>
      </c>
      <c r="DC38" s="199">
        <f t="shared" si="319"/>
        <v>1</v>
      </c>
      <c r="DD38" s="199">
        <f t="shared" si="320"/>
        <v>1</v>
      </c>
      <c r="DE38" s="113">
        <f t="shared" si="181"/>
        <v>2604048</v>
      </c>
      <c r="DF38" s="155">
        <f t="shared" si="90"/>
        <v>0</v>
      </c>
      <c r="DI38" s="286" t="s">
        <v>219</v>
      </c>
      <c r="DJ38" s="305" t="s">
        <v>220</v>
      </c>
      <c r="DK38" s="288" t="s">
        <v>108</v>
      </c>
      <c r="DL38" s="289">
        <v>141.34000000000003</v>
      </c>
      <c r="DM38" s="295">
        <v>0</v>
      </c>
      <c r="DN38" s="291">
        <f t="shared" si="321"/>
        <v>0</v>
      </c>
      <c r="DO38" s="609"/>
      <c r="DP38" s="198">
        <f t="shared" si="26"/>
        <v>1</v>
      </c>
      <c r="DQ38" s="198">
        <f t="shared" si="27"/>
        <v>1</v>
      </c>
      <c r="DR38" s="199">
        <f t="shared" si="28"/>
        <v>1</v>
      </c>
      <c r="DS38" s="199">
        <f t="shared" si="322"/>
        <v>0</v>
      </c>
      <c r="DT38" s="199">
        <f t="shared" si="323"/>
        <v>0</v>
      </c>
      <c r="DU38" s="199">
        <f t="shared" si="324"/>
        <v>0</v>
      </c>
      <c r="DV38" s="113">
        <f t="shared" si="186"/>
        <v>0</v>
      </c>
      <c r="DW38" s="155">
        <f t="shared" si="95"/>
        <v>0</v>
      </c>
      <c r="DZ38" s="286" t="s">
        <v>219</v>
      </c>
      <c r="EA38" s="305" t="s">
        <v>220</v>
      </c>
      <c r="EB38" s="288" t="s">
        <v>108</v>
      </c>
      <c r="EC38" s="289">
        <v>141.34000000000003</v>
      </c>
      <c r="ED38" s="295">
        <v>0</v>
      </c>
      <c r="EE38" s="291">
        <f t="shared" si="325"/>
        <v>0</v>
      </c>
      <c r="EF38" s="609"/>
      <c r="EG38" s="198">
        <f t="shared" si="30"/>
        <v>1</v>
      </c>
      <c r="EH38" s="198">
        <f t="shared" si="31"/>
        <v>1</v>
      </c>
      <c r="EI38" s="199">
        <f t="shared" si="32"/>
        <v>1</v>
      </c>
      <c r="EJ38" s="199">
        <f t="shared" si="326"/>
        <v>0</v>
      </c>
      <c r="EK38" s="199">
        <f t="shared" si="327"/>
        <v>0</v>
      </c>
      <c r="EL38" s="199">
        <f t="shared" si="328"/>
        <v>0</v>
      </c>
      <c r="EM38" s="113">
        <f t="shared" si="191"/>
        <v>0</v>
      </c>
      <c r="EN38" s="155">
        <f t="shared" si="100"/>
        <v>0</v>
      </c>
      <c r="EQ38" s="286" t="s">
        <v>219</v>
      </c>
      <c r="ER38" s="305" t="s">
        <v>220</v>
      </c>
      <c r="ES38" s="288" t="s">
        <v>108</v>
      </c>
      <c r="ET38" s="289">
        <v>141.34000000000003</v>
      </c>
      <c r="EU38" s="295">
        <v>0</v>
      </c>
      <c r="EV38" s="291">
        <f t="shared" si="329"/>
        <v>0</v>
      </c>
      <c r="EW38" s="609"/>
      <c r="EX38" s="198">
        <f t="shared" si="34"/>
        <v>1</v>
      </c>
      <c r="EY38" s="198">
        <f t="shared" si="35"/>
        <v>1</v>
      </c>
      <c r="EZ38" s="199">
        <f t="shared" si="36"/>
        <v>1</v>
      </c>
      <c r="FA38" s="199">
        <f t="shared" si="330"/>
        <v>0</v>
      </c>
      <c r="FB38" s="199">
        <f t="shared" si="331"/>
        <v>0</v>
      </c>
      <c r="FC38" s="199">
        <f t="shared" si="332"/>
        <v>0</v>
      </c>
      <c r="FD38" s="113">
        <f t="shared" si="196"/>
        <v>0</v>
      </c>
      <c r="FE38" s="155">
        <f t="shared" si="105"/>
        <v>0</v>
      </c>
      <c r="FH38" s="286" t="s">
        <v>219</v>
      </c>
      <c r="FI38" s="305" t="s">
        <v>220</v>
      </c>
      <c r="FJ38" s="288" t="s">
        <v>108</v>
      </c>
      <c r="FK38" s="289">
        <v>141.34000000000003</v>
      </c>
      <c r="FL38" s="295">
        <v>0</v>
      </c>
      <c r="FM38" s="291">
        <f t="shared" si="333"/>
        <v>0</v>
      </c>
      <c r="FN38" s="609"/>
      <c r="FO38" s="198">
        <f t="shared" si="38"/>
        <v>1</v>
      </c>
      <c r="FP38" s="198">
        <f t="shared" si="39"/>
        <v>1</v>
      </c>
      <c r="FQ38" s="199">
        <f t="shared" si="40"/>
        <v>1</v>
      </c>
      <c r="FR38" s="199">
        <f t="shared" si="334"/>
        <v>0</v>
      </c>
      <c r="FS38" s="199">
        <f t="shared" si="335"/>
        <v>0</v>
      </c>
      <c r="FT38" s="199">
        <f t="shared" si="336"/>
        <v>0</v>
      </c>
      <c r="FU38" s="113">
        <f t="shared" si="201"/>
        <v>0</v>
      </c>
      <c r="FV38" s="155">
        <f t="shared" si="110"/>
        <v>0</v>
      </c>
      <c r="FY38" s="286" t="s">
        <v>219</v>
      </c>
      <c r="FZ38" s="305" t="s">
        <v>220</v>
      </c>
      <c r="GA38" s="288" t="s">
        <v>108</v>
      </c>
      <c r="GB38" s="289">
        <v>141.34000000000003</v>
      </c>
      <c r="GC38" s="295">
        <v>0</v>
      </c>
      <c r="GD38" s="291">
        <f t="shared" si="337"/>
        <v>0</v>
      </c>
      <c r="GE38" s="609"/>
      <c r="GF38" s="198">
        <f t="shared" si="42"/>
        <v>1</v>
      </c>
      <c r="GG38" s="198">
        <f t="shared" si="43"/>
        <v>1</v>
      </c>
      <c r="GH38" s="199">
        <f t="shared" si="44"/>
        <v>1</v>
      </c>
      <c r="GI38" s="199">
        <f t="shared" si="338"/>
        <v>0</v>
      </c>
      <c r="GJ38" s="199">
        <f t="shared" si="339"/>
        <v>0</v>
      </c>
      <c r="GK38" s="199">
        <f t="shared" si="340"/>
        <v>0</v>
      </c>
      <c r="GL38" s="113">
        <f t="shared" si="206"/>
        <v>0</v>
      </c>
      <c r="GM38" s="155">
        <f t="shared" si="115"/>
        <v>0</v>
      </c>
      <c r="GP38" s="286" t="s">
        <v>219</v>
      </c>
      <c r="GQ38" s="305" t="s">
        <v>220</v>
      </c>
      <c r="GR38" s="288" t="s">
        <v>108</v>
      </c>
      <c r="GS38" s="289">
        <v>141.34000000000003</v>
      </c>
      <c r="GT38" s="295">
        <v>0</v>
      </c>
      <c r="GU38" s="291">
        <f t="shared" si="341"/>
        <v>0</v>
      </c>
      <c r="GV38" s="609"/>
      <c r="GW38" s="198">
        <f t="shared" si="46"/>
        <v>1</v>
      </c>
      <c r="GX38" s="198">
        <f t="shared" si="47"/>
        <v>1</v>
      </c>
      <c r="GY38" s="199">
        <f t="shared" si="48"/>
        <v>1</v>
      </c>
      <c r="GZ38" s="199">
        <f t="shared" si="342"/>
        <v>0</v>
      </c>
      <c r="HA38" s="199">
        <f t="shared" si="343"/>
        <v>0</v>
      </c>
      <c r="HB38" s="199">
        <f t="shared" si="344"/>
        <v>0</v>
      </c>
      <c r="HC38" s="113">
        <f t="shared" si="211"/>
        <v>0</v>
      </c>
      <c r="HD38" s="155">
        <f t="shared" si="120"/>
        <v>0</v>
      </c>
      <c r="HG38" s="286" t="s">
        <v>219</v>
      </c>
      <c r="HH38" s="305" t="s">
        <v>220</v>
      </c>
      <c r="HI38" s="288" t="s">
        <v>108</v>
      </c>
      <c r="HJ38" s="289">
        <v>141.34000000000003</v>
      </c>
      <c r="HK38" s="295">
        <v>0</v>
      </c>
      <c r="HL38" s="291">
        <f t="shared" si="345"/>
        <v>0</v>
      </c>
      <c r="HM38" s="609"/>
      <c r="HN38" s="198">
        <f t="shared" si="50"/>
        <v>1</v>
      </c>
      <c r="HO38" s="198">
        <f t="shared" si="51"/>
        <v>1</v>
      </c>
      <c r="HP38" s="199">
        <f t="shared" si="52"/>
        <v>1</v>
      </c>
      <c r="HQ38" s="199">
        <f t="shared" si="346"/>
        <v>0</v>
      </c>
      <c r="HR38" s="199">
        <f t="shared" si="347"/>
        <v>0</v>
      </c>
      <c r="HS38" s="199">
        <f t="shared" si="348"/>
        <v>0</v>
      </c>
      <c r="HT38" s="113">
        <f t="shared" si="216"/>
        <v>0</v>
      </c>
      <c r="HU38" s="155">
        <f t="shared" si="125"/>
        <v>0</v>
      </c>
      <c r="HX38" s="286" t="s">
        <v>219</v>
      </c>
      <c r="HY38" s="305" t="s">
        <v>220</v>
      </c>
      <c r="HZ38" s="288" t="s">
        <v>108</v>
      </c>
      <c r="IA38" s="289">
        <v>141.34000000000003</v>
      </c>
      <c r="IB38" s="295">
        <v>0</v>
      </c>
      <c r="IC38" s="291">
        <f t="shared" si="349"/>
        <v>0</v>
      </c>
      <c r="ID38" s="609"/>
      <c r="IE38" s="198">
        <f t="shared" si="54"/>
        <v>1</v>
      </c>
      <c r="IF38" s="198">
        <f t="shared" si="55"/>
        <v>1</v>
      </c>
      <c r="IG38" s="199">
        <f t="shared" si="56"/>
        <v>1</v>
      </c>
      <c r="IH38" s="199">
        <f t="shared" si="350"/>
        <v>0</v>
      </c>
      <c r="II38" s="199">
        <f t="shared" si="351"/>
        <v>0</v>
      </c>
      <c r="IJ38" s="199">
        <f t="shared" si="352"/>
        <v>0</v>
      </c>
      <c r="IK38" s="113">
        <f t="shared" si="221"/>
        <v>0</v>
      </c>
      <c r="IL38" s="155">
        <f t="shared" si="130"/>
        <v>0</v>
      </c>
      <c r="IO38" s="286" t="s">
        <v>219</v>
      </c>
      <c r="IP38" s="305" t="s">
        <v>220</v>
      </c>
      <c r="IQ38" s="288" t="s">
        <v>108</v>
      </c>
      <c r="IR38" s="289">
        <v>141.34000000000003</v>
      </c>
      <c r="IS38" s="295">
        <v>0</v>
      </c>
      <c r="IT38" s="291">
        <f t="shared" si="353"/>
        <v>0</v>
      </c>
      <c r="IU38" s="609"/>
      <c r="IV38" s="198">
        <f t="shared" si="58"/>
        <v>1</v>
      </c>
      <c r="IW38" s="198">
        <f t="shared" si="59"/>
        <v>1</v>
      </c>
      <c r="IX38" s="199">
        <f t="shared" si="60"/>
        <v>1</v>
      </c>
      <c r="IY38" s="199">
        <f t="shared" si="354"/>
        <v>0</v>
      </c>
      <c r="IZ38" s="199">
        <f t="shared" si="355"/>
        <v>0</v>
      </c>
      <c r="JA38" s="199">
        <f t="shared" si="356"/>
        <v>0</v>
      </c>
      <c r="JB38" s="113">
        <f t="shared" si="226"/>
        <v>0</v>
      </c>
      <c r="JC38" s="155">
        <f t="shared" si="135"/>
        <v>0</v>
      </c>
    </row>
    <row r="39" spans="2:263" ht="59.25" customHeight="1">
      <c r="B39" s="286" t="s">
        <v>221</v>
      </c>
      <c r="C39" s="305" t="s">
        <v>222</v>
      </c>
      <c r="D39" s="288" t="s">
        <v>108</v>
      </c>
      <c r="E39" s="289">
        <v>56.510000000000005</v>
      </c>
      <c r="F39" s="290">
        <v>0</v>
      </c>
      <c r="G39" s="291">
        <f t="shared" si="0"/>
        <v>0</v>
      </c>
      <c r="H39" s="609"/>
      <c r="K39" s="286" t="s">
        <v>221</v>
      </c>
      <c r="L39" s="300" t="s">
        <v>222</v>
      </c>
      <c r="M39" s="293" t="s">
        <v>108</v>
      </c>
      <c r="N39" s="294">
        <v>56.510000000000005</v>
      </c>
      <c r="O39" s="295">
        <v>16950</v>
      </c>
      <c r="P39" s="291">
        <f t="shared" si="300"/>
        <v>957845</v>
      </c>
      <c r="Q39" s="609"/>
      <c r="R39" s="198">
        <f t="shared" si="2"/>
        <v>1</v>
      </c>
      <c r="S39" s="198">
        <f t="shared" si="3"/>
        <v>1</v>
      </c>
      <c r="T39" s="199">
        <f t="shared" si="4"/>
        <v>1</v>
      </c>
      <c r="U39" s="199">
        <f t="shared" si="152"/>
        <v>1</v>
      </c>
      <c r="V39" s="199">
        <f t="shared" si="153"/>
        <v>1</v>
      </c>
      <c r="W39" s="199">
        <f t="shared" si="154"/>
        <v>1</v>
      </c>
      <c r="X39" s="113">
        <f t="shared" si="155"/>
        <v>957845</v>
      </c>
      <c r="Y39" s="155">
        <f t="shared" si="156"/>
        <v>0</v>
      </c>
      <c r="AB39" s="286" t="s">
        <v>221</v>
      </c>
      <c r="AC39" s="300" t="s">
        <v>222</v>
      </c>
      <c r="AD39" s="293" t="s">
        <v>108</v>
      </c>
      <c r="AE39" s="294">
        <v>56.510000000000005</v>
      </c>
      <c r="AF39" s="295">
        <v>26300</v>
      </c>
      <c r="AG39" s="291">
        <f t="shared" si="301"/>
        <v>1486213</v>
      </c>
      <c r="AH39" s="609"/>
      <c r="AI39" s="198">
        <f t="shared" si="6"/>
        <v>1</v>
      </c>
      <c r="AJ39" s="198">
        <f t="shared" si="7"/>
        <v>1</v>
      </c>
      <c r="AK39" s="199">
        <f t="shared" si="8"/>
        <v>1</v>
      </c>
      <c r="AL39" s="199">
        <f t="shared" si="302"/>
        <v>1</v>
      </c>
      <c r="AM39" s="199">
        <f t="shared" si="303"/>
        <v>1</v>
      </c>
      <c r="AN39" s="199">
        <f t="shared" si="304"/>
        <v>1</v>
      </c>
      <c r="AO39" s="113">
        <f t="shared" si="161"/>
        <v>1486213</v>
      </c>
      <c r="AP39" s="155">
        <f t="shared" si="70"/>
        <v>0</v>
      </c>
      <c r="AS39" s="286" t="s">
        <v>221</v>
      </c>
      <c r="AT39" s="292" t="s">
        <v>222</v>
      </c>
      <c r="AU39" s="296" t="s">
        <v>108</v>
      </c>
      <c r="AV39" s="294">
        <v>56.510000000000005</v>
      </c>
      <c r="AW39" s="297">
        <v>22000</v>
      </c>
      <c r="AX39" s="291">
        <f t="shared" si="305"/>
        <v>1243220</v>
      </c>
      <c r="AY39" s="609"/>
      <c r="AZ39" s="198">
        <f t="shared" si="10"/>
        <v>1</v>
      </c>
      <c r="BA39" s="198">
        <f t="shared" si="11"/>
        <v>1</v>
      </c>
      <c r="BB39" s="199">
        <f t="shared" si="12"/>
        <v>1</v>
      </c>
      <c r="BC39" s="199">
        <f t="shared" si="306"/>
        <v>1</v>
      </c>
      <c r="BD39" s="199">
        <f t="shared" si="307"/>
        <v>1</v>
      </c>
      <c r="BE39" s="199">
        <f t="shared" si="308"/>
        <v>1</v>
      </c>
      <c r="BF39" s="113">
        <f t="shared" si="166"/>
        <v>1243220</v>
      </c>
      <c r="BG39" s="155">
        <f t="shared" si="75"/>
        <v>0</v>
      </c>
      <c r="BJ39" s="286" t="s">
        <v>221</v>
      </c>
      <c r="BK39" s="300" t="s">
        <v>222</v>
      </c>
      <c r="BL39" s="293" t="s">
        <v>108</v>
      </c>
      <c r="BM39" s="294">
        <v>56.510000000000005</v>
      </c>
      <c r="BN39" s="295">
        <v>15000</v>
      </c>
      <c r="BO39" s="291">
        <f t="shared" si="309"/>
        <v>847650</v>
      </c>
      <c r="BP39" s="609"/>
      <c r="BQ39" s="198">
        <f t="shared" si="14"/>
        <v>1</v>
      </c>
      <c r="BR39" s="198">
        <f t="shared" si="15"/>
        <v>1</v>
      </c>
      <c r="BS39" s="199">
        <f t="shared" si="16"/>
        <v>1</v>
      </c>
      <c r="BT39" s="199">
        <f t="shared" si="310"/>
        <v>1</v>
      </c>
      <c r="BU39" s="199">
        <f t="shared" si="311"/>
        <v>1</v>
      </c>
      <c r="BV39" s="199">
        <f t="shared" si="312"/>
        <v>1</v>
      </c>
      <c r="BW39" s="113">
        <f t="shared" si="171"/>
        <v>847650</v>
      </c>
      <c r="BX39" s="155">
        <f t="shared" si="80"/>
        <v>0</v>
      </c>
      <c r="CA39" s="286" t="s">
        <v>221</v>
      </c>
      <c r="CB39" s="307" t="s">
        <v>222</v>
      </c>
      <c r="CC39" s="293" t="s">
        <v>108</v>
      </c>
      <c r="CD39" s="294">
        <v>56.510000000000005</v>
      </c>
      <c r="CE39" s="295">
        <v>18000</v>
      </c>
      <c r="CF39" s="291">
        <f t="shared" si="313"/>
        <v>1017180</v>
      </c>
      <c r="CG39" s="609"/>
      <c r="CH39" s="198">
        <f t="shared" si="18"/>
        <v>1</v>
      </c>
      <c r="CI39" s="198">
        <f t="shared" si="19"/>
        <v>1</v>
      </c>
      <c r="CJ39" s="199">
        <f t="shared" si="20"/>
        <v>1</v>
      </c>
      <c r="CK39" s="199">
        <f t="shared" si="314"/>
        <v>1</v>
      </c>
      <c r="CL39" s="199">
        <f t="shared" si="315"/>
        <v>1</v>
      </c>
      <c r="CM39" s="199">
        <f t="shared" si="316"/>
        <v>1</v>
      </c>
      <c r="CN39" s="113">
        <f t="shared" si="176"/>
        <v>1017180</v>
      </c>
      <c r="CO39" s="155">
        <f t="shared" si="85"/>
        <v>0</v>
      </c>
      <c r="CR39" s="299" t="s">
        <v>221</v>
      </c>
      <c r="CS39" s="300" t="s">
        <v>222</v>
      </c>
      <c r="CT39" s="301" t="s">
        <v>108</v>
      </c>
      <c r="CU39" s="302">
        <v>56.510000000000005</v>
      </c>
      <c r="CV39" s="303">
        <v>18594</v>
      </c>
      <c r="CW39" s="291">
        <f t="shared" si="317"/>
        <v>1050747</v>
      </c>
      <c r="CX39" s="609"/>
      <c r="CY39" s="198">
        <f t="shared" si="22"/>
        <v>1</v>
      </c>
      <c r="CZ39" s="198">
        <f t="shared" si="23"/>
        <v>1</v>
      </c>
      <c r="DA39" s="199">
        <f t="shared" si="24"/>
        <v>1</v>
      </c>
      <c r="DB39" s="199">
        <f t="shared" si="318"/>
        <v>1</v>
      </c>
      <c r="DC39" s="199">
        <f t="shared" si="319"/>
        <v>1</v>
      </c>
      <c r="DD39" s="199">
        <f t="shared" si="320"/>
        <v>1</v>
      </c>
      <c r="DE39" s="113">
        <f t="shared" si="181"/>
        <v>1050747</v>
      </c>
      <c r="DF39" s="155">
        <f t="shared" si="90"/>
        <v>0</v>
      </c>
      <c r="DI39" s="286" t="s">
        <v>221</v>
      </c>
      <c r="DJ39" s="305" t="s">
        <v>222</v>
      </c>
      <c r="DK39" s="288" t="s">
        <v>108</v>
      </c>
      <c r="DL39" s="289">
        <v>56.510000000000005</v>
      </c>
      <c r="DM39" s="295">
        <v>0</v>
      </c>
      <c r="DN39" s="291">
        <f t="shared" si="321"/>
        <v>0</v>
      </c>
      <c r="DO39" s="609"/>
      <c r="DP39" s="198">
        <f t="shared" si="26"/>
        <v>1</v>
      </c>
      <c r="DQ39" s="198">
        <f t="shared" si="27"/>
        <v>1</v>
      </c>
      <c r="DR39" s="199">
        <f t="shared" si="28"/>
        <v>1</v>
      </c>
      <c r="DS39" s="199">
        <f t="shared" si="322"/>
        <v>0</v>
      </c>
      <c r="DT39" s="199">
        <f t="shared" si="323"/>
        <v>0</v>
      </c>
      <c r="DU39" s="199">
        <f t="shared" si="324"/>
        <v>0</v>
      </c>
      <c r="DV39" s="113">
        <f t="shared" si="186"/>
        <v>0</v>
      </c>
      <c r="DW39" s="155">
        <f t="shared" si="95"/>
        <v>0</v>
      </c>
      <c r="DZ39" s="286" t="s">
        <v>221</v>
      </c>
      <c r="EA39" s="305" t="s">
        <v>222</v>
      </c>
      <c r="EB39" s="288" t="s">
        <v>108</v>
      </c>
      <c r="EC39" s="289">
        <v>56.510000000000005</v>
      </c>
      <c r="ED39" s="295">
        <v>0</v>
      </c>
      <c r="EE39" s="291">
        <f t="shared" si="325"/>
        <v>0</v>
      </c>
      <c r="EF39" s="609"/>
      <c r="EG39" s="198">
        <f t="shared" si="30"/>
        <v>1</v>
      </c>
      <c r="EH39" s="198">
        <f t="shared" si="31"/>
        <v>1</v>
      </c>
      <c r="EI39" s="199">
        <f t="shared" si="32"/>
        <v>1</v>
      </c>
      <c r="EJ39" s="199">
        <f t="shared" si="326"/>
        <v>0</v>
      </c>
      <c r="EK39" s="199">
        <f t="shared" si="327"/>
        <v>0</v>
      </c>
      <c r="EL39" s="199">
        <f t="shared" si="328"/>
        <v>0</v>
      </c>
      <c r="EM39" s="113">
        <f t="shared" si="191"/>
        <v>0</v>
      </c>
      <c r="EN39" s="155">
        <f t="shared" si="100"/>
        <v>0</v>
      </c>
      <c r="EQ39" s="286" t="s">
        <v>221</v>
      </c>
      <c r="ER39" s="305" t="s">
        <v>222</v>
      </c>
      <c r="ES39" s="288" t="s">
        <v>108</v>
      </c>
      <c r="ET39" s="289">
        <v>56.510000000000005</v>
      </c>
      <c r="EU39" s="295">
        <v>0</v>
      </c>
      <c r="EV39" s="291">
        <f t="shared" si="329"/>
        <v>0</v>
      </c>
      <c r="EW39" s="609"/>
      <c r="EX39" s="198">
        <f t="shared" si="34"/>
        <v>1</v>
      </c>
      <c r="EY39" s="198">
        <f t="shared" si="35"/>
        <v>1</v>
      </c>
      <c r="EZ39" s="199">
        <f t="shared" si="36"/>
        <v>1</v>
      </c>
      <c r="FA39" s="199">
        <f t="shared" si="330"/>
        <v>0</v>
      </c>
      <c r="FB39" s="199">
        <f t="shared" si="331"/>
        <v>0</v>
      </c>
      <c r="FC39" s="199">
        <f t="shared" si="332"/>
        <v>0</v>
      </c>
      <c r="FD39" s="113">
        <f t="shared" si="196"/>
        <v>0</v>
      </c>
      <c r="FE39" s="155">
        <f t="shared" si="105"/>
        <v>0</v>
      </c>
      <c r="FH39" s="286" t="s">
        <v>221</v>
      </c>
      <c r="FI39" s="305" t="s">
        <v>222</v>
      </c>
      <c r="FJ39" s="288" t="s">
        <v>108</v>
      </c>
      <c r="FK39" s="289">
        <v>56.510000000000005</v>
      </c>
      <c r="FL39" s="295">
        <v>0</v>
      </c>
      <c r="FM39" s="291">
        <f t="shared" si="333"/>
        <v>0</v>
      </c>
      <c r="FN39" s="609"/>
      <c r="FO39" s="198">
        <f t="shared" si="38"/>
        <v>1</v>
      </c>
      <c r="FP39" s="198">
        <f t="shared" si="39"/>
        <v>1</v>
      </c>
      <c r="FQ39" s="199">
        <f t="shared" si="40"/>
        <v>1</v>
      </c>
      <c r="FR39" s="199">
        <f t="shared" si="334"/>
        <v>0</v>
      </c>
      <c r="FS39" s="199">
        <f t="shared" si="335"/>
        <v>0</v>
      </c>
      <c r="FT39" s="199">
        <f t="shared" si="336"/>
        <v>0</v>
      </c>
      <c r="FU39" s="113">
        <f t="shared" si="201"/>
        <v>0</v>
      </c>
      <c r="FV39" s="155">
        <f t="shared" si="110"/>
        <v>0</v>
      </c>
      <c r="FY39" s="286" t="s">
        <v>221</v>
      </c>
      <c r="FZ39" s="305" t="s">
        <v>222</v>
      </c>
      <c r="GA39" s="288" t="s">
        <v>108</v>
      </c>
      <c r="GB39" s="289">
        <v>56.510000000000005</v>
      </c>
      <c r="GC39" s="295">
        <v>0</v>
      </c>
      <c r="GD39" s="291">
        <f t="shared" si="337"/>
        <v>0</v>
      </c>
      <c r="GE39" s="609"/>
      <c r="GF39" s="198">
        <f t="shared" si="42"/>
        <v>1</v>
      </c>
      <c r="GG39" s="198">
        <f t="shared" si="43"/>
        <v>1</v>
      </c>
      <c r="GH39" s="199">
        <f t="shared" si="44"/>
        <v>1</v>
      </c>
      <c r="GI39" s="199">
        <f t="shared" si="338"/>
        <v>0</v>
      </c>
      <c r="GJ39" s="199">
        <f t="shared" si="339"/>
        <v>0</v>
      </c>
      <c r="GK39" s="199">
        <f t="shared" si="340"/>
        <v>0</v>
      </c>
      <c r="GL39" s="113">
        <f t="shared" si="206"/>
        <v>0</v>
      </c>
      <c r="GM39" s="155">
        <f t="shared" si="115"/>
        <v>0</v>
      </c>
      <c r="GP39" s="286" t="s">
        <v>221</v>
      </c>
      <c r="GQ39" s="305" t="s">
        <v>222</v>
      </c>
      <c r="GR39" s="288" t="s">
        <v>108</v>
      </c>
      <c r="GS39" s="289">
        <v>56.510000000000005</v>
      </c>
      <c r="GT39" s="295">
        <v>0</v>
      </c>
      <c r="GU39" s="291">
        <f t="shared" si="341"/>
        <v>0</v>
      </c>
      <c r="GV39" s="609"/>
      <c r="GW39" s="198">
        <f t="shared" si="46"/>
        <v>1</v>
      </c>
      <c r="GX39" s="198">
        <f t="shared" si="47"/>
        <v>1</v>
      </c>
      <c r="GY39" s="199">
        <f t="shared" si="48"/>
        <v>1</v>
      </c>
      <c r="GZ39" s="199">
        <f t="shared" si="342"/>
        <v>0</v>
      </c>
      <c r="HA39" s="199">
        <f t="shared" si="343"/>
        <v>0</v>
      </c>
      <c r="HB39" s="199">
        <f t="shared" si="344"/>
        <v>0</v>
      </c>
      <c r="HC39" s="113">
        <f t="shared" si="211"/>
        <v>0</v>
      </c>
      <c r="HD39" s="155">
        <f t="shared" si="120"/>
        <v>0</v>
      </c>
      <c r="HG39" s="286" t="s">
        <v>221</v>
      </c>
      <c r="HH39" s="305" t="s">
        <v>222</v>
      </c>
      <c r="HI39" s="288" t="s">
        <v>108</v>
      </c>
      <c r="HJ39" s="289">
        <v>56.510000000000005</v>
      </c>
      <c r="HK39" s="295">
        <v>0</v>
      </c>
      <c r="HL39" s="291">
        <f t="shared" si="345"/>
        <v>0</v>
      </c>
      <c r="HM39" s="609"/>
      <c r="HN39" s="198">
        <f t="shared" si="50"/>
        <v>1</v>
      </c>
      <c r="HO39" s="198">
        <f t="shared" si="51"/>
        <v>1</v>
      </c>
      <c r="HP39" s="199">
        <f t="shared" si="52"/>
        <v>1</v>
      </c>
      <c r="HQ39" s="199">
        <f t="shared" si="346"/>
        <v>0</v>
      </c>
      <c r="HR39" s="199">
        <f t="shared" si="347"/>
        <v>0</v>
      </c>
      <c r="HS39" s="199">
        <f t="shared" si="348"/>
        <v>0</v>
      </c>
      <c r="HT39" s="113">
        <f t="shared" si="216"/>
        <v>0</v>
      </c>
      <c r="HU39" s="155">
        <f t="shared" si="125"/>
        <v>0</v>
      </c>
      <c r="HX39" s="286" t="s">
        <v>221</v>
      </c>
      <c r="HY39" s="305" t="s">
        <v>222</v>
      </c>
      <c r="HZ39" s="288" t="s">
        <v>108</v>
      </c>
      <c r="IA39" s="289">
        <v>56.510000000000005</v>
      </c>
      <c r="IB39" s="295">
        <v>0</v>
      </c>
      <c r="IC39" s="291">
        <f t="shared" si="349"/>
        <v>0</v>
      </c>
      <c r="ID39" s="609"/>
      <c r="IE39" s="198">
        <f t="shared" si="54"/>
        <v>1</v>
      </c>
      <c r="IF39" s="198">
        <f t="shared" si="55"/>
        <v>1</v>
      </c>
      <c r="IG39" s="199">
        <f t="shared" si="56"/>
        <v>1</v>
      </c>
      <c r="IH39" s="199">
        <f t="shared" si="350"/>
        <v>0</v>
      </c>
      <c r="II39" s="199">
        <f t="shared" si="351"/>
        <v>0</v>
      </c>
      <c r="IJ39" s="199">
        <f t="shared" si="352"/>
        <v>0</v>
      </c>
      <c r="IK39" s="113">
        <f t="shared" si="221"/>
        <v>0</v>
      </c>
      <c r="IL39" s="155">
        <f t="shared" si="130"/>
        <v>0</v>
      </c>
      <c r="IO39" s="286" t="s">
        <v>221</v>
      </c>
      <c r="IP39" s="305" t="s">
        <v>222</v>
      </c>
      <c r="IQ39" s="288" t="s">
        <v>108</v>
      </c>
      <c r="IR39" s="289">
        <v>56.510000000000005</v>
      </c>
      <c r="IS39" s="295">
        <v>0</v>
      </c>
      <c r="IT39" s="291">
        <f t="shared" si="353"/>
        <v>0</v>
      </c>
      <c r="IU39" s="609"/>
      <c r="IV39" s="198">
        <f t="shared" si="58"/>
        <v>1</v>
      </c>
      <c r="IW39" s="198">
        <f t="shared" si="59"/>
        <v>1</v>
      </c>
      <c r="IX39" s="199">
        <f t="shared" si="60"/>
        <v>1</v>
      </c>
      <c r="IY39" s="199">
        <f t="shared" si="354"/>
        <v>0</v>
      </c>
      <c r="IZ39" s="199">
        <f t="shared" si="355"/>
        <v>0</v>
      </c>
      <c r="JA39" s="199">
        <f t="shared" si="356"/>
        <v>0</v>
      </c>
      <c r="JB39" s="113">
        <f t="shared" si="226"/>
        <v>0</v>
      </c>
      <c r="JC39" s="155">
        <f t="shared" si="135"/>
        <v>0</v>
      </c>
    </row>
    <row r="40" spans="2:263" ht="57.75" customHeight="1">
      <c r="B40" s="286" t="s">
        <v>223</v>
      </c>
      <c r="C40" s="305" t="s">
        <v>224</v>
      </c>
      <c r="D40" s="288" t="s">
        <v>108</v>
      </c>
      <c r="E40" s="289">
        <v>56.510000000000005</v>
      </c>
      <c r="F40" s="290">
        <v>0</v>
      </c>
      <c r="G40" s="291">
        <f t="shared" si="0"/>
        <v>0</v>
      </c>
      <c r="H40" s="609"/>
      <c r="K40" s="286" t="s">
        <v>223</v>
      </c>
      <c r="L40" s="300" t="s">
        <v>224</v>
      </c>
      <c r="M40" s="293" t="s">
        <v>108</v>
      </c>
      <c r="N40" s="294">
        <v>56.510000000000005</v>
      </c>
      <c r="O40" s="295">
        <v>6580</v>
      </c>
      <c r="P40" s="291">
        <f t="shared" si="300"/>
        <v>371836</v>
      </c>
      <c r="Q40" s="609"/>
      <c r="R40" s="198">
        <f t="shared" si="2"/>
        <v>1</v>
      </c>
      <c r="S40" s="198">
        <f t="shared" si="3"/>
        <v>1</v>
      </c>
      <c r="T40" s="199">
        <f t="shared" si="4"/>
        <v>1</v>
      </c>
      <c r="U40" s="199">
        <f t="shared" si="152"/>
        <v>1</v>
      </c>
      <c r="V40" s="199">
        <f t="shared" si="153"/>
        <v>1</v>
      </c>
      <c r="W40" s="199">
        <f t="shared" si="154"/>
        <v>1</v>
      </c>
      <c r="X40" s="113">
        <f t="shared" si="155"/>
        <v>371836</v>
      </c>
      <c r="Y40" s="155">
        <f t="shared" si="156"/>
        <v>0</v>
      </c>
      <c r="AB40" s="286" t="s">
        <v>223</v>
      </c>
      <c r="AC40" s="300" t="s">
        <v>224</v>
      </c>
      <c r="AD40" s="293" t="s">
        <v>108</v>
      </c>
      <c r="AE40" s="294">
        <v>56.510000000000005</v>
      </c>
      <c r="AF40" s="295">
        <v>1300</v>
      </c>
      <c r="AG40" s="291">
        <f t="shared" si="301"/>
        <v>73463</v>
      </c>
      <c r="AH40" s="609"/>
      <c r="AI40" s="198">
        <f t="shared" si="6"/>
        <v>1</v>
      </c>
      <c r="AJ40" s="198">
        <f t="shared" si="7"/>
        <v>1</v>
      </c>
      <c r="AK40" s="199">
        <f t="shared" si="8"/>
        <v>1</v>
      </c>
      <c r="AL40" s="199">
        <f t="shared" si="302"/>
        <v>1</v>
      </c>
      <c r="AM40" s="199">
        <f t="shared" si="303"/>
        <v>1</v>
      </c>
      <c r="AN40" s="199">
        <f t="shared" si="304"/>
        <v>1</v>
      </c>
      <c r="AO40" s="113">
        <f t="shared" si="161"/>
        <v>73463</v>
      </c>
      <c r="AP40" s="155">
        <f t="shared" si="70"/>
        <v>0</v>
      </c>
      <c r="AS40" s="286" t="s">
        <v>223</v>
      </c>
      <c r="AT40" s="292" t="s">
        <v>224</v>
      </c>
      <c r="AU40" s="296" t="s">
        <v>108</v>
      </c>
      <c r="AV40" s="294">
        <v>56.510000000000005</v>
      </c>
      <c r="AW40" s="297">
        <v>12000</v>
      </c>
      <c r="AX40" s="291">
        <f t="shared" si="305"/>
        <v>678120</v>
      </c>
      <c r="AY40" s="609"/>
      <c r="AZ40" s="198">
        <f t="shared" si="10"/>
        <v>1</v>
      </c>
      <c r="BA40" s="198">
        <f t="shared" si="11"/>
        <v>1</v>
      </c>
      <c r="BB40" s="199">
        <f t="shared" si="12"/>
        <v>1</v>
      </c>
      <c r="BC40" s="199">
        <f t="shared" si="306"/>
        <v>1</v>
      </c>
      <c r="BD40" s="199">
        <f t="shared" si="307"/>
        <v>1</v>
      </c>
      <c r="BE40" s="199">
        <f t="shared" si="308"/>
        <v>1</v>
      </c>
      <c r="BF40" s="113">
        <f t="shared" si="166"/>
        <v>678120</v>
      </c>
      <c r="BG40" s="155">
        <f t="shared" si="75"/>
        <v>0</v>
      </c>
      <c r="BJ40" s="286" t="s">
        <v>223</v>
      </c>
      <c r="BK40" s="300" t="s">
        <v>224</v>
      </c>
      <c r="BL40" s="293" t="s">
        <v>108</v>
      </c>
      <c r="BM40" s="294">
        <v>56.510000000000005</v>
      </c>
      <c r="BN40" s="295">
        <v>18000</v>
      </c>
      <c r="BO40" s="291">
        <f t="shared" si="309"/>
        <v>1017180</v>
      </c>
      <c r="BP40" s="609"/>
      <c r="BQ40" s="198">
        <f t="shared" si="14"/>
        <v>1</v>
      </c>
      <c r="BR40" s="198">
        <f t="shared" si="15"/>
        <v>1</v>
      </c>
      <c r="BS40" s="199">
        <f t="shared" si="16"/>
        <v>1</v>
      </c>
      <c r="BT40" s="199">
        <f t="shared" si="310"/>
        <v>1</v>
      </c>
      <c r="BU40" s="199">
        <f t="shared" si="311"/>
        <v>1</v>
      </c>
      <c r="BV40" s="199">
        <f t="shared" si="312"/>
        <v>1</v>
      </c>
      <c r="BW40" s="113">
        <f t="shared" si="171"/>
        <v>1017180</v>
      </c>
      <c r="BX40" s="155">
        <f t="shared" si="80"/>
        <v>0</v>
      </c>
      <c r="CA40" s="286" t="s">
        <v>223</v>
      </c>
      <c r="CB40" s="307" t="s">
        <v>224</v>
      </c>
      <c r="CC40" s="293" t="s">
        <v>108</v>
      </c>
      <c r="CD40" s="294">
        <v>56.510000000000005</v>
      </c>
      <c r="CE40" s="295">
        <v>6500</v>
      </c>
      <c r="CF40" s="291">
        <f t="shared" si="313"/>
        <v>367315</v>
      </c>
      <c r="CG40" s="609"/>
      <c r="CH40" s="198">
        <f t="shared" si="18"/>
        <v>1</v>
      </c>
      <c r="CI40" s="198">
        <f t="shared" si="19"/>
        <v>1</v>
      </c>
      <c r="CJ40" s="199">
        <f t="shared" si="20"/>
        <v>1</v>
      </c>
      <c r="CK40" s="199">
        <f t="shared" si="314"/>
        <v>1</v>
      </c>
      <c r="CL40" s="199">
        <f t="shared" si="315"/>
        <v>1</v>
      </c>
      <c r="CM40" s="199">
        <f t="shared" si="316"/>
        <v>1</v>
      </c>
      <c r="CN40" s="113">
        <f t="shared" si="176"/>
        <v>367315</v>
      </c>
      <c r="CO40" s="155">
        <f t="shared" si="85"/>
        <v>0</v>
      </c>
      <c r="CR40" s="299" t="s">
        <v>223</v>
      </c>
      <c r="CS40" s="300" t="s">
        <v>224</v>
      </c>
      <c r="CT40" s="301" t="s">
        <v>108</v>
      </c>
      <c r="CU40" s="302">
        <v>56.510000000000005</v>
      </c>
      <c r="CV40" s="303">
        <v>13650</v>
      </c>
      <c r="CW40" s="291">
        <f t="shared" si="317"/>
        <v>771362</v>
      </c>
      <c r="CX40" s="609"/>
      <c r="CY40" s="198">
        <f t="shared" si="22"/>
        <v>1</v>
      </c>
      <c r="CZ40" s="198">
        <f t="shared" si="23"/>
        <v>1</v>
      </c>
      <c r="DA40" s="199">
        <f t="shared" si="24"/>
        <v>1</v>
      </c>
      <c r="DB40" s="199">
        <f t="shared" si="318"/>
        <v>1</v>
      </c>
      <c r="DC40" s="199">
        <f t="shared" si="319"/>
        <v>1</v>
      </c>
      <c r="DD40" s="199">
        <f t="shared" si="320"/>
        <v>1</v>
      </c>
      <c r="DE40" s="113">
        <f t="shared" si="181"/>
        <v>771362</v>
      </c>
      <c r="DF40" s="155">
        <f t="shared" si="90"/>
        <v>0</v>
      </c>
      <c r="DI40" s="286" t="s">
        <v>223</v>
      </c>
      <c r="DJ40" s="305" t="s">
        <v>224</v>
      </c>
      <c r="DK40" s="288" t="s">
        <v>108</v>
      </c>
      <c r="DL40" s="289">
        <v>56.510000000000005</v>
      </c>
      <c r="DM40" s="295">
        <v>0</v>
      </c>
      <c r="DN40" s="291">
        <f t="shared" si="321"/>
        <v>0</v>
      </c>
      <c r="DO40" s="609"/>
      <c r="DP40" s="198">
        <f t="shared" si="26"/>
        <v>1</v>
      </c>
      <c r="DQ40" s="198">
        <f t="shared" si="27"/>
        <v>1</v>
      </c>
      <c r="DR40" s="199">
        <f t="shared" si="28"/>
        <v>1</v>
      </c>
      <c r="DS40" s="199">
        <f t="shared" si="322"/>
        <v>0</v>
      </c>
      <c r="DT40" s="199">
        <f t="shared" si="323"/>
        <v>0</v>
      </c>
      <c r="DU40" s="199">
        <f t="shared" si="324"/>
        <v>0</v>
      </c>
      <c r="DV40" s="113">
        <f t="shared" si="186"/>
        <v>0</v>
      </c>
      <c r="DW40" s="155">
        <f t="shared" si="95"/>
        <v>0</v>
      </c>
      <c r="DZ40" s="286" t="s">
        <v>223</v>
      </c>
      <c r="EA40" s="305" t="s">
        <v>224</v>
      </c>
      <c r="EB40" s="288" t="s">
        <v>108</v>
      </c>
      <c r="EC40" s="289">
        <v>56.510000000000005</v>
      </c>
      <c r="ED40" s="295">
        <v>0</v>
      </c>
      <c r="EE40" s="291">
        <f t="shared" si="325"/>
        <v>0</v>
      </c>
      <c r="EF40" s="609"/>
      <c r="EG40" s="198">
        <f t="shared" si="30"/>
        <v>1</v>
      </c>
      <c r="EH40" s="198">
        <f t="shared" si="31"/>
        <v>1</v>
      </c>
      <c r="EI40" s="199">
        <f t="shared" si="32"/>
        <v>1</v>
      </c>
      <c r="EJ40" s="199">
        <f t="shared" si="326"/>
        <v>0</v>
      </c>
      <c r="EK40" s="199">
        <f t="shared" si="327"/>
        <v>0</v>
      </c>
      <c r="EL40" s="199">
        <f t="shared" si="328"/>
        <v>0</v>
      </c>
      <c r="EM40" s="113">
        <f t="shared" si="191"/>
        <v>0</v>
      </c>
      <c r="EN40" s="155">
        <f t="shared" si="100"/>
        <v>0</v>
      </c>
      <c r="EQ40" s="286" t="s">
        <v>223</v>
      </c>
      <c r="ER40" s="305" t="s">
        <v>224</v>
      </c>
      <c r="ES40" s="288" t="s">
        <v>108</v>
      </c>
      <c r="ET40" s="289">
        <v>56.510000000000005</v>
      </c>
      <c r="EU40" s="295">
        <v>0</v>
      </c>
      <c r="EV40" s="291">
        <f t="shared" si="329"/>
        <v>0</v>
      </c>
      <c r="EW40" s="609"/>
      <c r="EX40" s="198">
        <f t="shared" si="34"/>
        <v>1</v>
      </c>
      <c r="EY40" s="198">
        <f t="shared" si="35"/>
        <v>1</v>
      </c>
      <c r="EZ40" s="199">
        <f t="shared" si="36"/>
        <v>1</v>
      </c>
      <c r="FA40" s="199">
        <f t="shared" si="330"/>
        <v>0</v>
      </c>
      <c r="FB40" s="199">
        <f t="shared" si="331"/>
        <v>0</v>
      </c>
      <c r="FC40" s="199">
        <f t="shared" si="332"/>
        <v>0</v>
      </c>
      <c r="FD40" s="113">
        <f t="shared" si="196"/>
        <v>0</v>
      </c>
      <c r="FE40" s="155">
        <f t="shared" si="105"/>
        <v>0</v>
      </c>
      <c r="FH40" s="286" t="s">
        <v>223</v>
      </c>
      <c r="FI40" s="305" t="s">
        <v>224</v>
      </c>
      <c r="FJ40" s="288" t="s">
        <v>108</v>
      </c>
      <c r="FK40" s="289">
        <v>56.510000000000005</v>
      </c>
      <c r="FL40" s="295">
        <v>0</v>
      </c>
      <c r="FM40" s="291">
        <f t="shared" si="333"/>
        <v>0</v>
      </c>
      <c r="FN40" s="609"/>
      <c r="FO40" s="198">
        <f t="shared" si="38"/>
        <v>1</v>
      </c>
      <c r="FP40" s="198">
        <f t="shared" si="39"/>
        <v>1</v>
      </c>
      <c r="FQ40" s="199">
        <f t="shared" si="40"/>
        <v>1</v>
      </c>
      <c r="FR40" s="199">
        <f t="shared" si="334"/>
        <v>0</v>
      </c>
      <c r="FS40" s="199">
        <f t="shared" si="335"/>
        <v>0</v>
      </c>
      <c r="FT40" s="199">
        <f t="shared" si="336"/>
        <v>0</v>
      </c>
      <c r="FU40" s="113">
        <f t="shared" si="201"/>
        <v>0</v>
      </c>
      <c r="FV40" s="155">
        <f t="shared" si="110"/>
        <v>0</v>
      </c>
      <c r="FY40" s="286" t="s">
        <v>223</v>
      </c>
      <c r="FZ40" s="305" t="s">
        <v>224</v>
      </c>
      <c r="GA40" s="288" t="s">
        <v>108</v>
      </c>
      <c r="GB40" s="289">
        <v>56.510000000000005</v>
      </c>
      <c r="GC40" s="295">
        <v>0</v>
      </c>
      <c r="GD40" s="291">
        <f t="shared" si="337"/>
        <v>0</v>
      </c>
      <c r="GE40" s="609"/>
      <c r="GF40" s="198">
        <f t="shared" si="42"/>
        <v>1</v>
      </c>
      <c r="GG40" s="198">
        <f t="shared" si="43"/>
        <v>1</v>
      </c>
      <c r="GH40" s="199">
        <f t="shared" si="44"/>
        <v>1</v>
      </c>
      <c r="GI40" s="199">
        <f t="shared" si="338"/>
        <v>0</v>
      </c>
      <c r="GJ40" s="199">
        <f t="shared" si="339"/>
        <v>0</v>
      </c>
      <c r="GK40" s="199">
        <f t="shared" si="340"/>
        <v>0</v>
      </c>
      <c r="GL40" s="113">
        <f t="shared" si="206"/>
        <v>0</v>
      </c>
      <c r="GM40" s="155">
        <f t="shared" si="115"/>
        <v>0</v>
      </c>
      <c r="GP40" s="286" t="s">
        <v>223</v>
      </c>
      <c r="GQ40" s="305" t="s">
        <v>224</v>
      </c>
      <c r="GR40" s="288" t="s">
        <v>108</v>
      </c>
      <c r="GS40" s="289">
        <v>56.510000000000005</v>
      </c>
      <c r="GT40" s="295">
        <v>0</v>
      </c>
      <c r="GU40" s="291">
        <f t="shared" si="341"/>
        <v>0</v>
      </c>
      <c r="GV40" s="609"/>
      <c r="GW40" s="198">
        <f t="shared" si="46"/>
        <v>1</v>
      </c>
      <c r="GX40" s="198">
        <f t="shared" si="47"/>
        <v>1</v>
      </c>
      <c r="GY40" s="199">
        <f t="shared" si="48"/>
        <v>1</v>
      </c>
      <c r="GZ40" s="199">
        <f t="shared" si="342"/>
        <v>0</v>
      </c>
      <c r="HA40" s="199">
        <f t="shared" si="343"/>
        <v>0</v>
      </c>
      <c r="HB40" s="199">
        <f t="shared" si="344"/>
        <v>0</v>
      </c>
      <c r="HC40" s="113">
        <f t="shared" si="211"/>
        <v>0</v>
      </c>
      <c r="HD40" s="155">
        <f t="shared" si="120"/>
        <v>0</v>
      </c>
      <c r="HG40" s="286" t="s">
        <v>223</v>
      </c>
      <c r="HH40" s="305" t="s">
        <v>224</v>
      </c>
      <c r="HI40" s="288" t="s">
        <v>108</v>
      </c>
      <c r="HJ40" s="289">
        <v>56.510000000000005</v>
      </c>
      <c r="HK40" s="295">
        <v>0</v>
      </c>
      <c r="HL40" s="291">
        <f t="shared" si="345"/>
        <v>0</v>
      </c>
      <c r="HM40" s="609"/>
      <c r="HN40" s="198">
        <f t="shared" si="50"/>
        <v>1</v>
      </c>
      <c r="HO40" s="198">
        <f t="shared" si="51"/>
        <v>1</v>
      </c>
      <c r="HP40" s="199">
        <f t="shared" si="52"/>
        <v>1</v>
      </c>
      <c r="HQ40" s="199">
        <f t="shared" si="346"/>
        <v>0</v>
      </c>
      <c r="HR40" s="199">
        <f t="shared" si="347"/>
        <v>0</v>
      </c>
      <c r="HS40" s="199">
        <f t="shared" si="348"/>
        <v>0</v>
      </c>
      <c r="HT40" s="113">
        <f t="shared" si="216"/>
        <v>0</v>
      </c>
      <c r="HU40" s="155">
        <f t="shared" si="125"/>
        <v>0</v>
      </c>
      <c r="HX40" s="286" t="s">
        <v>223</v>
      </c>
      <c r="HY40" s="305" t="s">
        <v>224</v>
      </c>
      <c r="HZ40" s="288" t="s">
        <v>108</v>
      </c>
      <c r="IA40" s="289">
        <v>56.510000000000005</v>
      </c>
      <c r="IB40" s="295">
        <v>0</v>
      </c>
      <c r="IC40" s="291">
        <f t="shared" si="349"/>
        <v>0</v>
      </c>
      <c r="ID40" s="609"/>
      <c r="IE40" s="198">
        <f t="shared" si="54"/>
        <v>1</v>
      </c>
      <c r="IF40" s="198">
        <f t="shared" si="55"/>
        <v>1</v>
      </c>
      <c r="IG40" s="199">
        <f t="shared" si="56"/>
        <v>1</v>
      </c>
      <c r="IH40" s="199">
        <f t="shared" si="350"/>
        <v>0</v>
      </c>
      <c r="II40" s="199">
        <f t="shared" si="351"/>
        <v>0</v>
      </c>
      <c r="IJ40" s="199">
        <f t="shared" si="352"/>
        <v>0</v>
      </c>
      <c r="IK40" s="113">
        <f t="shared" si="221"/>
        <v>0</v>
      </c>
      <c r="IL40" s="155">
        <f t="shared" si="130"/>
        <v>0</v>
      </c>
      <c r="IO40" s="286" t="s">
        <v>223</v>
      </c>
      <c r="IP40" s="305" t="s">
        <v>224</v>
      </c>
      <c r="IQ40" s="288" t="s">
        <v>108</v>
      </c>
      <c r="IR40" s="289">
        <v>56.510000000000005</v>
      </c>
      <c r="IS40" s="295">
        <v>0</v>
      </c>
      <c r="IT40" s="291">
        <f t="shared" si="353"/>
        <v>0</v>
      </c>
      <c r="IU40" s="609"/>
      <c r="IV40" s="198">
        <f t="shared" si="58"/>
        <v>1</v>
      </c>
      <c r="IW40" s="198">
        <f t="shared" si="59"/>
        <v>1</v>
      </c>
      <c r="IX40" s="199">
        <f t="shared" si="60"/>
        <v>1</v>
      </c>
      <c r="IY40" s="199">
        <f t="shared" si="354"/>
        <v>0</v>
      </c>
      <c r="IZ40" s="199">
        <f t="shared" si="355"/>
        <v>0</v>
      </c>
      <c r="JA40" s="199">
        <f t="shared" si="356"/>
        <v>0</v>
      </c>
      <c r="JB40" s="113">
        <f t="shared" si="226"/>
        <v>0</v>
      </c>
      <c r="JC40" s="155">
        <f t="shared" si="135"/>
        <v>0</v>
      </c>
    </row>
    <row r="41" spans="2:263" ht="39" customHeight="1">
      <c r="B41" s="286" t="s">
        <v>225</v>
      </c>
      <c r="C41" s="305" t="s">
        <v>226</v>
      </c>
      <c r="D41" s="288" t="s">
        <v>109</v>
      </c>
      <c r="E41" s="289">
        <v>15.100000000000001</v>
      </c>
      <c r="F41" s="290">
        <v>0</v>
      </c>
      <c r="G41" s="291">
        <f t="shared" si="0"/>
        <v>0</v>
      </c>
      <c r="H41" s="609"/>
      <c r="K41" s="286" t="s">
        <v>225</v>
      </c>
      <c r="L41" s="300" t="s">
        <v>226</v>
      </c>
      <c r="M41" s="293" t="s">
        <v>109</v>
      </c>
      <c r="N41" s="294">
        <v>15.100000000000001</v>
      </c>
      <c r="O41" s="295">
        <v>22635</v>
      </c>
      <c r="P41" s="291">
        <f t="shared" si="300"/>
        <v>341789</v>
      </c>
      <c r="Q41" s="609"/>
      <c r="R41" s="198">
        <f t="shared" si="2"/>
        <v>1</v>
      </c>
      <c r="S41" s="198">
        <f t="shared" si="3"/>
        <v>1</v>
      </c>
      <c r="T41" s="199">
        <f t="shared" si="4"/>
        <v>1</v>
      </c>
      <c r="U41" s="199">
        <f t="shared" si="152"/>
        <v>1</v>
      </c>
      <c r="V41" s="199">
        <f t="shared" si="153"/>
        <v>1</v>
      </c>
      <c r="W41" s="199">
        <f t="shared" si="154"/>
        <v>1</v>
      </c>
      <c r="X41" s="113">
        <f t="shared" si="155"/>
        <v>341789</v>
      </c>
      <c r="Y41" s="155">
        <f t="shared" si="156"/>
        <v>0</v>
      </c>
      <c r="AB41" s="286" t="s">
        <v>225</v>
      </c>
      <c r="AC41" s="300" t="s">
        <v>226</v>
      </c>
      <c r="AD41" s="293" t="s">
        <v>109</v>
      </c>
      <c r="AE41" s="294">
        <v>15.100000000000001</v>
      </c>
      <c r="AF41" s="295">
        <v>28200</v>
      </c>
      <c r="AG41" s="291">
        <f t="shared" si="301"/>
        <v>425820</v>
      </c>
      <c r="AH41" s="609"/>
      <c r="AI41" s="198">
        <f t="shared" si="6"/>
        <v>1</v>
      </c>
      <c r="AJ41" s="198">
        <f t="shared" si="7"/>
        <v>1</v>
      </c>
      <c r="AK41" s="199">
        <f t="shared" si="8"/>
        <v>1</v>
      </c>
      <c r="AL41" s="199">
        <f t="shared" si="302"/>
        <v>1</v>
      </c>
      <c r="AM41" s="199">
        <f t="shared" si="303"/>
        <v>1</v>
      </c>
      <c r="AN41" s="199">
        <f t="shared" si="304"/>
        <v>1</v>
      </c>
      <c r="AO41" s="113">
        <f t="shared" si="161"/>
        <v>425820</v>
      </c>
      <c r="AP41" s="155">
        <f t="shared" si="70"/>
        <v>0</v>
      </c>
      <c r="AS41" s="286" t="s">
        <v>225</v>
      </c>
      <c r="AT41" s="292" t="s">
        <v>226</v>
      </c>
      <c r="AU41" s="296" t="s">
        <v>109</v>
      </c>
      <c r="AV41" s="294">
        <v>15.100000000000001</v>
      </c>
      <c r="AW41" s="297">
        <v>30000</v>
      </c>
      <c r="AX41" s="291">
        <f t="shared" si="305"/>
        <v>453000</v>
      </c>
      <c r="AY41" s="609"/>
      <c r="AZ41" s="198">
        <f t="shared" si="10"/>
        <v>1</v>
      </c>
      <c r="BA41" s="198">
        <f t="shared" si="11"/>
        <v>1</v>
      </c>
      <c r="BB41" s="199">
        <f t="shared" si="12"/>
        <v>1</v>
      </c>
      <c r="BC41" s="199">
        <f t="shared" si="306"/>
        <v>1</v>
      </c>
      <c r="BD41" s="199">
        <f t="shared" si="307"/>
        <v>1</v>
      </c>
      <c r="BE41" s="199">
        <f t="shared" si="308"/>
        <v>1</v>
      </c>
      <c r="BF41" s="113">
        <f t="shared" si="166"/>
        <v>453000</v>
      </c>
      <c r="BG41" s="155">
        <f t="shared" si="75"/>
        <v>0</v>
      </c>
      <c r="BJ41" s="286" t="s">
        <v>225</v>
      </c>
      <c r="BK41" s="300" t="s">
        <v>226</v>
      </c>
      <c r="BL41" s="293" t="s">
        <v>109</v>
      </c>
      <c r="BM41" s="294">
        <v>15.100000000000001</v>
      </c>
      <c r="BN41" s="295">
        <v>16000</v>
      </c>
      <c r="BO41" s="291">
        <f t="shared" si="309"/>
        <v>241600</v>
      </c>
      <c r="BP41" s="609"/>
      <c r="BQ41" s="198">
        <f t="shared" si="14"/>
        <v>1</v>
      </c>
      <c r="BR41" s="198">
        <f t="shared" si="15"/>
        <v>1</v>
      </c>
      <c r="BS41" s="199">
        <f t="shared" si="16"/>
        <v>1</v>
      </c>
      <c r="BT41" s="199">
        <f t="shared" si="310"/>
        <v>1</v>
      </c>
      <c r="BU41" s="199">
        <f t="shared" si="311"/>
        <v>1</v>
      </c>
      <c r="BV41" s="199">
        <f t="shared" si="312"/>
        <v>1</v>
      </c>
      <c r="BW41" s="113">
        <f t="shared" si="171"/>
        <v>241600</v>
      </c>
      <c r="BX41" s="155">
        <f t="shared" si="80"/>
        <v>0</v>
      </c>
      <c r="CA41" s="286" t="s">
        <v>225</v>
      </c>
      <c r="CB41" s="307" t="s">
        <v>226</v>
      </c>
      <c r="CC41" s="293" t="s">
        <v>109</v>
      </c>
      <c r="CD41" s="294">
        <v>15.100000000000001</v>
      </c>
      <c r="CE41" s="295">
        <v>20500</v>
      </c>
      <c r="CF41" s="291">
        <f t="shared" si="313"/>
        <v>309550</v>
      </c>
      <c r="CG41" s="609"/>
      <c r="CH41" s="198">
        <f t="shared" si="18"/>
        <v>1</v>
      </c>
      <c r="CI41" s="198">
        <f t="shared" si="19"/>
        <v>1</v>
      </c>
      <c r="CJ41" s="199">
        <f t="shared" si="20"/>
        <v>1</v>
      </c>
      <c r="CK41" s="199">
        <f t="shared" si="314"/>
        <v>1</v>
      </c>
      <c r="CL41" s="199">
        <f t="shared" si="315"/>
        <v>1</v>
      </c>
      <c r="CM41" s="199">
        <f t="shared" si="316"/>
        <v>1</v>
      </c>
      <c r="CN41" s="113">
        <f t="shared" si="176"/>
        <v>309550</v>
      </c>
      <c r="CO41" s="155">
        <f t="shared" si="85"/>
        <v>0</v>
      </c>
      <c r="CR41" s="299" t="s">
        <v>225</v>
      </c>
      <c r="CS41" s="300" t="s">
        <v>226</v>
      </c>
      <c r="CT41" s="301" t="s">
        <v>109</v>
      </c>
      <c r="CU41" s="302">
        <v>15.100000000000001</v>
      </c>
      <c r="CV41" s="303">
        <v>16800</v>
      </c>
      <c r="CW41" s="291">
        <f t="shared" si="317"/>
        <v>253680</v>
      </c>
      <c r="CX41" s="609"/>
      <c r="CY41" s="198">
        <f t="shared" si="22"/>
        <v>1</v>
      </c>
      <c r="CZ41" s="198">
        <f t="shared" si="23"/>
        <v>1</v>
      </c>
      <c r="DA41" s="199">
        <f t="shared" si="24"/>
        <v>1</v>
      </c>
      <c r="DB41" s="199">
        <f t="shared" si="318"/>
        <v>1</v>
      </c>
      <c r="DC41" s="199">
        <f t="shared" si="319"/>
        <v>1</v>
      </c>
      <c r="DD41" s="199">
        <f t="shared" si="320"/>
        <v>1</v>
      </c>
      <c r="DE41" s="113">
        <f t="shared" si="181"/>
        <v>253680</v>
      </c>
      <c r="DF41" s="155">
        <f t="shared" si="90"/>
        <v>0</v>
      </c>
      <c r="DI41" s="286" t="s">
        <v>225</v>
      </c>
      <c r="DJ41" s="305" t="s">
        <v>226</v>
      </c>
      <c r="DK41" s="288" t="s">
        <v>109</v>
      </c>
      <c r="DL41" s="289">
        <v>15.100000000000001</v>
      </c>
      <c r="DM41" s="295">
        <v>0</v>
      </c>
      <c r="DN41" s="291">
        <f t="shared" si="321"/>
        <v>0</v>
      </c>
      <c r="DO41" s="609"/>
      <c r="DP41" s="198">
        <f t="shared" si="26"/>
        <v>1</v>
      </c>
      <c r="DQ41" s="198">
        <f t="shared" si="27"/>
        <v>1</v>
      </c>
      <c r="DR41" s="199">
        <f t="shared" si="28"/>
        <v>1</v>
      </c>
      <c r="DS41" s="199">
        <f t="shared" si="322"/>
        <v>0</v>
      </c>
      <c r="DT41" s="199">
        <f t="shared" si="323"/>
        <v>0</v>
      </c>
      <c r="DU41" s="199">
        <f t="shared" si="324"/>
        <v>0</v>
      </c>
      <c r="DV41" s="113">
        <f t="shared" si="186"/>
        <v>0</v>
      </c>
      <c r="DW41" s="155">
        <f t="shared" si="95"/>
        <v>0</v>
      </c>
      <c r="DZ41" s="286" t="s">
        <v>225</v>
      </c>
      <c r="EA41" s="305" t="s">
        <v>226</v>
      </c>
      <c r="EB41" s="288" t="s">
        <v>109</v>
      </c>
      <c r="EC41" s="289">
        <v>15.100000000000001</v>
      </c>
      <c r="ED41" s="295">
        <v>0</v>
      </c>
      <c r="EE41" s="291">
        <f t="shared" si="325"/>
        <v>0</v>
      </c>
      <c r="EF41" s="609"/>
      <c r="EG41" s="198">
        <f t="shared" si="30"/>
        <v>1</v>
      </c>
      <c r="EH41" s="198">
        <f t="shared" si="31"/>
        <v>1</v>
      </c>
      <c r="EI41" s="199">
        <f t="shared" si="32"/>
        <v>1</v>
      </c>
      <c r="EJ41" s="199">
        <f t="shared" si="326"/>
        <v>0</v>
      </c>
      <c r="EK41" s="199">
        <f t="shared" si="327"/>
        <v>0</v>
      </c>
      <c r="EL41" s="199">
        <f t="shared" si="328"/>
        <v>0</v>
      </c>
      <c r="EM41" s="113">
        <f t="shared" si="191"/>
        <v>0</v>
      </c>
      <c r="EN41" s="155">
        <f t="shared" si="100"/>
        <v>0</v>
      </c>
      <c r="EQ41" s="286" t="s">
        <v>225</v>
      </c>
      <c r="ER41" s="305" t="s">
        <v>226</v>
      </c>
      <c r="ES41" s="288" t="s">
        <v>109</v>
      </c>
      <c r="ET41" s="289">
        <v>15.100000000000001</v>
      </c>
      <c r="EU41" s="295">
        <v>0</v>
      </c>
      <c r="EV41" s="291">
        <f t="shared" si="329"/>
        <v>0</v>
      </c>
      <c r="EW41" s="609"/>
      <c r="EX41" s="198">
        <f t="shared" si="34"/>
        <v>1</v>
      </c>
      <c r="EY41" s="198">
        <f t="shared" si="35"/>
        <v>1</v>
      </c>
      <c r="EZ41" s="199">
        <f t="shared" si="36"/>
        <v>1</v>
      </c>
      <c r="FA41" s="199">
        <f t="shared" si="330"/>
        <v>0</v>
      </c>
      <c r="FB41" s="199">
        <f t="shared" si="331"/>
        <v>0</v>
      </c>
      <c r="FC41" s="199">
        <f t="shared" si="332"/>
        <v>0</v>
      </c>
      <c r="FD41" s="113">
        <f t="shared" si="196"/>
        <v>0</v>
      </c>
      <c r="FE41" s="155">
        <f t="shared" si="105"/>
        <v>0</v>
      </c>
      <c r="FH41" s="286" t="s">
        <v>225</v>
      </c>
      <c r="FI41" s="305" t="s">
        <v>226</v>
      </c>
      <c r="FJ41" s="288" t="s">
        <v>109</v>
      </c>
      <c r="FK41" s="289">
        <v>15.100000000000001</v>
      </c>
      <c r="FL41" s="295">
        <v>0</v>
      </c>
      <c r="FM41" s="291">
        <f t="shared" si="333"/>
        <v>0</v>
      </c>
      <c r="FN41" s="609"/>
      <c r="FO41" s="198">
        <f t="shared" si="38"/>
        <v>1</v>
      </c>
      <c r="FP41" s="198">
        <f t="shared" si="39"/>
        <v>1</v>
      </c>
      <c r="FQ41" s="199">
        <f t="shared" si="40"/>
        <v>1</v>
      </c>
      <c r="FR41" s="199">
        <f t="shared" si="334"/>
        <v>0</v>
      </c>
      <c r="FS41" s="199">
        <f t="shared" si="335"/>
        <v>0</v>
      </c>
      <c r="FT41" s="199">
        <f t="shared" si="336"/>
        <v>0</v>
      </c>
      <c r="FU41" s="113">
        <f t="shared" si="201"/>
        <v>0</v>
      </c>
      <c r="FV41" s="155">
        <f t="shared" si="110"/>
        <v>0</v>
      </c>
      <c r="FY41" s="286" t="s">
        <v>225</v>
      </c>
      <c r="FZ41" s="305" t="s">
        <v>226</v>
      </c>
      <c r="GA41" s="288" t="s">
        <v>109</v>
      </c>
      <c r="GB41" s="289">
        <v>15.100000000000001</v>
      </c>
      <c r="GC41" s="295">
        <v>0</v>
      </c>
      <c r="GD41" s="291">
        <f t="shared" si="337"/>
        <v>0</v>
      </c>
      <c r="GE41" s="609"/>
      <c r="GF41" s="198">
        <f t="shared" si="42"/>
        <v>1</v>
      </c>
      <c r="GG41" s="198">
        <f t="shared" si="43"/>
        <v>1</v>
      </c>
      <c r="GH41" s="199">
        <f t="shared" si="44"/>
        <v>1</v>
      </c>
      <c r="GI41" s="199">
        <f t="shared" si="338"/>
        <v>0</v>
      </c>
      <c r="GJ41" s="199">
        <f t="shared" si="339"/>
        <v>0</v>
      </c>
      <c r="GK41" s="199">
        <f t="shared" si="340"/>
        <v>0</v>
      </c>
      <c r="GL41" s="113">
        <f t="shared" si="206"/>
        <v>0</v>
      </c>
      <c r="GM41" s="155">
        <f t="shared" si="115"/>
        <v>0</v>
      </c>
      <c r="GP41" s="286" t="s">
        <v>225</v>
      </c>
      <c r="GQ41" s="305" t="s">
        <v>226</v>
      </c>
      <c r="GR41" s="288" t="s">
        <v>109</v>
      </c>
      <c r="GS41" s="289">
        <v>15.100000000000001</v>
      </c>
      <c r="GT41" s="295">
        <v>0</v>
      </c>
      <c r="GU41" s="291">
        <f t="shared" si="341"/>
        <v>0</v>
      </c>
      <c r="GV41" s="609"/>
      <c r="GW41" s="198">
        <f t="shared" si="46"/>
        <v>1</v>
      </c>
      <c r="GX41" s="198">
        <f t="shared" si="47"/>
        <v>1</v>
      </c>
      <c r="GY41" s="199">
        <f t="shared" si="48"/>
        <v>1</v>
      </c>
      <c r="GZ41" s="199">
        <f t="shared" si="342"/>
        <v>0</v>
      </c>
      <c r="HA41" s="199">
        <f t="shared" si="343"/>
        <v>0</v>
      </c>
      <c r="HB41" s="199">
        <f t="shared" si="344"/>
        <v>0</v>
      </c>
      <c r="HC41" s="113">
        <f t="shared" si="211"/>
        <v>0</v>
      </c>
      <c r="HD41" s="155">
        <f t="shared" si="120"/>
        <v>0</v>
      </c>
      <c r="HG41" s="286" t="s">
        <v>225</v>
      </c>
      <c r="HH41" s="305" t="s">
        <v>226</v>
      </c>
      <c r="HI41" s="288" t="s">
        <v>109</v>
      </c>
      <c r="HJ41" s="289">
        <v>15.100000000000001</v>
      </c>
      <c r="HK41" s="295">
        <v>0</v>
      </c>
      <c r="HL41" s="291">
        <f t="shared" si="345"/>
        <v>0</v>
      </c>
      <c r="HM41" s="609"/>
      <c r="HN41" s="198">
        <f t="shared" si="50"/>
        <v>1</v>
      </c>
      <c r="HO41" s="198">
        <f t="shared" si="51"/>
        <v>1</v>
      </c>
      <c r="HP41" s="199">
        <f t="shared" si="52"/>
        <v>1</v>
      </c>
      <c r="HQ41" s="199">
        <f t="shared" si="346"/>
        <v>0</v>
      </c>
      <c r="HR41" s="199">
        <f t="shared" si="347"/>
        <v>0</v>
      </c>
      <c r="HS41" s="199">
        <f t="shared" si="348"/>
        <v>0</v>
      </c>
      <c r="HT41" s="113">
        <f t="shared" si="216"/>
        <v>0</v>
      </c>
      <c r="HU41" s="155">
        <f t="shared" si="125"/>
        <v>0</v>
      </c>
      <c r="HX41" s="286" t="s">
        <v>225</v>
      </c>
      <c r="HY41" s="305" t="s">
        <v>226</v>
      </c>
      <c r="HZ41" s="288" t="s">
        <v>109</v>
      </c>
      <c r="IA41" s="289">
        <v>15.100000000000001</v>
      </c>
      <c r="IB41" s="295">
        <v>0</v>
      </c>
      <c r="IC41" s="291">
        <f t="shared" si="349"/>
        <v>0</v>
      </c>
      <c r="ID41" s="609"/>
      <c r="IE41" s="198">
        <f t="shared" si="54"/>
        <v>1</v>
      </c>
      <c r="IF41" s="198">
        <f t="shared" si="55"/>
        <v>1</v>
      </c>
      <c r="IG41" s="199">
        <f t="shared" si="56"/>
        <v>1</v>
      </c>
      <c r="IH41" s="199">
        <f t="shared" si="350"/>
        <v>0</v>
      </c>
      <c r="II41" s="199">
        <f t="shared" si="351"/>
        <v>0</v>
      </c>
      <c r="IJ41" s="199">
        <f t="shared" si="352"/>
        <v>0</v>
      </c>
      <c r="IK41" s="113">
        <f t="shared" si="221"/>
        <v>0</v>
      </c>
      <c r="IL41" s="155">
        <f t="shared" si="130"/>
        <v>0</v>
      </c>
      <c r="IO41" s="286" t="s">
        <v>225</v>
      </c>
      <c r="IP41" s="305" t="s">
        <v>226</v>
      </c>
      <c r="IQ41" s="288" t="s">
        <v>109</v>
      </c>
      <c r="IR41" s="289">
        <v>15.100000000000001</v>
      </c>
      <c r="IS41" s="295">
        <v>0</v>
      </c>
      <c r="IT41" s="291">
        <f t="shared" si="353"/>
        <v>0</v>
      </c>
      <c r="IU41" s="609"/>
      <c r="IV41" s="198">
        <f t="shared" si="58"/>
        <v>1</v>
      </c>
      <c r="IW41" s="198">
        <f t="shared" si="59"/>
        <v>1</v>
      </c>
      <c r="IX41" s="199">
        <f t="shared" si="60"/>
        <v>1</v>
      </c>
      <c r="IY41" s="199">
        <f t="shared" si="354"/>
        <v>0</v>
      </c>
      <c r="IZ41" s="199">
        <f t="shared" si="355"/>
        <v>0</v>
      </c>
      <c r="JA41" s="199">
        <f t="shared" si="356"/>
        <v>0</v>
      </c>
      <c r="JB41" s="113">
        <f t="shared" si="226"/>
        <v>0</v>
      </c>
      <c r="JC41" s="155">
        <f t="shared" si="135"/>
        <v>0</v>
      </c>
    </row>
    <row r="42" spans="2:263" ht="60.75" customHeight="1" thickBot="1">
      <c r="B42" s="286" t="s">
        <v>227</v>
      </c>
      <c r="C42" s="305" t="s">
        <v>228</v>
      </c>
      <c r="D42" s="288" t="s">
        <v>109</v>
      </c>
      <c r="E42" s="289">
        <v>19.5</v>
      </c>
      <c r="F42" s="290">
        <v>0</v>
      </c>
      <c r="G42" s="291">
        <f t="shared" si="0"/>
        <v>0</v>
      </c>
      <c r="H42" s="609"/>
      <c r="K42" s="286" t="s">
        <v>227</v>
      </c>
      <c r="L42" s="300" t="s">
        <v>228</v>
      </c>
      <c r="M42" s="293" t="s">
        <v>109</v>
      </c>
      <c r="N42" s="294">
        <v>19.5</v>
      </c>
      <c r="O42" s="295">
        <v>65240</v>
      </c>
      <c r="P42" s="291">
        <f t="shared" si="300"/>
        <v>1272180</v>
      </c>
      <c r="Q42" s="628"/>
      <c r="R42" s="198">
        <f t="shared" si="2"/>
        <v>1</v>
      </c>
      <c r="S42" s="198">
        <f t="shared" si="3"/>
        <v>1</v>
      </c>
      <c r="T42" s="199">
        <f t="shared" si="4"/>
        <v>1</v>
      </c>
      <c r="U42" s="199">
        <f t="shared" si="152"/>
        <v>1</v>
      </c>
      <c r="V42" s="199">
        <f t="shared" si="153"/>
        <v>1</v>
      </c>
      <c r="W42" s="199">
        <f t="shared" si="154"/>
        <v>1</v>
      </c>
      <c r="X42" s="113">
        <f t="shared" si="155"/>
        <v>1272180</v>
      </c>
      <c r="Y42" s="155">
        <f t="shared" si="156"/>
        <v>0</v>
      </c>
      <c r="AB42" s="286" t="s">
        <v>227</v>
      </c>
      <c r="AC42" s="300" t="s">
        <v>228</v>
      </c>
      <c r="AD42" s="293" t="s">
        <v>109</v>
      </c>
      <c r="AE42" s="294">
        <v>19.5</v>
      </c>
      <c r="AF42" s="295">
        <v>43000</v>
      </c>
      <c r="AG42" s="291">
        <f t="shared" si="301"/>
        <v>838500</v>
      </c>
      <c r="AH42" s="609"/>
      <c r="AI42" s="198">
        <f t="shared" si="6"/>
        <v>1</v>
      </c>
      <c r="AJ42" s="198">
        <f t="shared" si="7"/>
        <v>1</v>
      </c>
      <c r="AK42" s="199">
        <f t="shared" si="8"/>
        <v>1</v>
      </c>
      <c r="AL42" s="199">
        <f t="shared" si="302"/>
        <v>1</v>
      </c>
      <c r="AM42" s="199">
        <f t="shared" si="303"/>
        <v>1</v>
      </c>
      <c r="AN42" s="199">
        <f t="shared" si="304"/>
        <v>1</v>
      </c>
      <c r="AO42" s="113">
        <f t="shared" si="161"/>
        <v>838500</v>
      </c>
      <c r="AP42" s="155">
        <f t="shared" si="70"/>
        <v>0</v>
      </c>
      <c r="AS42" s="286" t="s">
        <v>227</v>
      </c>
      <c r="AT42" s="292" t="s">
        <v>228</v>
      </c>
      <c r="AU42" s="296" t="s">
        <v>109</v>
      </c>
      <c r="AV42" s="294">
        <v>19.5</v>
      </c>
      <c r="AW42" s="297">
        <v>18000</v>
      </c>
      <c r="AX42" s="291">
        <f t="shared" si="305"/>
        <v>351000</v>
      </c>
      <c r="AY42" s="609"/>
      <c r="AZ42" s="198">
        <f t="shared" si="10"/>
        <v>1</v>
      </c>
      <c r="BA42" s="198">
        <f t="shared" si="11"/>
        <v>1</v>
      </c>
      <c r="BB42" s="199">
        <f t="shared" si="12"/>
        <v>1</v>
      </c>
      <c r="BC42" s="199">
        <f t="shared" si="306"/>
        <v>1</v>
      </c>
      <c r="BD42" s="199">
        <f t="shared" si="307"/>
        <v>1</v>
      </c>
      <c r="BE42" s="199">
        <f t="shared" si="308"/>
        <v>1</v>
      </c>
      <c r="BF42" s="113">
        <f t="shared" si="166"/>
        <v>351000</v>
      </c>
      <c r="BG42" s="155">
        <f t="shared" si="75"/>
        <v>0</v>
      </c>
      <c r="BJ42" s="286" t="s">
        <v>227</v>
      </c>
      <c r="BK42" s="300" t="s">
        <v>228</v>
      </c>
      <c r="BL42" s="293" t="s">
        <v>109</v>
      </c>
      <c r="BM42" s="294">
        <v>19.5</v>
      </c>
      <c r="BN42" s="295">
        <v>30000</v>
      </c>
      <c r="BO42" s="291">
        <f t="shared" si="309"/>
        <v>585000</v>
      </c>
      <c r="BP42" s="609"/>
      <c r="BQ42" s="198">
        <f t="shared" si="14"/>
        <v>1</v>
      </c>
      <c r="BR42" s="198">
        <f t="shared" si="15"/>
        <v>1</v>
      </c>
      <c r="BS42" s="199">
        <f t="shared" si="16"/>
        <v>1</v>
      </c>
      <c r="BT42" s="199">
        <f t="shared" si="310"/>
        <v>1</v>
      </c>
      <c r="BU42" s="199">
        <f t="shared" si="311"/>
        <v>1</v>
      </c>
      <c r="BV42" s="199">
        <f t="shared" si="312"/>
        <v>1</v>
      </c>
      <c r="BW42" s="113">
        <f t="shared" si="171"/>
        <v>585000</v>
      </c>
      <c r="BX42" s="155">
        <f t="shared" si="80"/>
        <v>0</v>
      </c>
      <c r="CA42" s="286" t="s">
        <v>227</v>
      </c>
      <c r="CB42" s="307" t="s">
        <v>228</v>
      </c>
      <c r="CC42" s="293" t="s">
        <v>109</v>
      </c>
      <c r="CD42" s="294">
        <v>19.5</v>
      </c>
      <c r="CE42" s="295">
        <v>45000</v>
      </c>
      <c r="CF42" s="291">
        <f t="shared" si="313"/>
        <v>877500</v>
      </c>
      <c r="CG42" s="609"/>
      <c r="CH42" s="198">
        <f t="shared" si="18"/>
        <v>1</v>
      </c>
      <c r="CI42" s="198">
        <f t="shared" si="19"/>
        <v>1</v>
      </c>
      <c r="CJ42" s="199">
        <f t="shared" si="20"/>
        <v>1</v>
      </c>
      <c r="CK42" s="199">
        <f t="shared" si="314"/>
        <v>1</v>
      </c>
      <c r="CL42" s="199">
        <f t="shared" si="315"/>
        <v>1</v>
      </c>
      <c r="CM42" s="199">
        <f t="shared" si="316"/>
        <v>1</v>
      </c>
      <c r="CN42" s="113">
        <f t="shared" si="176"/>
        <v>877500</v>
      </c>
      <c r="CO42" s="155">
        <f t="shared" si="85"/>
        <v>0</v>
      </c>
      <c r="CR42" s="299" t="s">
        <v>227</v>
      </c>
      <c r="CS42" s="300" t="s">
        <v>228</v>
      </c>
      <c r="CT42" s="301" t="s">
        <v>109</v>
      </c>
      <c r="CU42" s="302">
        <v>19.5</v>
      </c>
      <c r="CV42" s="303">
        <v>22506</v>
      </c>
      <c r="CW42" s="291">
        <f t="shared" si="317"/>
        <v>438867</v>
      </c>
      <c r="CX42" s="609"/>
      <c r="CY42" s="198">
        <f t="shared" si="22"/>
        <v>1</v>
      </c>
      <c r="CZ42" s="198">
        <f t="shared" si="23"/>
        <v>1</v>
      </c>
      <c r="DA42" s="199">
        <f t="shared" si="24"/>
        <v>1</v>
      </c>
      <c r="DB42" s="199">
        <f t="shared" si="318"/>
        <v>1</v>
      </c>
      <c r="DC42" s="199">
        <f t="shared" si="319"/>
        <v>1</v>
      </c>
      <c r="DD42" s="199">
        <f t="shared" si="320"/>
        <v>1</v>
      </c>
      <c r="DE42" s="113">
        <f t="shared" si="181"/>
        <v>438867</v>
      </c>
      <c r="DF42" s="155">
        <f t="shared" si="90"/>
        <v>0</v>
      </c>
      <c r="DI42" s="286" t="s">
        <v>227</v>
      </c>
      <c r="DJ42" s="305" t="s">
        <v>228</v>
      </c>
      <c r="DK42" s="288" t="s">
        <v>109</v>
      </c>
      <c r="DL42" s="289">
        <v>19.5</v>
      </c>
      <c r="DM42" s="295">
        <v>0</v>
      </c>
      <c r="DN42" s="291">
        <f t="shared" si="321"/>
        <v>0</v>
      </c>
      <c r="DO42" s="609"/>
      <c r="DP42" s="198">
        <f t="shared" si="26"/>
        <v>1</v>
      </c>
      <c r="DQ42" s="198">
        <f t="shared" si="27"/>
        <v>1</v>
      </c>
      <c r="DR42" s="199">
        <f t="shared" si="28"/>
        <v>1</v>
      </c>
      <c r="DS42" s="199">
        <f t="shared" si="322"/>
        <v>0</v>
      </c>
      <c r="DT42" s="199">
        <f t="shared" si="323"/>
        <v>0</v>
      </c>
      <c r="DU42" s="199">
        <f t="shared" si="324"/>
        <v>0</v>
      </c>
      <c r="DV42" s="113">
        <f t="shared" si="186"/>
        <v>0</v>
      </c>
      <c r="DW42" s="155">
        <f t="shared" si="95"/>
        <v>0</v>
      </c>
      <c r="DZ42" s="286" t="s">
        <v>227</v>
      </c>
      <c r="EA42" s="305" t="s">
        <v>228</v>
      </c>
      <c r="EB42" s="288" t="s">
        <v>109</v>
      </c>
      <c r="EC42" s="289">
        <v>19.5</v>
      </c>
      <c r="ED42" s="295">
        <v>0</v>
      </c>
      <c r="EE42" s="291">
        <f t="shared" si="325"/>
        <v>0</v>
      </c>
      <c r="EF42" s="609"/>
      <c r="EG42" s="198">
        <f t="shared" si="30"/>
        <v>1</v>
      </c>
      <c r="EH42" s="198">
        <f t="shared" si="31"/>
        <v>1</v>
      </c>
      <c r="EI42" s="199">
        <f t="shared" si="32"/>
        <v>1</v>
      </c>
      <c r="EJ42" s="199">
        <f t="shared" si="326"/>
        <v>0</v>
      </c>
      <c r="EK42" s="199">
        <f t="shared" si="327"/>
        <v>0</v>
      </c>
      <c r="EL42" s="199">
        <f t="shared" si="328"/>
        <v>0</v>
      </c>
      <c r="EM42" s="113">
        <f t="shared" si="191"/>
        <v>0</v>
      </c>
      <c r="EN42" s="155">
        <f t="shared" si="100"/>
        <v>0</v>
      </c>
      <c r="EQ42" s="286" t="s">
        <v>227</v>
      </c>
      <c r="ER42" s="305" t="s">
        <v>228</v>
      </c>
      <c r="ES42" s="288" t="s">
        <v>109</v>
      </c>
      <c r="ET42" s="289">
        <v>19.5</v>
      </c>
      <c r="EU42" s="295">
        <v>0</v>
      </c>
      <c r="EV42" s="291">
        <f t="shared" si="329"/>
        <v>0</v>
      </c>
      <c r="EW42" s="609"/>
      <c r="EX42" s="198">
        <f t="shared" si="34"/>
        <v>1</v>
      </c>
      <c r="EY42" s="198">
        <f t="shared" si="35"/>
        <v>1</v>
      </c>
      <c r="EZ42" s="199">
        <f t="shared" si="36"/>
        <v>1</v>
      </c>
      <c r="FA42" s="199">
        <f t="shared" si="330"/>
        <v>0</v>
      </c>
      <c r="FB42" s="199">
        <f t="shared" si="331"/>
        <v>0</v>
      </c>
      <c r="FC42" s="199">
        <f t="shared" si="332"/>
        <v>0</v>
      </c>
      <c r="FD42" s="113">
        <f t="shared" si="196"/>
        <v>0</v>
      </c>
      <c r="FE42" s="155">
        <f t="shared" si="105"/>
        <v>0</v>
      </c>
      <c r="FH42" s="286" t="s">
        <v>227</v>
      </c>
      <c r="FI42" s="305" t="s">
        <v>228</v>
      </c>
      <c r="FJ42" s="288" t="s">
        <v>109</v>
      </c>
      <c r="FK42" s="289">
        <v>19.5</v>
      </c>
      <c r="FL42" s="295">
        <v>0</v>
      </c>
      <c r="FM42" s="291">
        <f t="shared" si="333"/>
        <v>0</v>
      </c>
      <c r="FN42" s="609"/>
      <c r="FO42" s="198">
        <f t="shared" si="38"/>
        <v>1</v>
      </c>
      <c r="FP42" s="198">
        <f t="shared" si="39"/>
        <v>1</v>
      </c>
      <c r="FQ42" s="199">
        <f t="shared" si="40"/>
        <v>1</v>
      </c>
      <c r="FR42" s="199">
        <f t="shared" si="334"/>
        <v>0</v>
      </c>
      <c r="FS42" s="199">
        <f t="shared" si="335"/>
        <v>0</v>
      </c>
      <c r="FT42" s="199">
        <f t="shared" si="336"/>
        <v>0</v>
      </c>
      <c r="FU42" s="113">
        <f t="shared" si="201"/>
        <v>0</v>
      </c>
      <c r="FV42" s="155">
        <f t="shared" si="110"/>
        <v>0</v>
      </c>
      <c r="FY42" s="286" t="s">
        <v>227</v>
      </c>
      <c r="FZ42" s="305" t="s">
        <v>228</v>
      </c>
      <c r="GA42" s="288" t="s">
        <v>109</v>
      </c>
      <c r="GB42" s="289">
        <v>19.5</v>
      </c>
      <c r="GC42" s="295">
        <v>0</v>
      </c>
      <c r="GD42" s="291">
        <f t="shared" si="337"/>
        <v>0</v>
      </c>
      <c r="GE42" s="609"/>
      <c r="GF42" s="198">
        <f t="shared" si="42"/>
        <v>1</v>
      </c>
      <c r="GG42" s="198">
        <f t="shared" si="43"/>
        <v>1</v>
      </c>
      <c r="GH42" s="199">
        <f t="shared" si="44"/>
        <v>1</v>
      </c>
      <c r="GI42" s="199">
        <f t="shared" si="338"/>
        <v>0</v>
      </c>
      <c r="GJ42" s="199">
        <f t="shared" si="339"/>
        <v>0</v>
      </c>
      <c r="GK42" s="199">
        <f t="shared" si="340"/>
        <v>0</v>
      </c>
      <c r="GL42" s="113">
        <f t="shared" si="206"/>
        <v>0</v>
      </c>
      <c r="GM42" s="155">
        <f t="shared" si="115"/>
        <v>0</v>
      </c>
      <c r="GP42" s="286" t="s">
        <v>227</v>
      </c>
      <c r="GQ42" s="305" t="s">
        <v>228</v>
      </c>
      <c r="GR42" s="288" t="s">
        <v>109</v>
      </c>
      <c r="GS42" s="289">
        <v>19.5</v>
      </c>
      <c r="GT42" s="295">
        <v>0</v>
      </c>
      <c r="GU42" s="291">
        <f t="shared" si="341"/>
        <v>0</v>
      </c>
      <c r="GV42" s="609"/>
      <c r="GW42" s="198">
        <f t="shared" si="46"/>
        <v>1</v>
      </c>
      <c r="GX42" s="198">
        <f t="shared" si="47"/>
        <v>1</v>
      </c>
      <c r="GY42" s="199">
        <f t="shared" si="48"/>
        <v>1</v>
      </c>
      <c r="GZ42" s="199">
        <f t="shared" si="342"/>
        <v>0</v>
      </c>
      <c r="HA42" s="199">
        <f t="shared" si="343"/>
        <v>0</v>
      </c>
      <c r="HB42" s="199">
        <f t="shared" si="344"/>
        <v>0</v>
      </c>
      <c r="HC42" s="113">
        <f t="shared" si="211"/>
        <v>0</v>
      </c>
      <c r="HD42" s="155">
        <f t="shared" si="120"/>
        <v>0</v>
      </c>
      <c r="HG42" s="286" t="s">
        <v>227</v>
      </c>
      <c r="HH42" s="305" t="s">
        <v>228</v>
      </c>
      <c r="HI42" s="288" t="s">
        <v>109</v>
      </c>
      <c r="HJ42" s="289">
        <v>19.5</v>
      </c>
      <c r="HK42" s="295">
        <v>0</v>
      </c>
      <c r="HL42" s="291">
        <f t="shared" si="345"/>
        <v>0</v>
      </c>
      <c r="HM42" s="609"/>
      <c r="HN42" s="198">
        <f t="shared" si="50"/>
        <v>1</v>
      </c>
      <c r="HO42" s="198">
        <f t="shared" si="51"/>
        <v>1</v>
      </c>
      <c r="HP42" s="199">
        <f t="shared" si="52"/>
        <v>1</v>
      </c>
      <c r="HQ42" s="199">
        <f t="shared" si="346"/>
        <v>0</v>
      </c>
      <c r="HR42" s="199">
        <f t="shared" si="347"/>
        <v>0</v>
      </c>
      <c r="HS42" s="199">
        <f t="shared" si="348"/>
        <v>0</v>
      </c>
      <c r="HT42" s="113">
        <f t="shared" si="216"/>
        <v>0</v>
      </c>
      <c r="HU42" s="155">
        <f t="shared" si="125"/>
        <v>0</v>
      </c>
      <c r="HX42" s="286" t="s">
        <v>227</v>
      </c>
      <c r="HY42" s="305" t="s">
        <v>228</v>
      </c>
      <c r="HZ42" s="288" t="s">
        <v>109</v>
      </c>
      <c r="IA42" s="289">
        <v>19.5</v>
      </c>
      <c r="IB42" s="295">
        <v>0</v>
      </c>
      <c r="IC42" s="291">
        <f t="shared" si="349"/>
        <v>0</v>
      </c>
      <c r="ID42" s="609"/>
      <c r="IE42" s="198">
        <f t="shared" si="54"/>
        <v>1</v>
      </c>
      <c r="IF42" s="198">
        <f t="shared" si="55"/>
        <v>1</v>
      </c>
      <c r="IG42" s="199">
        <f t="shared" si="56"/>
        <v>1</v>
      </c>
      <c r="IH42" s="199">
        <f t="shared" si="350"/>
        <v>0</v>
      </c>
      <c r="II42" s="199">
        <f t="shared" si="351"/>
        <v>0</v>
      </c>
      <c r="IJ42" s="199">
        <f t="shared" si="352"/>
        <v>0</v>
      </c>
      <c r="IK42" s="113">
        <f t="shared" si="221"/>
        <v>0</v>
      </c>
      <c r="IL42" s="155">
        <f t="shared" si="130"/>
        <v>0</v>
      </c>
      <c r="IO42" s="286" t="s">
        <v>227</v>
      </c>
      <c r="IP42" s="305" t="s">
        <v>228</v>
      </c>
      <c r="IQ42" s="288" t="s">
        <v>109</v>
      </c>
      <c r="IR42" s="289">
        <v>19.5</v>
      </c>
      <c r="IS42" s="295">
        <v>0</v>
      </c>
      <c r="IT42" s="291">
        <f t="shared" si="353"/>
        <v>0</v>
      </c>
      <c r="IU42" s="609"/>
      <c r="IV42" s="198">
        <f t="shared" si="58"/>
        <v>1</v>
      </c>
      <c r="IW42" s="198">
        <f t="shared" si="59"/>
        <v>1</v>
      </c>
      <c r="IX42" s="199">
        <f t="shared" si="60"/>
        <v>1</v>
      </c>
      <c r="IY42" s="199">
        <f t="shared" si="354"/>
        <v>0</v>
      </c>
      <c r="IZ42" s="199">
        <f t="shared" si="355"/>
        <v>0</v>
      </c>
      <c r="JA42" s="199">
        <f t="shared" si="356"/>
        <v>0</v>
      </c>
      <c r="JB42" s="113">
        <f t="shared" si="226"/>
        <v>0</v>
      </c>
      <c r="JC42" s="155">
        <f t="shared" si="135"/>
        <v>0</v>
      </c>
    </row>
    <row r="43" spans="2:263" ht="17.25" thickTop="1">
      <c r="B43" s="308" t="s">
        <v>229</v>
      </c>
      <c r="C43" s="270" t="s">
        <v>230</v>
      </c>
      <c r="D43" s="309"/>
      <c r="E43" s="310"/>
      <c r="F43" s="311"/>
      <c r="G43" s="312"/>
      <c r="H43" s="275">
        <f>SUM(G44:G48)</f>
        <v>0</v>
      </c>
      <c r="K43" s="308" t="s">
        <v>229</v>
      </c>
      <c r="L43" s="270" t="s">
        <v>230</v>
      </c>
      <c r="M43" s="309"/>
      <c r="N43" s="310"/>
      <c r="O43" s="311"/>
      <c r="P43" s="312"/>
      <c r="Q43" s="275">
        <f>SUM(P44:P48)</f>
        <v>5188324</v>
      </c>
      <c r="R43" s="198">
        <f t="shared" si="2"/>
        <v>1</v>
      </c>
      <c r="S43" s="198">
        <f t="shared" si="3"/>
        <v>1</v>
      </c>
      <c r="T43" s="199">
        <f t="shared" si="4"/>
        <v>1</v>
      </c>
      <c r="U43" s="119"/>
      <c r="V43" s="119"/>
      <c r="W43" s="199">
        <f>PRODUCT(R43:T43)</f>
        <v>1</v>
      </c>
      <c r="X43" s="113">
        <f t="shared" si="155"/>
        <v>0</v>
      </c>
      <c r="Y43" s="155">
        <f t="shared" si="156"/>
        <v>0</v>
      </c>
      <c r="AB43" s="308" t="s">
        <v>229</v>
      </c>
      <c r="AC43" s="270" t="s">
        <v>230</v>
      </c>
      <c r="AD43" s="309"/>
      <c r="AE43" s="310"/>
      <c r="AF43" s="311"/>
      <c r="AG43" s="312"/>
      <c r="AH43" s="275">
        <f>SUM(AG44:AG48)</f>
        <v>5691200</v>
      </c>
      <c r="AI43" s="198">
        <f t="shared" si="6"/>
        <v>1</v>
      </c>
      <c r="AJ43" s="198">
        <f t="shared" si="7"/>
        <v>1</v>
      </c>
      <c r="AK43" s="199">
        <f t="shared" si="8"/>
        <v>1</v>
      </c>
      <c r="AL43" s="119"/>
      <c r="AM43" s="119"/>
      <c r="AN43" s="199">
        <f>PRODUCT(AI43:AK43)</f>
        <v>1</v>
      </c>
      <c r="AO43" s="113">
        <f t="shared" si="161"/>
        <v>0</v>
      </c>
      <c r="AP43" s="155">
        <f t="shared" si="70"/>
        <v>0</v>
      </c>
      <c r="AS43" s="313" t="s">
        <v>229</v>
      </c>
      <c r="AT43" s="277" t="s">
        <v>230</v>
      </c>
      <c r="AU43" s="314"/>
      <c r="AV43" s="315"/>
      <c r="AW43" s="316"/>
      <c r="AX43" s="312"/>
      <c r="AY43" s="275">
        <f>SUM(AX44:AX48)</f>
        <v>5128000</v>
      </c>
      <c r="AZ43" s="198">
        <f t="shared" si="10"/>
        <v>1</v>
      </c>
      <c r="BA43" s="198">
        <f t="shared" si="11"/>
        <v>1</v>
      </c>
      <c r="BB43" s="199">
        <f t="shared" si="12"/>
        <v>1</v>
      </c>
      <c r="BC43" s="119"/>
      <c r="BD43" s="119"/>
      <c r="BE43" s="199">
        <f>PRODUCT(AZ43:BB43)</f>
        <v>1</v>
      </c>
      <c r="BF43" s="113">
        <f t="shared" si="166"/>
        <v>0</v>
      </c>
      <c r="BG43" s="155">
        <f t="shared" si="75"/>
        <v>0</v>
      </c>
      <c r="BJ43" s="308" t="s">
        <v>229</v>
      </c>
      <c r="BK43" s="270" t="s">
        <v>230</v>
      </c>
      <c r="BL43" s="309"/>
      <c r="BM43" s="310"/>
      <c r="BN43" s="311"/>
      <c r="BO43" s="312"/>
      <c r="BP43" s="275">
        <f>SUM(BO44:BO48)</f>
        <v>6210000</v>
      </c>
      <c r="BQ43" s="198">
        <f t="shared" si="14"/>
        <v>1</v>
      </c>
      <c r="BR43" s="198">
        <f t="shared" si="15"/>
        <v>1</v>
      </c>
      <c r="BS43" s="199">
        <f t="shared" si="16"/>
        <v>1</v>
      </c>
      <c r="BT43" s="119"/>
      <c r="BU43" s="119"/>
      <c r="BV43" s="199">
        <f>PRODUCT(BQ43:BS43)</f>
        <v>1</v>
      </c>
      <c r="BW43" s="113">
        <f t="shared" si="171"/>
        <v>0</v>
      </c>
      <c r="BX43" s="155">
        <f t="shared" si="80"/>
        <v>0</v>
      </c>
      <c r="CA43" s="308" t="s">
        <v>229</v>
      </c>
      <c r="CB43" s="270" t="s">
        <v>230</v>
      </c>
      <c r="CC43" s="309"/>
      <c r="CD43" s="310"/>
      <c r="CE43" s="311"/>
      <c r="CF43" s="312"/>
      <c r="CG43" s="275">
        <f>SUM(CF44:CF48)</f>
        <v>7895000</v>
      </c>
      <c r="CH43" s="198">
        <f t="shared" si="18"/>
        <v>1</v>
      </c>
      <c r="CI43" s="198">
        <f t="shared" si="19"/>
        <v>1</v>
      </c>
      <c r="CJ43" s="199">
        <f t="shared" si="20"/>
        <v>1</v>
      </c>
      <c r="CK43" s="119"/>
      <c r="CL43" s="119"/>
      <c r="CM43" s="199">
        <f>PRODUCT(CH43:CJ43)</f>
        <v>1</v>
      </c>
      <c r="CN43" s="113">
        <f t="shared" si="176"/>
        <v>0</v>
      </c>
      <c r="CO43" s="155">
        <f t="shared" si="85"/>
        <v>0</v>
      </c>
      <c r="CR43" s="317" t="s">
        <v>229</v>
      </c>
      <c r="CS43" s="282" t="s">
        <v>230</v>
      </c>
      <c r="CT43" s="318"/>
      <c r="CU43" s="319"/>
      <c r="CV43" s="320"/>
      <c r="CW43" s="312"/>
      <c r="CX43" s="275">
        <f>SUM(CW44:CW48)</f>
        <v>6116642</v>
      </c>
      <c r="CY43" s="198">
        <f t="shared" si="22"/>
        <v>1</v>
      </c>
      <c r="CZ43" s="198">
        <f t="shared" si="23"/>
        <v>1</v>
      </c>
      <c r="DA43" s="199">
        <f t="shared" si="24"/>
        <v>1</v>
      </c>
      <c r="DB43" s="119"/>
      <c r="DC43" s="119"/>
      <c r="DD43" s="199">
        <f>PRODUCT(CY43:DA43)</f>
        <v>1</v>
      </c>
      <c r="DE43" s="113">
        <f t="shared" si="181"/>
        <v>0</v>
      </c>
      <c r="DF43" s="155">
        <f t="shared" si="90"/>
        <v>0</v>
      </c>
      <c r="DI43" s="308" t="s">
        <v>229</v>
      </c>
      <c r="DJ43" s="270" t="s">
        <v>230</v>
      </c>
      <c r="DK43" s="309"/>
      <c r="DL43" s="310"/>
      <c r="DM43" s="311"/>
      <c r="DN43" s="312"/>
      <c r="DO43" s="275">
        <f>SUM(DN44:DN48)</f>
        <v>0</v>
      </c>
      <c r="DP43" s="198">
        <f t="shared" si="26"/>
        <v>1</v>
      </c>
      <c r="DQ43" s="198">
        <f t="shared" si="27"/>
        <v>1</v>
      </c>
      <c r="DR43" s="199">
        <f t="shared" si="28"/>
        <v>1</v>
      </c>
      <c r="DS43" s="119"/>
      <c r="DT43" s="119"/>
      <c r="DU43" s="199">
        <f>PRODUCT(DP43:DR43)</f>
        <v>1</v>
      </c>
      <c r="DV43" s="113">
        <f t="shared" si="186"/>
        <v>0</v>
      </c>
      <c r="DW43" s="155">
        <f t="shared" si="95"/>
        <v>0</v>
      </c>
      <c r="DZ43" s="308" t="s">
        <v>229</v>
      </c>
      <c r="EA43" s="270" t="s">
        <v>230</v>
      </c>
      <c r="EB43" s="309"/>
      <c r="EC43" s="310"/>
      <c r="ED43" s="311"/>
      <c r="EE43" s="312"/>
      <c r="EF43" s="275">
        <f>SUM(EE44:EE48)</f>
        <v>0</v>
      </c>
      <c r="EG43" s="198">
        <f t="shared" si="30"/>
        <v>1</v>
      </c>
      <c r="EH43" s="198">
        <f t="shared" si="31"/>
        <v>1</v>
      </c>
      <c r="EI43" s="199">
        <f t="shared" si="32"/>
        <v>1</v>
      </c>
      <c r="EJ43" s="119"/>
      <c r="EK43" s="119"/>
      <c r="EL43" s="199">
        <f>PRODUCT(EG43:EI43)</f>
        <v>1</v>
      </c>
      <c r="EM43" s="113">
        <f t="shared" si="191"/>
        <v>0</v>
      </c>
      <c r="EN43" s="155">
        <f t="shared" si="100"/>
        <v>0</v>
      </c>
      <c r="EQ43" s="308" t="s">
        <v>229</v>
      </c>
      <c r="ER43" s="270" t="s">
        <v>230</v>
      </c>
      <c r="ES43" s="309"/>
      <c r="ET43" s="310"/>
      <c r="EU43" s="311"/>
      <c r="EV43" s="312"/>
      <c r="EW43" s="275">
        <f>SUM(EV44:EV48)</f>
        <v>0</v>
      </c>
      <c r="EX43" s="198">
        <f t="shared" si="34"/>
        <v>1</v>
      </c>
      <c r="EY43" s="198">
        <f t="shared" si="35"/>
        <v>1</v>
      </c>
      <c r="EZ43" s="199">
        <f t="shared" si="36"/>
        <v>1</v>
      </c>
      <c r="FA43" s="119"/>
      <c r="FB43" s="119"/>
      <c r="FC43" s="199">
        <f>PRODUCT(EX43:EZ43)</f>
        <v>1</v>
      </c>
      <c r="FD43" s="113">
        <f t="shared" si="196"/>
        <v>0</v>
      </c>
      <c r="FE43" s="155">
        <f t="shared" si="105"/>
        <v>0</v>
      </c>
      <c r="FH43" s="308" t="s">
        <v>229</v>
      </c>
      <c r="FI43" s="270" t="s">
        <v>230</v>
      </c>
      <c r="FJ43" s="309"/>
      <c r="FK43" s="310"/>
      <c r="FL43" s="311"/>
      <c r="FM43" s="312"/>
      <c r="FN43" s="275">
        <f>SUM(FM44:FM48)</f>
        <v>0</v>
      </c>
      <c r="FO43" s="198">
        <f t="shared" si="38"/>
        <v>1</v>
      </c>
      <c r="FP43" s="198">
        <f t="shared" si="39"/>
        <v>1</v>
      </c>
      <c r="FQ43" s="199">
        <f t="shared" si="40"/>
        <v>1</v>
      </c>
      <c r="FR43" s="119"/>
      <c r="FS43" s="119"/>
      <c r="FT43" s="199">
        <f>PRODUCT(FO43:FQ43)</f>
        <v>1</v>
      </c>
      <c r="FU43" s="113">
        <f t="shared" si="201"/>
        <v>0</v>
      </c>
      <c r="FV43" s="155">
        <f t="shared" si="110"/>
        <v>0</v>
      </c>
      <c r="FY43" s="308" t="s">
        <v>229</v>
      </c>
      <c r="FZ43" s="270" t="s">
        <v>230</v>
      </c>
      <c r="GA43" s="309"/>
      <c r="GB43" s="310"/>
      <c r="GC43" s="311"/>
      <c r="GD43" s="312"/>
      <c r="GE43" s="275">
        <f>SUM(GD44:GD48)</f>
        <v>0</v>
      </c>
      <c r="GF43" s="198">
        <f t="shared" si="42"/>
        <v>1</v>
      </c>
      <c r="GG43" s="198">
        <f t="shared" si="43"/>
        <v>1</v>
      </c>
      <c r="GH43" s="199">
        <f t="shared" si="44"/>
        <v>1</v>
      </c>
      <c r="GI43" s="119"/>
      <c r="GJ43" s="119"/>
      <c r="GK43" s="199">
        <f>PRODUCT(GF43:GH43)</f>
        <v>1</v>
      </c>
      <c r="GL43" s="113">
        <f t="shared" si="206"/>
        <v>0</v>
      </c>
      <c r="GM43" s="155">
        <f t="shared" si="115"/>
        <v>0</v>
      </c>
      <c r="GP43" s="308" t="s">
        <v>229</v>
      </c>
      <c r="GQ43" s="270" t="s">
        <v>230</v>
      </c>
      <c r="GR43" s="309"/>
      <c r="GS43" s="310"/>
      <c r="GT43" s="311"/>
      <c r="GU43" s="312"/>
      <c r="GV43" s="275">
        <f>SUM(GU44:GU48)</f>
        <v>0</v>
      </c>
      <c r="GW43" s="198">
        <f t="shared" si="46"/>
        <v>1</v>
      </c>
      <c r="GX43" s="198">
        <f t="shared" si="47"/>
        <v>1</v>
      </c>
      <c r="GY43" s="199">
        <f t="shared" si="48"/>
        <v>1</v>
      </c>
      <c r="GZ43" s="119"/>
      <c r="HA43" s="119"/>
      <c r="HB43" s="199">
        <f>PRODUCT(GW43:GY43)</f>
        <v>1</v>
      </c>
      <c r="HC43" s="113">
        <f t="shared" si="211"/>
        <v>0</v>
      </c>
      <c r="HD43" s="155">
        <f t="shared" si="120"/>
        <v>0</v>
      </c>
      <c r="HG43" s="308" t="s">
        <v>229</v>
      </c>
      <c r="HH43" s="270" t="s">
        <v>230</v>
      </c>
      <c r="HI43" s="309"/>
      <c r="HJ43" s="310"/>
      <c r="HK43" s="311"/>
      <c r="HL43" s="312"/>
      <c r="HM43" s="275">
        <f>SUM(HL44:HL48)</f>
        <v>0</v>
      </c>
      <c r="HN43" s="198">
        <f t="shared" si="50"/>
        <v>1</v>
      </c>
      <c r="HO43" s="198">
        <f t="shared" si="51"/>
        <v>1</v>
      </c>
      <c r="HP43" s="199">
        <f t="shared" si="52"/>
        <v>1</v>
      </c>
      <c r="HQ43" s="119"/>
      <c r="HR43" s="119"/>
      <c r="HS43" s="199">
        <f>PRODUCT(HN43:HP43)</f>
        <v>1</v>
      </c>
      <c r="HT43" s="113">
        <f t="shared" si="216"/>
        <v>0</v>
      </c>
      <c r="HU43" s="155">
        <f t="shared" si="125"/>
        <v>0</v>
      </c>
      <c r="HX43" s="308" t="s">
        <v>229</v>
      </c>
      <c r="HY43" s="270" t="s">
        <v>230</v>
      </c>
      <c r="HZ43" s="309"/>
      <c r="IA43" s="310"/>
      <c r="IB43" s="311"/>
      <c r="IC43" s="312"/>
      <c r="ID43" s="275">
        <f>SUM(IC44:IC48)</f>
        <v>0</v>
      </c>
      <c r="IE43" s="198">
        <f t="shared" si="54"/>
        <v>1</v>
      </c>
      <c r="IF43" s="198">
        <f t="shared" si="55"/>
        <v>1</v>
      </c>
      <c r="IG43" s="199">
        <f t="shared" si="56"/>
        <v>1</v>
      </c>
      <c r="IH43" s="119"/>
      <c r="II43" s="119"/>
      <c r="IJ43" s="199">
        <f>PRODUCT(IE43:IG43)</f>
        <v>1</v>
      </c>
      <c r="IK43" s="113">
        <f t="shared" si="221"/>
        <v>0</v>
      </c>
      <c r="IL43" s="155">
        <f t="shared" si="130"/>
        <v>0</v>
      </c>
      <c r="IO43" s="308" t="s">
        <v>229</v>
      </c>
      <c r="IP43" s="270" t="s">
        <v>230</v>
      </c>
      <c r="IQ43" s="309"/>
      <c r="IR43" s="310"/>
      <c r="IS43" s="311"/>
      <c r="IT43" s="312"/>
      <c r="IU43" s="275">
        <f>SUM(IT44:IT48)</f>
        <v>0</v>
      </c>
      <c r="IV43" s="198">
        <f t="shared" si="58"/>
        <v>1</v>
      </c>
      <c r="IW43" s="198">
        <f t="shared" si="59"/>
        <v>1</v>
      </c>
      <c r="IX43" s="199">
        <f t="shared" si="60"/>
        <v>1</v>
      </c>
      <c r="IY43" s="119"/>
      <c r="IZ43" s="119"/>
      <c r="JA43" s="199">
        <f>PRODUCT(IV43:IX43)</f>
        <v>1</v>
      </c>
      <c r="JB43" s="113">
        <f t="shared" si="226"/>
        <v>0</v>
      </c>
      <c r="JC43" s="155">
        <f t="shared" si="135"/>
        <v>0</v>
      </c>
    </row>
    <row r="44" spans="2:263" ht="102" customHeight="1">
      <c r="B44" s="286" t="s">
        <v>231</v>
      </c>
      <c r="C44" s="305" t="s">
        <v>232</v>
      </c>
      <c r="D44" s="288" t="s">
        <v>108</v>
      </c>
      <c r="E44" s="289">
        <v>23</v>
      </c>
      <c r="F44" s="290">
        <v>0</v>
      </c>
      <c r="G44" s="291">
        <f t="shared" si="0"/>
        <v>0</v>
      </c>
      <c r="H44" s="610" t="e">
        <f>+H43/G189</f>
        <v>#DIV/0!</v>
      </c>
      <c r="K44" s="286" t="s">
        <v>231</v>
      </c>
      <c r="L44" s="300" t="s">
        <v>232</v>
      </c>
      <c r="M44" s="293" t="s">
        <v>108</v>
      </c>
      <c r="N44" s="294">
        <v>23</v>
      </c>
      <c r="O44" s="295">
        <v>60410</v>
      </c>
      <c r="P44" s="291">
        <f t="shared" ref="P44:P48" si="357">+ROUND(N44*O44,0)</f>
        <v>1389430</v>
      </c>
      <c r="Q44" s="610">
        <f>+Q43/P189</f>
        <v>2.3764912742412166E-2</v>
      </c>
      <c r="R44" s="198">
        <f t="shared" si="2"/>
        <v>1</v>
      </c>
      <c r="S44" s="198">
        <f t="shared" si="3"/>
        <v>1</v>
      </c>
      <c r="T44" s="199">
        <f t="shared" si="4"/>
        <v>1</v>
      </c>
      <c r="U44" s="199">
        <f t="shared" si="152"/>
        <v>1</v>
      </c>
      <c r="V44" s="199">
        <f t="shared" si="153"/>
        <v>1</v>
      </c>
      <c r="W44" s="199">
        <f t="shared" si="154"/>
        <v>1</v>
      </c>
      <c r="X44" s="113">
        <f t="shared" si="155"/>
        <v>1389430</v>
      </c>
      <c r="Y44" s="155">
        <f t="shared" si="156"/>
        <v>0</v>
      </c>
      <c r="AB44" s="286" t="s">
        <v>231</v>
      </c>
      <c r="AC44" s="300" t="s">
        <v>232</v>
      </c>
      <c r="AD44" s="293" t="s">
        <v>108</v>
      </c>
      <c r="AE44" s="294">
        <v>23</v>
      </c>
      <c r="AF44" s="295">
        <v>67200</v>
      </c>
      <c r="AG44" s="291">
        <f t="shared" ref="AG44:AG48" si="358">+ROUND(AE44*AF44,0)</f>
        <v>1545600</v>
      </c>
      <c r="AH44" s="610">
        <f>+AH43/AG189</f>
        <v>2.6949916833708291E-2</v>
      </c>
      <c r="AI44" s="198">
        <f t="shared" si="6"/>
        <v>1</v>
      </c>
      <c r="AJ44" s="198">
        <f t="shared" si="7"/>
        <v>1</v>
      </c>
      <c r="AK44" s="199">
        <f t="shared" si="8"/>
        <v>1</v>
      </c>
      <c r="AL44" s="199">
        <f t="shared" ref="AL44:AL48" si="359">IF(AF44=0,0,1)</f>
        <v>1</v>
      </c>
      <c r="AM44" s="199">
        <f t="shared" ref="AM44:AM48" si="360">IF(AG44=0,0,1)</f>
        <v>1</v>
      </c>
      <c r="AN44" s="199">
        <f t="shared" ref="AN44:AN48" si="361">PRODUCT(AI44:AM44)</f>
        <v>1</v>
      </c>
      <c r="AO44" s="113">
        <f t="shared" si="161"/>
        <v>1545600</v>
      </c>
      <c r="AP44" s="155">
        <f t="shared" si="70"/>
        <v>0</v>
      </c>
      <c r="AS44" s="286" t="s">
        <v>231</v>
      </c>
      <c r="AT44" s="292" t="s">
        <v>232</v>
      </c>
      <c r="AU44" s="296" t="s">
        <v>108</v>
      </c>
      <c r="AV44" s="294">
        <v>23</v>
      </c>
      <c r="AW44" s="297">
        <v>45000</v>
      </c>
      <c r="AX44" s="291">
        <f t="shared" ref="AX44:AX48" si="362">+ROUND(AV44*AW44,0)</f>
        <v>1035000</v>
      </c>
      <c r="AY44" s="610">
        <f>+AY43/AX189</f>
        <v>2.3533736253415972E-2</v>
      </c>
      <c r="AZ44" s="198">
        <f t="shared" si="10"/>
        <v>1</v>
      </c>
      <c r="BA44" s="198">
        <f t="shared" si="11"/>
        <v>1</v>
      </c>
      <c r="BB44" s="199">
        <f t="shared" si="12"/>
        <v>1</v>
      </c>
      <c r="BC44" s="199">
        <f t="shared" ref="BC44:BC48" si="363">IF(AW44=0,0,1)</f>
        <v>1</v>
      </c>
      <c r="BD44" s="199">
        <f t="shared" ref="BD44:BD48" si="364">IF(AX44=0,0,1)</f>
        <v>1</v>
      </c>
      <c r="BE44" s="199">
        <f t="shared" ref="BE44:BE48" si="365">PRODUCT(AZ44:BD44)</f>
        <v>1</v>
      </c>
      <c r="BF44" s="113">
        <f t="shared" si="166"/>
        <v>1035000</v>
      </c>
      <c r="BG44" s="155">
        <f t="shared" si="75"/>
        <v>0</v>
      </c>
      <c r="BJ44" s="286" t="s">
        <v>231</v>
      </c>
      <c r="BK44" s="300" t="s">
        <v>232</v>
      </c>
      <c r="BL44" s="293" t="s">
        <v>108</v>
      </c>
      <c r="BM44" s="294">
        <v>23</v>
      </c>
      <c r="BN44" s="295">
        <v>80000</v>
      </c>
      <c r="BO44" s="291">
        <f t="shared" ref="BO44:BO48" si="366">+ROUND(BM44*BN44,0)</f>
        <v>1840000</v>
      </c>
      <c r="BP44" s="610">
        <f>+BP43/BO189</f>
        <v>2.8196893778418955E-2</v>
      </c>
      <c r="BQ44" s="198">
        <f t="shared" si="14"/>
        <v>1</v>
      </c>
      <c r="BR44" s="198">
        <f t="shared" si="15"/>
        <v>1</v>
      </c>
      <c r="BS44" s="199">
        <f t="shared" si="16"/>
        <v>1</v>
      </c>
      <c r="BT44" s="199">
        <f t="shared" ref="BT44:BT48" si="367">IF(BN44=0,0,1)</f>
        <v>1</v>
      </c>
      <c r="BU44" s="199">
        <f t="shared" ref="BU44:BU48" si="368">IF(BO44=0,0,1)</f>
        <v>1</v>
      </c>
      <c r="BV44" s="199">
        <f t="shared" ref="BV44:BV48" si="369">PRODUCT(BQ44:BU44)</f>
        <v>1</v>
      </c>
      <c r="BW44" s="113">
        <f t="shared" si="171"/>
        <v>1840000</v>
      </c>
      <c r="BX44" s="155">
        <f t="shared" si="80"/>
        <v>0</v>
      </c>
      <c r="CA44" s="286" t="s">
        <v>231</v>
      </c>
      <c r="CB44" s="307" t="s">
        <v>232</v>
      </c>
      <c r="CC44" s="293" t="s">
        <v>108</v>
      </c>
      <c r="CD44" s="294">
        <v>23</v>
      </c>
      <c r="CE44" s="295">
        <v>70000</v>
      </c>
      <c r="CF44" s="291">
        <f t="shared" ref="CF44:CF48" si="370">+ROUND(CD44*CE44,0)</f>
        <v>1610000</v>
      </c>
      <c r="CG44" s="610">
        <f>+CG43/CF189</f>
        <v>3.6266147846845731E-2</v>
      </c>
      <c r="CH44" s="198">
        <f t="shared" si="18"/>
        <v>1</v>
      </c>
      <c r="CI44" s="198">
        <f t="shared" si="19"/>
        <v>1</v>
      </c>
      <c r="CJ44" s="199">
        <f t="shared" si="20"/>
        <v>1</v>
      </c>
      <c r="CK44" s="199">
        <f t="shared" ref="CK44:CK48" si="371">IF(CE44=0,0,1)</f>
        <v>1</v>
      </c>
      <c r="CL44" s="199">
        <f t="shared" ref="CL44:CL48" si="372">IF(CF44=0,0,1)</f>
        <v>1</v>
      </c>
      <c r="CM44" s="199">
        <f t="shared" ref="CM44:CM48" si="373">PRODUCT(CH44:CL44)</f>
        <v>1</v>
      </c>
      <c r="CN44" s="113">
        <f t="shared" si="176"/>
        <v>1610000</v>
      </c>
      <c r="CO44" s="155">
        <f t="shared" si="85"/>
        <v>0</v>
      </c>
      <c r="CR44" s="299" t="s">
        <v>231</v>
      </c>
      <c r="CS44" s="300" t="s">
        <v>232</v>
      </c>
      <c r="CT44" s="301" t="s">
        <v>108</v>
      </c>
      <c r="CU44" s="302">
        <v>23</v>
      </c>
      <c r="CV44" s="303">
        <v>57750</v>
      </c>
      <c r="CW44" s="291">
        <f t="shared" ref="CW44:CW48" si="374">+ROUND(CU44*CV44,0)</f>
        <v>1328250</v>
      </c>
      <c r="CX44" s="610">
        <f>+CX43/CW189</f>
        <v>2.7367857814901093E-2</v>
      </c>
      <c r="CY44" s="198">
        <f t="shared" si="22"/>
        <v>1</v>
      </c>
      <c r="CZ44" s="198">
        <f t="shared" si="23"/>
        <v>1</v>
      </c>
      <c r="DA44" s="199">
        <f t="shared" si="24"/>
        <v>1</v>
      </c>
      <c r="DB44" s="199">
        <f t="shared" ref="DB44:DB48" si="375">IF(CV44=0,0,1)</f>
        <v>1</v>
      </c>
      <c r="DC44" s="199">
        <f t="shared" ref="DC44:DC48" si="376">IF(CW44=0,0,1)</f>
        <v>1</v>
      </c>
      <c r="DD44" s="199">
        <f t="shared" ref="DD44:DD48" si="377">PRODUCT(CY44:DC44)</f>
        <v>1</v>
      </c>
      <c r="DE44" s="113">
        <f t="shared" si="181"/>
        <v>1328250</v>
      </c>
      <c r="DF44" s="155">
        <f t="shared" si="90"/>
        <v>0</v>
      </c>
      <c r="DI44" s="286" t="s">
        <v>231</v>
      </c>
      <c r="DJ44" s="305" t="s">
        <v>232</v>
      </c>
      <c r="DK44" s="288" t="s">
        <v>108</v>
      </c>
      <c r="DL44" s="289">
        <v>23</v>
      </c>
      <c r="DM44" s="295">
        <v>0</v>
      </c>
      <c r="DN44" s="291">
        <f t="shared" ref="DN44:DN48" si="378">+ROUND(DL44*DM44,0)</f>
        <v>0</v>
      </c>
      <c r="DO44" s="610" t="e">
        <f>+DO43/DN189</f>
        <v>#DIV/0!</v>
      </c>
      <c r="DP44" s="198">
        <f t="shared" si="26"/>
        <v>1</v>
      </c>
      <c r="DQ44" s="198">
        <f t="shared" si="27"/>
        <v>1</v>
      </c>
      <c r="DR44" s="199">
        <f t="shared" si="28"/>
        <v>1</v>
      </c>
      <c r="DS44" s="199">
        <f t="shared" ref="DS44:DS48" si="379">IF(DM44=0,0,1)</f>
        <v>0</v>
      </c>
      <c r="DT44" s="199">
        <f t="shared" ref="DT44:DT48" si="380">IF(DN44=0,0,1)</f>
        <v>0</v>
      </c>
      <c r="DU44" s="199">
        <f t="shared" ref="DU44:DU48" si="381">PRODUCT(DP44:DT44)</f>
        <v>0</v>
      </c>
      <c r="DV44" s="113">
        <f t="shared" si="186"/>
        <v>0</v>
      </c>
      <c r="DW44" s="155">
        <f t="shared" si="95"/>
        <v>0</v>
      </c>
      <c r="DZ44" s="286" t="s">
        <v>231</v>
      </c>
      <c r="EA44" s="305" t="s">
        <v>232</v>
      </c>
      <c r="EB44" s="288" t="s">
        <v>108</v>
      </c>
      <c r="EC44" s="289">
        <v>23</v>
      </c>
      <c r="ED44" s="295">
        <v>0</v>
      </c>
      <c r="EE44" s="291">
        <f t="shared" ref="EE44:EE48" si="382">+ROUND(EC44*ED44,0)</f>
        <v>0</v>
      </c>
      <c r="EF44" s="610" t="e">
        <f>+EF43/EE189</f>
        <v>#DIV/0!</v>
      </c>
      <c r="EG44" s="198">
        <f t="shared" si="30"/>
        <v>1</v>
      </c>
      <c r="EH44" s="198">
        <f t="shared" si="31"/>
        <v>1</v>
      </c>
      <c r="EI44" s="199">
        <f t="shared" si="32"/>
        <v>1</v>
      </c>
      <c r="EJ44" s="199">
        <f t="shared" ref="EJ44:EJ48" si="383">IF(ED44=0,0,1)</f>
        <v>0</v>
      </c>
      <c r="EK44" s="199">
        <f t="shared" ref="EK44:EK48" si="384">IF(EE44=0,0,1)</f>
        <v>0</v>
      </c>
      <c r="EL44" s="199">
        <f t="shared" ref="EL44:EL48" si="385">PRODUCT(EG44:EK44)</f>
        <v>0</v>
      </c>
      <c r="EM44" s="113">
        <f t="shared" si="191"/>
        <v>0</v>
      </c>
      <c r="EN44" s="155">
        <f t="shared" si="100"/>
        <v>0</v>
      </c>
      <c r="EQ44" s="286" t="s">
        <v>231</v>
      </c>
      <c r="ER44" s="305" t="s">
        <v>232</v>
      </c>
      <c r="ES44" s="288" t="s">
        <v>108</v>
      </c>
      <c r="ET44" s="289">
        <v>23</v>
      </c>
      <c r="EU44" s="295">
        <v>0</v>
      </c>
      <c r="EV44" s="291">
        <f t="shared" ref="EV44:EV48" si="386">+ROUND(ET44*EU44,0)</f>
        <v>0</v>
      </c>
      <c r="EW44" s="610" t="e">
        <f>+EW43/EV189</f>
        <v>#DIV/0!</v>
      </c>
      <c r="EX44" s="198">
        <f t="shared" si="34"/>
        <v>1</v>
      </c>
      <c r="EY44" s="198">
        <f t="shared" si="35"/>
        <v>1</v>
      </c>
      <c r="EZ44" s="199">
        <f t="shared" si="36"/>
        <v>1</v>
      </c>
      <c r="FA44" s="199">
        <f t="shared" ref="FA44:FA48" si="387">IF(EU44=0,0,1)</f>
        <v>0</v>
      </c>
      <c r="FB44" s="199">
        <f t="shared" ref="FB44:FB48" si="388">IF(EV44=0,0,1)</f>
        <v>0</v>
      </c>
      <c r="FC44" s="199">
        <f t="shared" ref="FC44:FC48" si="389">PRODUCT(EX44:FB44)</f>
        <v>0</v>
      </c>
      <c r="FD44" s="113">
        <f t="shared" si="196"/>
        <v>0</v>
      </c>
      <c r="FE44" s="155">
        <f t="shared" si="105"/>
        <v>0</v>
      </c>
      <c r="FH44" s="286" t="s">
        <v>231</v>
      </c>
      <c r="FI44" s="305" t="s">
        <v>232</v>
      </c>
      <c r="FJ44" s="288" t="s">
        <v>108</v>
      </c>
      <c r="FK44" s="289">
        <v>23</v>
      </c>
      <c r="FL44" s="295">
        <v>0</v>
      </c>
      <c r="FM44" s="291">
        <f t="shared" ref="FM44:FM48" si="390">+ROUND(FK44*FL44,0)</f>
        <v>0</v>
      </c>
      <c r="FN44" s="610" t="e">
        <f>+FN43/FM189</f>
        <v>#DIV/0!</v>
      </c>
      <c r="FO44" s="198">
        <f t="shared" si="38"/>
        <v>1</v>
      </c>
      <c r="FP44" s="198">
        <f t="shared" si="39"/>
        <v>1</v>
      </c>
      <c r="FQ44" s="199">
        <f t="shared" si="40"/>
        <v>1</v>
      </c>
      <c r="FR44" s="199">
        <f t="shared" ref="FR44:FR48" si="391">IF(FL44=0,0,1)</f>
        <v>0</v>
      </c>
      <c r="FS44" s="199">
        <f t="shared" ref="FS44:FS48" si="392">IF(FM44=0,0,1)</f>
        <v>0</v>
      </c>
      <c r="FT44" s="199">
        <f t="shared" ref="FT44:FT48" si="393">PRODUCT(FO44:FS44)</f>
        <v>0</v>
      </c>
      <c r="FU44" s="113">
        <f t="shared" si="201"/>
        <v>0</v>
      </c>
      <c r="FV44" s="155">
        <f t="shared" si="110"/>
        <v>0</v>
      </c>
      <c r="FY44" s="286" t="s">
        <v>231</v>
      </c>
      <c r="FZ44" s="305" t="s">
        <v>232</v>
      </c>
      <c r="GA44" s="288" t="s">
        <v>108</v>
      </c>
      <c r="GB44" s="289">
        <v>23</v>
      </c>
      <c r="GC44" s="295">
        <v>0</v>
      </c>
      <c r="GD44" s="291">
        <f t="shared" ref="GD44:GD48" si="394">+ROUND(GB44*GC44,0)</f>
        <v>0</v>
      </c>
      <c r="GE44" s="610" t="e">
        <f>+GE43/GD189</f>
        <v>#DIV/0!</v>
      </c>
      <c r="GF44" s="198">
        <f t="shared" si="42"/>
        <v>1</v>
      </c>
      <c r="GG44" s="198">
        <f t="shared" si="43"/>
        <v>1</v>
      </c>
      <c r="GH44" s="199">
        <f t="shared" si="44"/>
        <v>1</v>
      </c>
      <c r="GI44" s="199">
        <f t="shared" ref="GI44:GI48" si="395">IF(GC44=0,0,1)</f>
        <v>0</v>
      </c>
      <c r="GJ44" s="199">
        <f t="shared" ref="GJ44:GJ48" si="396">IF(GD44=0,0,1)</f>
        <v>0</v>
      </c>
      <c r="GK44" s="199">
        <f t="shared" ref="GK44:GK48" si="397">PRODUCT(GF44:GJ44)</f>
        <v>0</v>
      </c>
      <c r="GL44" s="113">
        <f t="shared" si="206"/>
        <v>0</v>
      </c>
      <c r="GM44" s="155">
        <f t="shared" si="115"/>
        <v>0</v>
      </c>
      <c r="GP44" s="286" t="s">
        <v>231</v>
      </c>
      <c r="GQ44" s="305" t="s">
        <v>232</v>
      </c>
      <c r="GR44" s="288" t="s">
        <v>108</v>
      </c>
      <c r="GS44" s="289">
        <v>23</v>
      </c>
      <c r="GT44" s="295">
        <v>0</v>
      </c>
      <c r="GU44" s="291">
        <f t="shared" ref="GU44:GU48" si="398">+ROUND(GS44*GT44,0)</f>
        <v>0</v>
      </c>
      <c r="GV44" s="610" t="e">
        <f>+GV43/GU189</f>
        <v>#DIV/0!</v>
      </c>
      <c r="GW44" s="198">
        <f t="shared" si="46"/>
        <v>1</v>
      </c>
      <c r="GX44" s="198">
        <f t="shared" si="47"/>
        <v>1</v>
      </c>
      <c r="GY44" s="199">
        <f t="shared" si="48"/>
        <v>1</v>
      </c>
      <c r="GZ44" s="199">
        <f t="shared" ref="GZ44:GZ48" si="399">IF(GT44=0,0,1)</f>
        <v>0</v>
      </c>
      <c r="HA44" s="199">
        <f t="shared" ref="HA44:HA48" si="400">IF(GU44=0,0,1)</f>
        <v>0</v>
      </c>
      <c r="HB44" s="199">
        <f t="shared" ref="HB44:HB48" si="401">PRODUCT(GW44:HA44)</f>
        <v>0</v>
      </c>
      <c r="HC44" s="113">
        <f t="shared" si="211"/>
        <v>0</v>
      </c>
      <c r="HD44" s="155">
        <f t="shared" si="120"/>
        <v>0</v>
      </c>
      <c r="HG44" s="286" t="s">
        <v>231</v>
      </c>
      <c r="HH44" s="305" t="s">
        <v>232</v>
      </c>
      <c r="HI44" s="288" t="s">
        <v>108</v>
      </c>
      <c r="HJ44" s="289">
        <v>23</v>
      </c>
      <c r="HK44" s="295">
        <v>0</v>
      </c>
      <c r="HL44" s="291">
        <f t="shared" ref="HL44:HL48" si="402">+ROUND(HJ44*HK44,0)</f>
        <v>0</v>
      </c>
      <c r="HM44" s="610" t="e">
        <f>+HM43/HL189</f>
        <v>#DIV/0!</v>
      </c>
      <c r="HN44" s="198">
        <f t="shared" si="50"/>
        <v>1</v>
      </c>
      <c r="HO44" s="198">
        <f t="shared" si="51"/>
        <v>1</v>
      </c>
      <c r="HP44" s="199">
        <f t="shared" si="52"/>
        <v>1</v>
      </c>
      <c r="HQ44" s="199">
        <f t="shared" ref="HQ44:HQ48" si="403">IF(HK44=0,0,1)</f>
        <v>0</v>
      </c>
      <c r="HR44" s="199">
        <f t="shared" ref="HR44:HR48" si="404">IF(HL44=0,0,1)</f>
        <v>0</v>
      </c>
      <c r="HS44" s="199">
        <f t="shared" ref="HS44:HS48" si="405">PRODUCT(HN44:HR44)</f>
        <v>0</v>
      </c>
      <c r="HT44" s="113">
        <f t="shared" si="216"/>
        <v>0</v>
      </c>
      <c r="HU44" s="155">
        <f t="shared" si="125"/>
        <v>0</v>
      </c>
      <c r="HX44" s="286" t="s">
        <v>231</v>
      </c>
      <c r="HY44" s="305" t="s">
        <v>232</v>
      </c>
      <c r="HZ44" s="288" t="s">
        <v>108</v>
      </c>
      <c r="IA44" s="289">
        <v>23</v>
      </c>
      <c r="IB44" s="295">
        <v>0</v>
      </c>
      <c r="IC44" s="291">
        <f t="shared" ref="IC44:IC48" si="406">+ROUND(IA44*IB44,0)</f>
        <v>0</v>
      </c>
      <c r="ID44" s="610" t="e">
        <f>+ID43/IC189</f>
        <v>#DIV/0!</v>
      </c>
      <c r="IE44" s="198">
        <f t="shared" si="54"/>
        <v>1</v>
      </c>
      <c r="IF44" s="198">
        <f t="shared" si="55"/>
        <v>1</v>
      </c>
      <c r="IG44" s="199">
        <f t="shared" si="56"/>
        <v>1</v>
      </c>
      <c r="IH44" s="199">
        <f t="shared" ref="IH44:IH48" si="407">IF(IB44=0,0,1)</f>
        <v>0</v>
      </c>
      <c r="II44" s="199">
        <f t="shared" ref="II44:II48" si="408">IF(IC44=0,0,1)</f>
        <v>0</v>
      </c>
      <c r="IJ44" s="199">
        <f t="shared" ref="IJ44:IJ48" si="409">PRODUCT(IE44:II44)</f>
        <v>0</v>
      </c>
      <c r="IK44" s="113">
        <f t="shared" si="221"/>
        <v>0</v>
      </c>
      <c r="IL44" s="155">
        <f t="shared" si="130"/>
        <v>0</v>
      </c>
      <c r="IO44" s="286" t="s">
        <v>231</v>
      </c>
      <c r="IP44" s="305" t="s">
        <v>232</v>
      </c>
      <c r="IQ44" s="288" t="s">
        <v>108</v>
      </c>
      <c r="IR44" s="289">
        <v>23</v>
      </c>
      <c r="IS44" s="295">
        <v>0</v>
      </c>
      <c r="IT44" s="291">
        <f t="shared" ref="IT44:IT48" si="410">+ROUND(IR44*IS44,0)</f>
        <v>0</v>
      </c>
      <c r="IU44" s="610" t="e">
        <f>+IU43/IT189</f>
        <v>#DIV/0!</v>
      </c>
      <c r="IV44" s="198">
        <f t="shared" si="58"/>
        <v>1</v>
      </c>
      <c r="IW44" s="198">
        <f t="shared" si="59"/>
        <v>1</v>
      </c>
      <c r="IX44" s="199">
        <f t="shared" si="60"/>
        <v>1</v>
      </c>
      <c r="IY44" s="199">
        <f t="shared" ref="IY44:IY48" si="411">IF(IS44=0,0,1)</f>
        <v>0</v>
      </c>
      <c r="IZ44" s="199">
        <f t="shared" ref="IZ44:IZ48" si="412">IF(IT44=0,0,1)</f>
        <v>0</v>
      </c>
      <c r="JA44" s="199">
        <f t="shared" ref="JA44:JA48" si="413">PRODUCT(IV44:IZ44)</f>
        <v>0</v>
      </c>
      <c r="JB44" s="113">
        <f t="shared" si="226"/>
        <v>0</v>
      </c>
      <c r="JC44" s="155">
        <f t="shared" si="135"/>
        <v>0</v>
      </c>
    </row>
    <row r="45" spans="2:263" ht="56.25" customHeight="1">
      <c r="B45" s="286" t="s">
        <v>233</v>
      </c>
      <c r="C45" s="305" t="s">
        <v>234</v>
      </c>
      <c r="D45" s="288" t="s">
        <v>108</v>
      </c>
      <c r="E45" s="289">
        <v>26</v>
      </c>
      <c r="F45" s="290">
        <v>0</v>
      </c>
      <c r="G45" s="291">
        <f t="shared" si="0"/>
        <v>0</v>
      </c>
      <c r="H45" s="609"/>
      <c r="K45" s="286" t="s">
        <v>233</v>
      </c>
      <c r="L45" s="300" t="s">
        <v>234</v>
      </c>
      <c r="M45" s="293" t="s">
        <v>108</v>
      </c>
      <c r="N45" s="294">
        <v>26</v>
      </c>
      <c r="O45" s="295">
        <v>17850</v>
      </c>
      <c r="P45" s="291">
        <f t="shared" si="357"/>
        <v>464100</v>
      </c>
      <c r="Q45" s="609"/>
      <c r="R45" s="198">
        <f t="shared" si="2"/>
        <v>1</v>
      </c>
      <c r="S45" s="198">
        <f t="shared" si="3"/>
        <v>1</v>
      </c>
      <c r="T45" s="199">
        <f t="shared" si="4"/>
        <v>1</v>
      </c>
      <c r="U45" s="199">
        <f t="shared" si="152"/>
        <v>1</v>
      </c>
      <c r="V45" s="199">
        <f t="shared" si="153"/>
        <v>1</v>
      </c>
      <c r="W45" s="199">
        <f t="shared" si="154"/>
        <v>1</v>
      </c>
      <c r="X45" s="113">
        <f t="shared" si="155"/>
        <v>464100</v>
      </c>
      <c r="Y45" s="155">
        <f t="shared" si="156"/>
        <v>0</v>
      </c>
      <c r="AB45" s="286" t="s">
        <v>233</v>
      </c>
      <c r="AC45" s="300" t="s">
        <v>234</v>
      </c>
      <c r="AD45" s="293" t="s">
        <v>108</v>
      </c>
      <c r="AE45" s="294">
        <v>26</v>
      </c>
      <c r="AF45" s="295">
        <v>27500</v>
      </c>
      <c r="AG45" s="291">
        <f t="shared" si="358"/>
        <v>715000</v>
      </c>
      <c r="AH45" s="609"/>
      <c r="AI45" s="198">
        <f t="shared" si="6"/>
        <v>1</v>
      </c>
      <c r="AJ45" s="198">
        <f t="shared" si="7"/>
        <v>1</v>
      </c>
      <c r="AK45" s="199">
        <f t="shared" si="8"/>
        <v>1</v>
      </c>
      <c r="AL45" s="199">
        <f t="shared" si="359"/>
        <v>1</v>
      </c>
      <c r="AM45" s="199">
        <f t="shared" si="360"/>
        <v>1</v>
      </c>
      <c r="AN45" s="199">
        <f t="shared" si="361"/>
        <v>1</v>
      </c>
      <c r="AO45" s="113">
        <f t="shared" si="161"/>
        <v>715000</v>
      </c>
      <c r="AP45" s="155">
        <f t="shared" si="70"/>
        <v>0</v>
      </c>
      <c r="AS45" s="286" t="s">
        <v>233</v>
      </c>
      <c r="AT45" s="292" t="s">
        <v>234</v>
      </c>
      <c r="AU45" s="296" t="s">
        <v>108</v>
      </c>
      <c r="AV45" s="294">
        <v>26</v>
      </c>
      <c r="AW45" s="297">
        <v>27000</v>
      </c>
      <c r="AX45" s="291">
        <f t="shared" si="362"/>
        <v>702000</v>
      </c>
      <c r="AY45" s="609"/>
      <c r="AZ45" s="198">
        <f t="shared" si="10"/>
        <v>1</v>
      </c>
      <c r="BA45" s="198">
        <f t="shared" si="11"/>
        <v>1</v>
      </c>
      <c r="BB45" s="199">
        <f t="shared" si="12"/>
        <v>1</v>
      </c>
      <c r="BC45" s="199">
        <f t="shared" si="363"/>
        <v>1</v>
      </c>
      <c r="BD45" s="199">
        <f t="shared" si="364"/>
        <v>1</v>
      </c>
      <c r="BE45" s="199">
        <f t="shared" si="365"/>
        <v>1</v>
      </c>
      <c r="BF45" s="113">
        <f t="shared" si="166"/>
        <v>702000</v>
      </c>
      <c r="BG45" s="155">
        <f t="shared" si="75"/>
        <v>0</v>
      </c>
      <c r="BJ45" s="286" t="s">
        <v>233</v>
      </c>
      <c r="BK45" s="300" t="s">
        <v>234</v>
      </c>
      <c r="BL45" s="293" t="s">
        <v>108</v>
      </c>
      <c r="BM45" s="294">
        <v>26</v>
      </c>
      <c r="BN45" s="295">
        <v>18000</v>
      </c>
      <c r="BO45" s="291">
        <f t="shared" si="366"/>
        <v>468000</v>
      </c>
      <c r="BP45" s="609"/>
      <c r="BQ45" s="198">
        <f t="shared" si="14"/>
        <v>1</v>
      </c>
      <c r="BR45" s="198">
        <f t="shared" si="15"/>
        <v>1</v>
      </c>
      <c r="BS45" s="199">
        <f t="shared" si="16"/>
        <v>1</v>
      </c>
      <c r="BT45" s="199">
        <f t="shared" si="367"/>
        <v>1</v>
      </c>
      <c r="BU45" s="199">
        <f t="shared" si="368"/>
        <v>1</v>
      </c>
      <c r="BV45" s="199">
        <f t="shared" si="369"/>
        <v>1</v>
      </c>
      <c r="BW45" s="113">
        <f t="shared" si="171"/>
        <v>468000</v>
      </c>
      <c r="BX45" s="155">
        <f t="shared" si="80"/>
        <v>0</v>
      </c>
      <c r="CA45" s="286" t="s">
        <v>233</v>
      </c>
      <c r="CB45" s="307" t="s">
        <v>234</v>
      </c>
      <c r="CC45" s="293" t="s">
        <v>108</v>
      </c>
      <c r="CD45" s="294">
        <v>26</v>
      </c>
      <c r="CE45" s="295">
        <v>27000</v>
      </c>
      <c r="CF45" s="291">
        <f t="shared" si="370"/>
        <v>702000</v>
      </c>
      <c r="CG45" s="609"/>
      <c r="CH45" s="198">
        <f t="shared" si="18"/>
        <v>1</v>
      </c>
      <c r="CI45" s="198">
        <f t="shared" si="19"/>
        <v>1</v>
      </c>
      <c r="CJ45" s="199">
        <f t="shared" si="20"/>
        <v>1</v>
      </c>
      <c r="CK45" s="199">
        <f t="shared" si="371"/>
        <v>1</v>
      </c>
      <c r="CL45" s="199">
        <f t="shared" si="372"/>
        <v>1</v>
      </c>
      <c r="CM45" s="199">
        <f t="shared" si="373"/>
        <v>1</v>
      </c>
      <c r="CN45" s="113">
        <f t="shared" si="176"/>
        <v>702000</v>
      </c>
      <c r="CO45" s="155">
        <f t="shared" si="85"/>
        <v>0</v>
      </c>
      <c r="CR45" s="299" t="s">
        <v>233</v>
      </c>
      <c r="CS45" s="300" t="s">
        <v>234</v>
      </c>
      <c r="CT45" s="301" t="s">
        <v>108</v>
      </c>
      <c r="CU45" s="302">
        <v>26</v>
      </c>
      <c r="CV45" s="303">
        <v>15274</v>
      </c>
      <c r="CW45" s="291">
        <f t="shared" si="374"/>
        <v>397124</v>
      </c>
      <c r="CX45" s="609"/>
      <c r="CY45" s="198">
        <f t="shared" si="22"/>
        <v>1</v>
      </c>
      <c r="CZ45" s="198">
        <f t="shared" si="23"/>
        <v>1</v>
      </c>
      <c r="DA45" s="199">
        <f t="shared" si="24"/>
        <v>1</v>
      </c>
      <c r="DB45" s="199">
        <f t="shared" si="375"/>
        <v>1</v>
      </c>
      <c r="DC45" s="199">
        <f t="shared" si="376"/>
        <v>1</v>
      </c>
      <c r="DD45" s="199">
        <f t="shared" si="377"/>
        <v>1</v>
      </c>
      <c r="DE45" s="113">
        <f t="shared" si="181"/>
        <v>397124</v>
      </c>
      <c r="DF45" s="155">
        <f t="shared" si="90"/>
        <v>0</v>
      </c>
      <c r="DI45" s="286" t="s">
        <v>233</v>
      </c>
      <c r="DJ45" s="305" t="s">
        <v>234</v>
      </c>
      <c r="DK45" s="288" t="s">
        <v>108</v>
      </c>
      <c r="DL45" s="289">
        <v>26</v>
      </c>
      <c r="DM45" s="295">
        <v>0</v>
      </c>
      <c r="DN45" s="291">
        <f t="shared" si="378"/>
        <v>0</v>
      </c>
      <c r="DO45" s="609"/>
      <c r="DP45" s="198">
        <f t="shared" si="26"/>
        <v>1</v>
      </c>
      <c r="DQ45" s="198">
        <f t="shared" si="27"/>
        <v>1</v>
      </c>
      <c r="DR45" s="199">
        <f t="shared" si="28"/>
        <v>1</v>
      </c>
      <c r="DS45" s="199">
        <f t="shared" si="379"/>
        <v>0</v>
      </c>
      <c r="DT45" s="199">
        <f t="shared" si="380"/>
        <v>0</v>
      </c>
      <c r="DU45" s="199">
        <f t="shared" si="381"/>
        <v>0</v>
      </c>
      <c r="DV45" s="113">
        <f t="shared" si="186"/>
        <v>0</v>
      </c>
      <c r="DW45" s="155">
        <f t="shared" si="95"/>
        <v>0</v>
      </c>
      <c r="DZ45" s="286" t="s">
        <v>233</v>
      </c>
      <c r="EA45" s="305" t="s">
        <v>234</v>
      </c>
      <c r="EB45" s="288" t="s">
        <v>108</v>
      </c>
      <c r="EC45" s="289">
        <v>26</v>
      </c>
      <c r="ED45" s="295">
        <v>0</v>
      </c>
      <c r="EE45" s="291">
        <f t="shared" si="382"/>
        <v>0</v>
      </c>
      <c r="EF45" s="609"/>
      <c r="EG45" s="198">
        <f t="shared" si="30"/>
        <v>1</v>
      </c>
      <c r="EH45" s="198">
        <f t="shared" si="31"/>
        <v>1</v>
      </c>
      <c r="EI45" s="199">
        <f t="shared" si="32"/>
        <v>1</v>
      </c>
      <c r="EJ45" s="199">
        <f t="shared" si="383"/>
        <v>0</v>
      </c>
      <c r="EK45" s="199">
        <f t="shared" si="384"/>
        <v>0</v>
      </c>
      <c r="EL45" s="199">
        <f t="shared" si="385"/>
        <v>0</v>
      </c>
      <c r="EM45" s="113">
        <f t="shared" si="191"/>
        <v>0</v>
      </c>
      <c r="EN45" s="155">
        <f t="shared" si="100"/>
        <v>0</v>
      </c>
      <c r="EQ45" s="286" t="s">
        <v>233</v>
      </c>
      <c r="ER45" s="305" t="s">
        <v>234</v>
      </c>
      <c r="ES45" s="288" t="s">
        <v>108</v>
      </c>
      <c r="ET45" s="289">
        <v>26</v>
      </c>
      <c r="EU45" s="295">
        <v>0</v>
      </c>
      <c r="EV45" s="291">
        <f t="shared" si="386"/>
        <v>0</v>
      </c>
      <c r="EW45" s="609"/>
      <c r="EX45" s="198">
        <f t="shared" si="34"/>
        <v>1</v>
      </c>
      <c r="EY45" s="198">
        <f t="shared" si="35"/>
        <v>1</v>
      </c>
      <c r="EZ45" s="199">
        <f t="shared" si="36"/>
        <v>1</v>
      </c>
      <c r="FA45" s="199">
        <f t="shared" si="387"/>
        <v>0</v>
      </c>
      <c r="FB45" s="199">
        <f t="shared" si="388"/>
        <v>0</v>
      </c>
      <c r="FC45" s="199">
        <f t="shared" si="389"/>
        <v>0</v>
      </c>
      <c r="FD45" s="113">
        <f t="shared" si="196"/>
        <v>0</v>
      </c>
      <c r="FE45" s="155">
        <f t="shared" si="105"/>
        <v>0</v>
      </c>
      <c r="FH45" s="286" t="s">
        <v>233</v>
      </c>
      <c r="FI45" s="305" t="s">
        <v>234</v>
      </c>
      <c r="FJ45" s="288" t="s">
        <v>108</v>
      </c>
      <c r="FK45" s="289">
        <v>26</v>
      </c>
      <c r="FL45" s="295">
        <v>0</v>
      </c>
      <c r="FM45" s="291">
        <f t="shared" si="390"/>
        <v>0</v>
      </c>
      <c r="FN45" s="609"/>
      <c r="FO45" s="198">
        <f t="shared" si="38"/>
        <v>1</v>
      </c>
      <c r="FP45" s="198">
        <f t="shared" si="39"/>
        <v>1</v>
      </c>
      <c r="FQ45" s="199">
        <f t="shared" si="40"/>
        <v>1</v>
      </c>
      <c r="FR45" s="199">
        <f t="shared" si="391"/>
        <v>0</v>
      </c>
      <c r="FS45" s="199">
        <f t="shared" si="392"/>
        <v>0</v>
      </c>
      <c r="FT45" s="199">
        <f t="shared" si="393"/>
        <v>0</v>
      </c>
      <c r="FU45" s="113">
        <f t="shared" si="201"/>
        <v>0</v>
      </c>
      <c r="FV45" s="155">
        <f t="shared" si="110"/>
        <v>0</v>
      </c>
      <c r="FY45" s="286" t="s">
        <v>233</v>
      </c>
      <c r="FZ45" s="305" t="s">
        <v>234</v>
      </c>
      <c r="GA45" s="288" t="s">
        <v>108</v>
      </c>
      <c r="GB45" s="289">
        <v>26</v>
      </c>
      <c r="GC45" s="295">
        <v>0</v>
      </c>
      <c r="GD45" s="291">
        <f t="shared" si="394"/>
        <v>0</v>
      </c>
      <c r="GE45" s="609"/>
      <c r="GF45" s="198">
        <f t="shared" si="42"/>
        <v>1</v>
      </c>
      <c r="GG45" s="198">
        <f t="shared" si="43"/>
        <v>1</v>
      </c>
      <c r="GH45" s="199">
        <f t="shared" si="44"/>
        <v>1</v>
      </c>
      <c r="GI45" s="199">
        <f t="shared" si="395"/>
        <v>0</v>
      </c>
      <c r="GJ45" s="199">
        <f t="shared" si="396"/>
        <v>0</v>
      </c>
      <c r="GK45" s="199">
        <f t="shared" si="397"/>
        <v>0</v>
      </c>
      <c r="GL45" s="113">
        <f t="shared" si="206"/>
        <v>0</v>
      </c>
      <c r="GM45" s="155">
        <f t="shared" si="115"/>
        <v>0</v>
      </c>
      <c r="GP45" s="286" t="s">
        <v>233</v>
      </c>
      <c r="GQ45" s="305" t="s">
        <v>234</v>
      </c>
      <c r="GR45" s="288" t="s">
        <v>108</v>
      </c>
      <c r="GS45" s="289">
        <v>26</v>
      </c>
      <c r="GT45" s="295">
        <v>0</v>
      </c>
      <c r="GU45" s="291">
        <f t="shared" si="398"/>
        <v>0</v>
      </c>
      <c r="GV45" s="609"/>
      <c r="GW45" s="198">
        <f t="shared" si="46"/>
        <v>1</v>
      </c>
      <c r="GX45" s="198">
        <f t="shared" si="47"/>
        <v>1</v>
      </c>
      <c r="GY45" s="199">
        <f t="shared" si="48"/>
        <v>1</v>
      </c>
      <c r="GZ45" s="199">
        <f t="shared" si="399"/>
        <v>0</v>
      </c>
      <c r="HA45" s="199">
        <f t="shared" si="400"/>
        <v>0</v>
      </c>
      <c r="HB45" s="199">
        <f t="shared" si="401"/>
        <v>0</v>
      </c>
      <c r="HC45" s="113">
        <f t="shared" si="211"/>
        <v>0</v>
      </c>
      <c r="HD45" s="155">
        <f t="shared" si="120"/>
        <v>0</v>
      </c>
      <c r="HG45" s="286" t="s">
        <v>233</v>
      </c>
      <c r="HH45" s="305" t="s">
        <v>234</v>
      </c>
      <c r="HI45" s="288" t="s">
        <v>108</v>
      </c>
      <c r="HJ45" s="289">
        <v>26</v>
      </c>
      <c r="HK45" s="295">
        <v>0</v>
      </c>
      <c r="HL45" s="291">
        <f t="shared" si="402"/>
        <v>0</v>
      </c>
      <c r="HM45" s="609"/>
      <c r="HN45" s="198">
        <f t="shared" si="50"/>
        <v>1</v>
      </c>
      <c r="HO45" s="198">
        <f t="shared" si="51"/>
        <v>1</v>
      </c>
      <c r="HP45" s="199">
        <f t="shared" si="52"/>
        <v>1</v>
      </c>
      <c r="HQ45" s="199">
        <f t="shared" si="403"/>
        <v>0</v>
      </c>
      <c r="HR45" s="199">
        <f t="shared" si="404"/>
        <v>0</v>
      </c>
      <c r="HS45" s="199">
        <f t="shared" si="405"/>
        <v>0</v>
      </c>
      <c r="HT45" s="113">
        <f t="shared" si="216"/>
        <v>0</v>
      </c>
      <c r="HU45" s="155">
        <f t="shared" si="125"/>
        <v>0</v>
      </c>
      <c r="HX45" s="286" t="s">
        <v>233</v>
      </c>
      <c r="HY45" s="305" t="s">
        <v>234</v>
      </c>
      <c r="HZ45" s="288" t="s">
        <v>108</v>
      </c>
      <c r="IA45" s="289">
        <v>26</v>
      </c>
      <c r="IB45" s="295">
        <v>0</v>
      </c>
      <c r="IC45" s="291">
        <f t="shared" si="406"/>
        <v>0</v>
      </c>
      <c r="ID45" s="609"/>
      <c r="IE45" s="198">
        <f t="shared" si="54"/>
        <v>1</v>
      </c>
      <c r="IF45" s="198">
        <f t="shared" si="55"/>
        <v>1</v>
      </c>
      <c r="IG45" s="199">
        <f t="shared" si="56"/>
        <v>1</v>
      </c>
      <c r="IH45" s="199">
        <f t="shared" si="407"/>
        <v>0</v>
      </c>
      <c r="II45" s="199">
        <f t="shared" si="408"/>
        <v>0</v>
      </c>
      <c r="IJ45" s="199">
        <f t="shared" si="409"/>
        <v>0</v>
      </c>
      <c r="IK45" s="113">
        <f t="shared" si="221"/>
        <v>0</v>
      </c>
      <c r="IL45" s="155">
        <f t="shared" si="130"/>
        <v>0</v>
      </c>
      <c r="IO45" s="286" t="s">
        <v>233</v>
      </c>
      <c r="IP45" s="305" t="s">
        <v>234</v>
      </c>
      <c r="IQ45" s="288" t="s">
        <v>108</v>
      </c>
      <c r="IR45" s="289">
        <v>26</v>
      </c>
      <c r="IS45" s="295">
        <v>0</v>
      </c>
      <c r="IT45" s="291">
        <f t="shared" si="410"/>
        <v>0</v>
      </c>
      <c r="IU45" s="609"/>
      <c r="IV45" s="198">
        <f t="shared" si="58"/>
        <v>1</v>
      </c>
      <c r="IW45" s="198">
        <f t="shared" si="59"/>
        <v>1</v>
      </c>
      <c r="IX45" s="199">
        <f t="shared" si="60"/>
        <v>1</v>
      </c>
      <c r="IY45" s="199">
        <f t="shared" si="411"/>
        <v>0</v>
      </c>
      <c r="IZ45" s="199">
        <f t="shared" si="412"/>
        <v>0</v>
      </c>
      <c r="JA45" s="199">
        <f t="shared" si="413"/>
        <v>0</v>
      </c>
      <c r="JB45" s="113">
        <f t="shared" si="226"/>
        <v>0</v>
      </c>
      <c r="JC45" s="155">
        <f t="shared" si="135"/>
        <v>0</v>
      </c>
    </row>
    <row r="46" spans="2:263" ht="89.25" customHeight="1">
      <c r="B46" s="286" t="s">
        <v>235</v>
      </c>
      <c r="C46" s="305" t="s">
        <v>236</v>
      </c>
      <c r="D46" s="288" t="s">
        <v>107</v>
      </c>
      <c r="E46" s="289">
        <v>3</v>
      </c>
      <c r="F46" s="290">
        <v>0</v>
      </c>
      <c r="G46" s="291">
        <f t="shared" si="0"/>
        <v>0</v>
      </c>
      <c r="H46" s="609"/>
      <c r="K46" s="286" t="s">
        <v>235</v>
      </c>
      <c r="L46" s="300" t="s">
        <v>236</v>
      </c>
      <c r="M46" s="293" t="s">
        <v>107</v>
      </c>
      <c r="N46" s="294">
        <v>3</v>
      </c>
      <c r="O46" s="295">
        <v>121484</v>
      </c>
      <c r="P46" s="291">
        <f t="shared" si="357"/>
        <v>364452</v>
      </c>
      <c r="Q46" s="609"/>
      <c r="R46" s="198">
        <f t="shared" ref="R46:R62" si="414">IF(EXACT(VLOOKUP(K46,OFERTA_0,2,FALSE),L46),1,0)</f>
        <v>1</v>
      </c>
      <c r="S46" s="198">
        <f t="shared" ref="S46:S62" si="415">IF(EXACT(VLOOKUP(K46,OFERTA_0,3,FALSE),M46),1,0)</f>
        <v>1</v>
      </c>
      <c r="T46" s="199">
        <f t="shared" ref="T46:T62" si="416">IF(EXACT(VLOOKUP(K46,OFERTA_0,4,FALSE),N46),1,0)</f>
        <v>1</v>
      </c>
      <c r="U46" s="199">
        <f t="shared" si="152"/>
        <v>1</v>
      </c>
      <c r="V46" s="199">
        <f t="shared" si="153"/>
        <v>1</v>
      </c>
      <c r="W46" s="199">
        <f t="shared" si="154"/>
        <v>1</v>
      </c>
      <c r="X46" s="113">
        <f t="shared" si="155"/>
        <v>364452</v>
      </c>
      <c r="Y46" s="155">
        <f t="shared" si="156"/>
        <v>0</v>
      </c>
      <c r="AB46" s="286" t="s">
        <v>235</v>
      </c>
      <c r="AC46" s="300" t="s">
        <v>236</v>
      </c>
      <c r="AD46" s="293" t="s">
        <v>107</v>
      </c>
      <c r="AE46" s="294">
        <v>3</v>
      </c>
      <c r="AF46" s="295">
        <v>73200</v>
      </c>
      <c r="AG46" s="291">
        <f t="shared" si="358"/>
        <v>219600</v>
      </c>
      <c r="AH46" s="609"/>
      <c r="AI46" s="198">
        <f t="shared" si="6"/>
        <v>1</v>
      </c>
      <c r="AJ46" s="198">
        <f t="shared" si="7"/>
        <v>1</v>
      </c>
      <c r="AK46" s="199">
        <f t="shared" si="8"/>
        <v>1</v>
      </c>
      <c r="AL46" s="199">
        <f t="shared" si="359"/>
        <v>1</v>
      </c>
      <c r="AM46" s="199">
        <f t="shared" si="360"/>
        <v>1</v>
      </c>
      <c r="AN46" s="199">
        <f t="shared" si="361"/>
        <v>1</v>
      </c>
      <c r="AO46" s="113">
        <f t="shared" si="161"/>
        <v>219600</v>
      </c>
      <c r="AP46" s="155">
        <f t="shared" si="70"/>
        <v>0</v>
      </c>
      <c r="AS46" s="286" t="s">
        <v>235</v>
      </c>
      <c r="AT46" s="292" t="s">
        <v>236</v>
      </c>
      <c r="AU46" s="296" t="s">
        <v>107</v>
      </c>
      <c r="AV46" s="294">
        <v>3</v>
      </c>
      <c r="AW46" s="297">
        <v>40000</v>
      </c>
      <c r="AX46" s="291">
        <f t="shared" si="362"/>
        <v>120000</v>
      </c>
      <c r="AY46" s="609"/>
      <c r="AZ46" s="198">
        <f t="shared" si="10"/>
        <v>1</v>
      </c>
      <c r="BA46" s="198">
        <f t="shared" si="11"/>
        <v>1</v>
      </c>
      <c r="BB46" s="199">
        <f t="shared" si="12"/>
        <v>1</v>
      </c>
      <c r="BC46" s="199">
        <f t="shared" si="363"/>
        <v>1</v>
      </c>
      <c r="BD46" s="199">
        <f t="shared" si="364"/>
        <v>1</v>
      </c>
      <c r="BE46" s="199">
        <f t="shared" si="365"/>
        <v>1</v>
      </c>
      <c r="BF46" s="113">
        <f t="shared" si="166"/>
        <v>120000</v>
      </c>
      <c r="BG46" s="155">
        <f t="shared" si="75"/>
        <v>0</v>
      </c>
      <c r="BJ46" s="286" t="s">
        <v>235</v>
      </c>
      <c r="BK46" s="300" t="s">
        <v>236</v>
      </c>
      <c r="BL46" s="293" t="s">
        <v>107</v>
      </c>
      <c r="BM46" s="294">
        <v>3</v>
      </c>
      <c r="BN46" s="295">
        <v>65000</v>
      </c>
      <c r="BO46" s="291">
        <f t="shared" si="366"/>
        <v>195000</v>
      </c>
      <c r="BP46" s="609"/>
      <c r="BQ46" s="198">
        <f t="shared" si="14"/>
        <v>1</v>
      </c>
      <c r="BR46" s="198">
        <f t="shared" si="15"/>
        <v>1</v>
      </c>
      <c r="BS46" s="199">
        <f t="shared" si="16"/>
        <v>1</v>
      </c>
      <c r="BT46" s="199">
        <f t="shared" si="367"/>
        <v>1</v>
      </c>
      <c r="BU46" s="199">
        <f t="shared" si="368"/>
        <v>1</v>
      </c>
      <c r="BV46" s="199">
        <f t="shared" si="369"/>
        <v>1</v>
      </c>
      <c r="BW46" s="113">
        <f t="shared" si="171"/>
        <v>195000</v>
      </c>
      <c r="BX46" s="155">
        <f t="shared" si="80"/>
        <v>0</v>
      </c>
      <c r="CA46" s="286" t="s">
        <v>235</v>
      </c>
      <c r="CB46" s="307" t="s">
        <v>236</v>
      </c>
      <c r="CC46" s="293" t="s">
        <v>107</v>
      </c>
      <c r="CD46" s="294">
        <v>3</v>
      </c>
      <c r="CE46" s="295">
        <v>35000</v>
      </c>
      <c r="CF46" s="291">
        <f t="shared" si="370"/>
        <v>105000</v>
      </c>
      <c r="CG46" s="609"/>
      <c r="CH46" s="198">
        <f t="shared" si="18"/>
        <v>1</v>
      </c>
      <c r="CI46" s="198">
        <f t="shared" si="19"/>
        <v>1</v>
      </c>
      <c r="CJ46" s="199">
        <f t="shared" si="20"/>
        <v>1</v>
      </c>
      <c r="CK46" s="199">
        <f t="shared" si="371"/>
        <v>1</v>
      </c>
      <c r="CL46" s="199">
        <f t="shared" si="372"/>
        <v>1</v>
      </c>
      <c r="CM46" s="199">
        <f t="shared" si="373"/>
        <v>1</v>
      </c>
      <c r="CN46" s="113">
        <f t="shared" si="176"/>
        <v>105000</v>
      </c>
      <c r="CO46" s="155">
        <f t="shared" si="85"/>
        <v>0</v>
      </c>
      <c r="CR46" s="299" t="s">
        <v>235</v>
      </c>
      <c r="CS46" s="300" t="s">
        <v>236</v>
      </c>
      <c r="CT46" s="301" t="s">
        <v>107</v>
      </c>
      <c r="CU46" s="302">
        <v>3</v>
      </c>
      <c r="CV46" s="303">
        <v>63000</v>
      </c>
      <c r="CW46" s="291">
        <f t="shared" si="374"/>
        <v>189000</v>
      </c>
      <c r="CX46" s="609"/>
      <c r="CY46" s="198">
        <f t="shared" si="22"/>
        <v>1</v>
      </c>
      <c r="CZ46" s="198">
        <f t="shared" si="23"/>
        <v>1</v>
      </c>
      <c r="DA46" s="199">
        <f t="shared" si="24"/>
        <v>1</v>
      </c>
      <c r="DB46" s="199">
        <f t="shared" si="375"/>
        <v>1</v>
      </c>
      <c r="DC46" s="199">
        <f t="shared" si="376"/>
        <v>1</v>
      </c>
      <c r="DD46" s="199">
        <f t="shared" si="377"/>
        <v>1</v>
      </c>
      <c r="DE46" s="113">
        <f t="shared" si="181"/>
        <v>189000</v>
      </c>
      <c r="DF46" s="155">
        <f t="shared" si="90"/>
        <v>0</v>
      </c>
      <c r="DI46" s="286" t="s">
        <v>235</v>
      </c>
      <c r="DJ46" s="305" t="s">
        <v>236</v>
      </c>
      <c r="DK46" s="288" t="s">
        <v>107</v>
      </c>
      <c r="DL46" s="289">
        <v>3</v>
      </c>
      <c r="DM46" s="295">
        <v>0</v>
      </c>
      <c r="DN46" s="291">
        <f t="shared" si="378"/>
        <v>0</v>
      </c>
      <c r="DO46" s="609"/>
      <c r="DP46" s="198">
        <f t="shared" si="26"/>
        <v>1</v>
      </c>
      <c r="DQ46" s="198">
        <f t="shared" si="27"/>
        <v>1</v>
      </c>
      <c r="DR46" s="199">
        <f t="shared" si="28"/>
        <v>1</v>
      </c>
      <c r="DS46" s="199">
        <f t="shared" si="379"/>
        <v>0</v>
      </c>
      <c r="DT46" s="199">
        <f t="shared" si="380"/>
        <v>0</v>
      </c>
      <c r="DU46" s="199">
        <f t="shared" si="381"/>
        <v>0</v>
      </c>
      <c r="DV46" s="113">
        <f t="shared" si="186"/>
        <v>0</v>
      </c>
      <c r="DW46" s="155">
        <f t="shared" si="95"/>
        <v>0</v>
      </c>
      <c r="DZ46" s="286" t="s">
        <v>235</v>
      </c>
      <c r="EA46" s="305" t="s">
        <v>236</v>
      </c>
      <c r="EB46" s="288" t="s">
        <v>107</v>
      </c>
      <c r="EC46" s="289">
        <v>3</v>
      </c>
      <c r="ED46" s="295">
        <v>0</v>
      </c>
      <c r="EE46" s="291">
        <f t="shared" si="382"/>
        <v>0</v>
      </c>
      <c r="EF46" s="609"/>
      <c r="EG46" s="198">
        <f t="shared" si="30"/>
        <v>1</v>
      </c>
      <c r="EH46" s="198">
        <f t="shared" si="31"/>
        <v>1</v>
      </c>
      <c r="EI46" s="199">
        <f t="shared" si="32"/>
        <v>1</v>
      </c>
      <c r="EJ46" s="199">
        <f t="shared" si="383"/>
        <v>0</v>
      </c>
      <c r="EK46" s="199">
        <f t="shared" si="384"/>
        <v>0</v>
      </c>
      <c r="EL46" s="199">
        <f t="shared" si="385"/>
        <v>0</v>
      </c>
      <c r="EM46" s="113">
        <f t="shared" si="191"/>
        <v>0</v>
      </c>
      <c r="EN46" s="155">
        <f t="shared" si="100"/>
        <v>0</v>
      </c>
      <c r="EQ46" s="286" t="s">
        <v>235</v>
      </c>
      <c r="ER46" s="305" t="s">
        <v>236</v>
      </c>
      <c r="ES46" s="288" t="s">
        <v>107</v>
      </c>
      <c r="ET46" s="289">
        <v>3</v>
      </c>
      <c r="EU46" s="295">
        <v>0</v>
      </c>
      <c r="EV46" s="291">
        <f t="shared" si="386"/>
        <v>0</v>
      </c>
      <c r="EW46" s="609"/>
      <c r="EX46" s="198">
        <f t="shared" si="34"/>
        <v>1</v>
      </c>
      <c r="EY46" s="198">
        <f t="shared" si="35"/>
        <v>1</v>
      </c>
      <c r="EZ46" s="199">
        <f t="shared" si="36"/>
        <v>1</v>
      </c>
      <c r="FA46" s="199">
        <f t="shared" si="387"/>
        <v>0</v>
      </c>
      <c r="FB46" s="199">
        <f t="shared" si="388"/>
        <v>0</v>
      </c>
      <c r="FC46" s="199">
        <f t="shared" si="389"/>
        <v>0</v>
      </c>
      <c r="FD46" s="113">
        <f t="shared" si="196"/>
        <v>0</v>
      </c>
      <c r="FE46" s="155">
        <f t="shared" si="105"/>
        <v>0</v>
      </c>
      <c r="FH46" s="286" t="s">
        <v>235</v>
      </c>
      <c r="FI46" s="305" t="s">
        <v>236</v>
      </c>
      <c r="FJ46" s="288" t="s">
        <v>107</v>
      </c>
      <c r="FK46" s="289">
        <v>3</v>
      </c>
      <c r="FL46" s="295">
        <v>0</v>
      </c>
      <c r="FM46" s="291">
        <f t="shared" si="390"/>
        <v>0</v>
      </c>
      <c r="FN46" s="609"/>
      <c r="FO46" s="198">
        <f t="shared" si="38"/>
        <v>1</v>
      </c>
      <c r="FP46" s="198">
        <f t="shared" si="39"/>
        <v>1</v>
      </c>
      <c r="FQ46" s="199">
        <f t="shared" si="40"/>
        <v>1</v>
      </c>
      <c r="FR46" s="199">
        <f t="shared" si="391"/>
        <v>0</v>
      </c>
      <c r="FS46" s="199">
        <f t="shared" si="392"/>
        <v>0</v>
      </c>
      <c r="FT46" s="199">
        <f t="shared" si="393"/>
        <v>0</v>
      </c>
      <c r="FU46" s="113">
        <f t="shared" si="201"/>
        <v>0</v>
      </c>
      <c r="FV46" s="155">
        <f t="shared" si="110"/>
        <v>0</v>
      </c>
      <c r="FY46" s="286" t="s">
        <v>235</v>
      </c>
      <c r="FZ46" s="305" t="s">
        <v>236</v>
      </c>
      <c r="GA46" s="288" t="s">
        <v>107</v>
      </c>
      <c r="GB46" s="289">
        <v>3</v>
      </c>
      <c r="GC46" s="295">
        <v>0</v>
      </c>
      <c r="GD46" s="291">
        <f t="shared" si="394"/>
        <v>0</v>
      </c>
      <c r="GE46" s="609"/>
      <c r="GF46" s="198">
        <f t="shared" si="42"/>
        <v>1</v>
      </c>
      <c r="GG46" s="198">
        <f t="shared" si="43"/>
        <v>1</v>
      </c>
      <c r="GH46" s="199">
        <f t="shared" si="44"/>
        <v>1</v>
      </c>
      <c r="GI46" s="199">
        <f t="shared" si="395"/>
        <v>0</v>
      </c>
      <c r="GJ46" s="199">
        <f t="shared" si="396"/>
        <v>0</v>
      </c>
      <c r="GK46" s="199">
        <f t="shared" si="397"/>
        <v>0</v>
      </c>
      <c r="GL46" s="113">
        <f t="shared" si="206"/>
        <v>0</v>
      </c>
      <c r="GM46" s="155">
        <f t="shared" si="115"/>
        <v>0</v>
      </c>
      <c r="GP46" s="286" t="s">
        <v>235</v>
      </c>
      <c r="GQ46" s="305" t="s">
        <v>236</v>
      </c>
      <c r="GR46" s="288" t="s">
        <v>107</v>
      </c>
      <c r="GS46" s="289">
        <v>3</v>
      </c>
      <c r="GT46" s="295">
        <v>0</v>
      </c>
      <c r="GU46" s="291">
        <f t="shared" si="398"/>
        <v>0</v>
      </c>
      <c r="GV46" s="609"/>
      <c r="GW46" s="198">
        <f t="shared" si="46"/>
        <v>1</v>
      </c>
      <c r="GX46" s="198">
        <f t="shared" si="47"/>
        <v>1</v>
      </c>
      <c r="GY46" s="199">
        <f t="shared" si="48"/>
        <v>1</v>
      </c>
      <c r="GZ46" s="199">
        <f t="shared" si="399"/>
        <v>0</v>
      </c>
      <c r="HA46" s="199">
        <f t="shared" si="400"/>
        <v>0</v>
      </c>
      <c r="HB46" s="199">
        <f t="shared" si="401"/>
        <v>0</v>
      </c>
      <c r="HC46" s="113">
        <f t="shared" si="211"/>
        <v>0</v>
      </c>
      <c r="HD46" s="155">
        <f t="shared" si="120"/>
        <v>0</v>
      </c>
      <c r="HG46" s="286" t="s">
        <v>235</v>
      </c>
      <c r="HH46" s="305" t="s">
        <v>236</v>
      </c>
      <c r="HI46" s="288" t="s">
        <v>107</v>
      </c>
      <c r="HJ46" s="289">
        <v>3</v>
      </c>
      <c r="HK46" s="295">
        <v>0</v>
      </c>
      <c r="HL46" s="291">
        <f t="shared" si="402"/>
        <v>0</v>
      </c>
      <c r="HM46" s="609"/>
      <c r="HN46" s="198">
        <f t="shared" si="50"/>
        <v>1</v>
      </c>
      <c r="HO46" s="198">
        <f t="shared" si="51"/>
        <v>1</v>
      </c>
      <c r="HP46" s="199">
        <f t="shared" si="52"/>
        <v>1</v>
      </c>
      <c r="HQ46" s="199">
        <f t="shared" si="403"/>
        <v>0</v>
      </c>
      <c r="HR46" s="199">
        <f t="shared" si="404"/>
        <v>0</v>
      </c>
      <c r="HS46" s="199">
        <f t="shared" si="405"/>
        <v>0</v>
      </c>
      <c r="HT46" s="113">
        <f t="shared" si="216"/>
        <v>0</v>
      </c>
      <c r="HU46" s="155">
        <f t="shared" si="125"/>
        <v>0</v>
      </c>
      <c r="HX46" s="286" t="s">
        <v>235</v>
      </c>
      <c r="HY46" s="305" t="s">
        <v>236</v>
      </c>
      <c r="HZ46" s="288" t="s">
        <v>107</v>
      </c>
      <c r="IA46" s="289">
        <v>3</v>
      </c>
      <c r="IB46" s="295">
        <v>0</v>
      </c>
      <c r="IC46" s="291">
        <f t="shared" si="406"/>
        <v>0</v>
      </c>
      <c r="ID46" s="609"/>
      <c r="IE46" s="198">
        <f t="shared" si="54"/>
        <v>1</v>
      </c>
      <c r="IF46" s="198">
        <f t="shared" si="55"/>
        <v>1</v>
      </c>
      <c r="IG46" s="199">
        <f t="shared" si="56"/>
        <v>1</v>
      </c>
      <c r="IH46" s="199">
        <f t="shared" si="407"/>
        <v>0</v>
      </c>
      <c r="II46" s="199">
        <f t="shared" si="408"/>
        <v>0</v>
      </c>
      <c r="IJ46" s="199">
        <f t="shared" si="409"/>
        <v>0</v>
      </c>
      <c r="IK46" s="113">
        <f t="shared" si="221"/>
        <v>0</v>
      </c>
      <c r="IL46" s="155">
        <f t="shared" si="130"/>
        <v>0</v>
      </c>
      <c r="IO46" s="286" t="s">
        <v>235</v>
      </c>
      <c r="IP46" s="305" t="s">
        <v>236</v>
      </c>
      <c r="IQ46" s="288" t="s">
        <v>107</v>
      </c>
      <c r="IR46" s="289">
        <v>3</v>
      </c>
      <c r="IS46" s="295">
        <v>0</v>
      </c>
      <c r="IT46" s="291">
        <f t="shared" si="410"/>
        <v>0</v>
      </c>
      <c r="IU46" s="609"/>
      <c r="IV46" s="198">
        <f t="shared" si="58"/>
        <v>1</v>
      </c>
      <c r="IW46" s="198">
        <f t="shared" si="59"/>
        <v>1</v>
      </c>
      <c r="IX46" s="199">
        <f t="shared" si="60"/>
        <v>1</v>
      </c>
      <c r="IY46" s="199">
        <f t="shared" si="411"/>
        <v>0</v>
      </c>
      <c r="IZ46" s="199">
        <f t="shared" si="412"/>
        <v>0</v>
      </c>
      <c r="JA46" s="199">
        <f t="shared" si="413"/>
        <v>0</v>
      </c>
      <c r="JB46" s="113">
        <f t="shared" si="226"/>
        <v>0</v>
      </c>
      <c r="JC46" s="155">
        <f t="shared" si="135"/>
        <v>0</v>
      </c>
    </row>
    <row r="47" spans="2:263" ht="86.25" customHeight="1">
      <c r="B47" s="286" t="s">
        <v>237</v>
      </c>
      <c r="C47" s="305" t="s">
        <v>238</v>
      </c>
      <c r="D47" s="288" t="s">
        <v>109</v>
      </c>
      <c r="E47" s="289">
        <v>6</v>
      </c>
      <c r="F47" s="290">
        <v>0</v>
      </c>
      <c r="G47" s="291">
        <f t="shared" si="0"/>
        <v>0</v>
      </c>
      <c r="H47" s="609"/>
      <c r="K47" s="286" t="s">
        <v>237</v>
      </c>
      <c r="L47" s="300" t="s">
        <v>238</v>
      </c>
      <c r="M47" s="293" t="s">
        <v>109</v>
      </c>
      <c r="N47" s="294">
        <v>6</v>
      </c>
      <c r="O47" s="295">
        <v>52350</v>
      </c>
      <c r="P47" s="291">
        <f t="shared" si="357"/>
        <v>314100</v>
      </c>
      <c r="Q47" s="609"/>
      <c r="R47" s="198">
        <f t="shared" si="414"/>
        <v>1</v>
      </c>
      <c r="S47" s="198">
        <f t="shared" si="415"/>
        <v>1</v>
      </c>
      <c r="T47" s="199">
        <f t="shared" si="416"/>
        <v>1</v>
      </c>
      <c r="U47" s="199">
        <f t="shared" si="152"/>
        <v>1</v>
      </c>
      <c r="V47" s="199">
        <f t="shared" si="153"/>
        <v>1</v>
      </c>
      <c r="W47" s="199">
        <f t="shared" si="154"/>
        <v>1</v>
      </c>
      <c r="X47" s="113">
        <f t="shared" si="155"/>
        <v>314100</v>
      </c>
      <c r="Y47" s="155">
        <f t="shared" si="156"/>
        <v>0</v>
      </c>
      <c r="AB47" s="286" t="s">
        <v>237</v>
      </c>
      <c r="AC47" s="300" t="s">
        <v>238</v>
      </c>
      <c r="AD47" s="293" t="s">
        <v>109</v>
      </c>
      <c r="AE47" s="294">
        <v>6</v>
      </c>
      <c r="AF47" s="295">
        <v>45000</v>
      </c>
      <c r="AG47" s="291">
        <f t="shared" si="358"/>
        <v>270000</v>
      </c>
      <c r="AH47" s="609"/>
      <c r="AI47" s="198">
        <f t="shared" si="6"/>
        <v>1</v>
      </c>
      <c r="AJ47" s="198">
        <f t="shared" si="7"/>
        <v>1</v>
      </c>
      <c r="AK47" s="199">
        <f t="shared" si="8"/>
        <v>1</v>
      </c>
      <c r="AL47" s="199">
        <f t="shared" si="359"/>
        <v>1</v>
      </c>
      <c r="AM47" s="199">
        <f t="shared" si="360"/>
        <v>1</v>
      </c>
      <c r="AN47" s="199">
        <f t="shared" si="361"/>
        <v>1</v>
      </c>
      <c r="AO47" s="113">
        <f t="shared" si="161"/>
        <v>270000</v>
      </c>
      <c r="AP47" s="155">
        <f t="shared" si="70"/>
        <v>0</v>
      </c>
      <c r="AS47" s="286" t="s">
        <v>237</v>
      </c>
      <c r="AT47" s="292" t="s">
        <v>238</v>
      </c>
      <c r="AU47" s="296" t="s">
        <v>109</v>
      </c>
      <c r="AV47" s="294">
        <v>6</v>
      </c>
      <c r="AW47" s="297">
        <v>55000</v>
      </c>
      <c r="AX47" s="291">
        <f t="shared" si="362"/>
        <v>330000</v>
      </c>
      <c r="AY47" s="609"/>
      <c r="AZ47" s="198">
        <f t="shared" si="10"/>
        <v>1</v>
      </c>
      <c r="BA47" s="198">
        <f t="shared" si="11"/>
        <v>1</v>
      </c>
      <c r="BB47" s="199">
        <f t="shared" si="12"/>
        <v>1</v>
      </c>
      <c r="BC47" s="199">
        <f t="shared" si="363"/>
        <v>1</v>
      </c>
      <c r="BD47" s="199">
        <f t="shared" si="364"/>
        <v>1</v>
      </c>
      <c r="BE47" s="199">
        <f t="shared" si="365"/>
        <v>1</v>
      </c>
      <c r="BF47" s="113">
        <f t="shared" si="166"/>
        <v>330000</v>
      </c>
      <c r="BG47" s="155">
        <f t="shared" si="75"/>
        <v>0</v>
      </c>
      <c r="BJ47" s="286" t="s">
        <v>237</v>
      </c>
      <c r="BK47" s="300" t="s">
        <v>238</v>
      </c>
      <c r="BL47" s="293" t="s">
        <v>109</v>
      </c>
      <c r="BM47" s="294">
        <v>6</v>
      </c>
      <c r="BN47" s="295">
        <v>70000</v>
      </c>
      <c r="BO47" s="291">
        <f t="shared" si="366"/>
        <v>420000</v>
      </c>
      <c r="BP47" s="609"/>
      <c r="BQ47" s="198">
        <f t="shared" si="14"/>
        <v>1</v>
      </c>
      <c r="BR47" s="198">
        <f t="shared" si="15"/>
        <v>1</v>
      </c>
      <c r="BS47" s="199">
        <f t="shared" si="16"/>
        <v>1</v>
      </c>
      <c r="BT47" s="199">
        <f t="shared" si="367"/>
        <v>1</v>
      </c>
      <c r="BU47" s="199">
        <f t="shared" si="368"/>
        <v>1</v>
      </c>
      <c r="BV47" s="199">
        <f t="shared" si="369"/>
        <v>1</v>
      </c>
      <c r="BW47" s="113">
        <f t="shared" si="171"/>
        <v>420000</v>
      </c>
      <c r="BX47" s="155">
        <f t="shared" si="80"/>
        <v>0</v>
      </c>
      <c r="CA47" s="286" t="s">
        <v>237</v>
      </c>
      <c r="CB47" s="307" t="s">
        <v>238</v>
      </c>
      <c r="CC47" s="293" t="s">
        <v>109</v>
      </c>
      <c r="CD47" s="294">
        <v>6</v>
      </c>
      <c r="CE47" s="295">
        <v>48000</v>
      </c>
      <c r="CF47" s="291">
        <f t="shared" si="370"/>
        <v>288000</v>
      </c>
      <c r="CG47" s="609"/>
      <c r="CH47" s="198">
        <f t="shared" si="18"/>
        <v>1</v>
      </c>
      <c r="CI47" s="198">
        <f t="shared" si="19"/>
        <v>1</v>
      </c>
      <c r="CJ47" s="199">
        <f t="shared" si="20"/>
        <v>1</v>
      </c>
      <c r="CK47" s="199">
        <f t="shared" si="371"/>
        <v>1</v>
      </c>
      <c r="CL47" s="199">
        <f t="shared" si="372"/>
        <v>1</v>
      </c>
      <c r="CM47" s="199">
        <f t="shared" si="373"/>
        <v>1</v>
      </c>
      <c r="CN47" s="113">
        <f t="shared" si="176"/>
        <v>288000</v>
      </c>
      <c r="CO47" s="155">
        <f t="shared" si="85"/>
        <v>0</v>
      </c>
      <c r="CR47" s="299" t="s">
        <v>237</v>
      </c>
      <c r="CS47" s="300" t="s">
        <v>238</v>
      </c>
      <c r="CT47" s="301" t="s">
        <v>109</v>
      </c>
      <c r="CU47" s="302">
        <v>6</v>
      </c>
      <c r="CV47" s="303">
        <v>36750</v>
      </c>
      <c r="CW47" s="291">
        <f t="shared" si="374"/>
        <v>220500</v>
      </c>
      <c r="CX47" s="609"/>
      <c r="CY47" s="198">
        <f t="shared" si="22"/>
        <v>1</v>
      </c>
      <c r="CZ47" s="198">
        <f t="shared" si="23"/>
        <v>1</v>
      </c>
      <c r="DA47" s="199">
        <f t="shared" si="24"/>
        <v>1</v>
      </c>
      <c r="DB47" s="199">
        <f t="shared" si="375"/>
        <v>1</v>
      </c>
      <c r="DC47" s="199">
        <f t="shared" si="376"/>
        <v>1</v>
      </c>
      <c r="DD47" s="199">
        <f t="shared" si="377"/>
        <v>1</v>
      </c>
      <c r="DE47" s="113">
        <f t="shared" si="181"/>
        <v>220500</v>
      </c>
      <c r="DF47" s="155">
        <f t="shared" si="90"/>
        <v>0</v>
      </c>
      <c r="DI47" s="286" t="s">
        <v>237</v>
      </c>
      <c r="DJ47" s="305" t="s">
        <v>238</v>
      </c>
      <c r="DK47" s="288" t="s">
        <v>109</v>
      </c>
      <c r="DL47" s="289">
        <v>6</v>
      </c>
      <c r="DM47" s="295">
        <v>0</v>
      </c>
      <c r="DN47" s="291">
        <f t="shared" si="378"/>
        <v>0</v>
      </c>
      <c r="DO47" s="609"/>
      <c r="DP47" s="198">
        <f t="shared" si="26"/>
        <v>1</v>
      </c>
      <c r="DQ47" s="198">
        <f t="shared" si="27"/>
        <v>1</v>
      </c>
      <c r="DR47" s="199">
        <f t="shared" si="28"/>
        <v>1</v>
      </c>
      <c r="DS47" s="199">
        <f t="shared" si="379"/>
        <v>0</v>
      </c>
      <c r="DT47" s="199">
        <f t="shared" si="380"/>
        <v>0</v>
      </c>
      <c r="DU47" s="199">
        <f t="shared" si="381"/>
        <v>0</v>
      </c>
      <c r="DV47" s="113">
        <f t="shared" si="186"/>
        <v>0</v>
      </c>
      <c r="DW47" s="155">
        <f t="shared" si="95"/>
        <v>0</v>
      </c>
      <c r="DZ47" s="286" t="s">
        <v>237</v>
      </c>
      <c r="EA47" s="305" t="s">
        <v>238</v>
      </c>
      <c r="EB47" s="288" t="s">
        <v>109</v>
      </c>
      <c r="EC47" s="289">
        <v>6</v>
      </c>
      <c r="ED47" s="295">
        <v>0</v>
      </c>
      <c r="EE47" s="291">
        <f t="shared" si="382"/>
        <v>0</v>
      </c>
      <c r="EF47" s="609"/>
      <c r="EG47" s="198">
        <f t="shared" si="30"/>
        <v>1</v>
      </c>
      <c r="EH47" s="198">
        <f t="shared" si="31"/>
        <v>1</v>
      </c>
      <c r="EI47" s="199">
        <f t="shared" si="32"/>
        <v>1</v>
      </c>
      <c r="EJ47" s="199">
        <f t="shared" si="383"/>
        <v>0</v>
      </c>
      <c r="EK47" s="199">
        <f t="shared" si="384"/>
        <v>0</v>
      </c>
      <c r="EL47" s="199">
        <f t="shared" si="385"/>
        <v>0</v>
      </c>
      <c r="EM47" s="113">
        <f t="shared" si="191"/>
        <v>0</v>
      </c>
      <c r="EN47" s="155">
        <f t="shared" si="100"/>
        <v>0</v>
      </c>
      <c r="EQ47" s="286" t="s">
        <v>237</v>
      </c>
      <c r="ER47" s="305" t="s">
        <v>238</v>
      </c>
      <c r="ES47" s="288" t="s">
        <v>109</v>
      </c>
      <c r="ET47" s="289">
        <v>6</v>
      </c>
      <c r="EU47" s="295">
        <v>0</v>
      </c>
      <c r="EV47" s="291">
        <f t="shared" si="386"/>
        <v>0</v>
      </c>
      <c r="EW47" s="609"/>
      <c r="EX47" s="198">
        <f t="shared" si="34"/>
        <v>1</v>
      </c>
      <c r="EY47" s="198">
        <f t="shared" si="35"/>
        <v>1</v>
      </c>
      <c r="EZ47" s="199">
        <f t="shared" si="36"/>
        <v>1</v>
      </c>
      <c r="FA47" s="199">
        <f t="shared" si="387"/>
        <v>0</v>
      </c>
      <c r="FB47" s="199">
        <f t="shared" si="388"/>
        <v>0</v>
      </c>
      <c r="FC47" s="199">
        <f t="shared" si="389"/>
        <v>0</v>
      </c>
      <c r="FD47" s="113">
        <f t="shared" si="196"/>
        <v>0</v>
      </c>
      <c r="FE47" s="155">
        <f t="shared" si="105"/>
        <v>0</v>
      </c>
      <c r="FH47" s="286" t="s">
        <v>237</v>
      </c>
      <c r="FI47" s="305" t="s">
        <v>238</v>
      </c>
      <c r="FJ47" s="288" t="s">
        <v>109</v>
      </c>
      <c r="FK47" s="289">
        <v>6</v>
      </c>
      <c r="FL47" s="295">
        <v>0</v>
      </c>
      <c r="FM47" s="291">
        <f t="shared" si="390"/>
        <v>0</v>
      </c>
      <c r="FN47" s="609"/>
      <c r="FO47" s="198">
        <f t="shared" si="38"/>
        <v>1</v>
      </c>
      <c r="FP47" s="198">
        <f t="shared" si="39"/>
        <v>1</v>
      </c>
      <c r="FQ47" s="199">
        <f t="shared" si="40"/>
        <v>1</v>
      </c>
      <c r="FR47" s="199">
        <f t="shared" si="391"/>
        <v>0</v>
      </c>
      <c r="FS47" s="199">
        <f t="shared" si="392"/>
        <v>0</v>
      </c>
      <c r="FT47" s="199">
        <f t="shared" si="393"/>
        <v>0</v>
      </c>
      <c r="FU47" s="113">
        <f t="shared" si="201"/>
        <v>0</v>
      </c>
      <c r="FV47" s="155">
        <f t="shared" si="110"/>
        <v>0</v>
      </c>
      <c r="FY47" s="286" t="s">
        <v>237</v>
      </c>
      <c r="FZ47" s="305" t="s">
        <v>238</v>
      </c>
      <c r="GA47" s="288" t="s">
        <v>109</v>
      </c>
      <c r="GB47" s="289">
        <v>6</v>
      </c>
      <c r="GC47" s="295">
        <v>0</v>
      </c>
      <c r="GD47" s="291">
        <f t="shared" si="394"/>
        <v>0</v>
      </c>
      <c r="GE47" s="609"/>
      <c r="GF47" s="198">
        <f t="shared" si="42"/>
        <v>1</v>
      </c>
      <c r="GG47" s="198">
        <f t="shared" si="43"/>
        <v>1</v>
      </c>
      <c r="GH47" s="199">
        <f t="shared" si="44"/>
        <v>1</v>
      </c>
      <c r="GI47" s="199">
        <f t="shared" si="395"/>
        <v>0</v>
      </c>
      <c r="GJ47" s="199">
        <f t="shared" si="396"/>
        <v>0</v>
      </c>
      <c r="GK47" s="199">
        <f t="shared" si="397"/>
        <v>0</v>
      </c>
      <c r="GL47" s="113">
        <f t="shared" si="206"/>
        <v>0</v>
      </c>
      <c r="GM47" s="155">
        <f t="shared" si="115"/>
        <v>0</v>
      </c>
      <c r="GP47" s="286" t="s">
        <v>237</v>
      </c>
      <c r="GQ47" s="305" t="s">
        <v>238</v>
      </c>
      <c r="GR47" s="288" t="s">
        <v>109</v>
      </c>
      <c r="GS47" s="289">
        <v>6</v>
      </c>
      <c r="GT47" s="295">
        <v>0</v>
      </c>
      <c r="GU47" s="291">
        <f t="shared" si="398"/>
        <v>0</v>
      </c>
      <c r="GV47" s="609"/>
      <c r="GW47" s="198">
        <f t="shared" si="46"/>
        <v>1</v>
      </c>
      <c r="GX47" s="198">
        <f t="shared" si="47"/>
        <v>1</v>
      </c>
      <c r="GY47" s="199">
        <f t="shared" si="48"/>
        <v>1</v>
      </c>
      <c r="GZ47" s="199">
        <f t="shared" si="399"/>
        <v>0</v>
      </c>
      <c r="HA47" s="199">
        <f t="shared" si="400"/>
        <v>0</v>
      </c>
      <c r="HB47" s="199">
        <f t="shared" si="401"/>
        <v>0</v>
      </c>
      <c r="HC47" s="113">
        <f t="shared" si="211"/>
        <v>0</v>
      </c>
      <c r="HD47" s="155">
        <f t="shared" si="120"/>
        <v>0</v>
      </c>
      <c r="HG47" s="286" t="s">
        <v>237</v>
      </c>
      <c r="HH47" s="305" t="s">
        <v>238</v>
      </c>
      <c r="HI47" s="288" t="s">
        <v>109</v>
      </c>
      <c r="HJ47" s="289">
        <v>6</v>
      </c>
      <c r="HK47" s="295">
        <v>0</v>
      </c>
      <c r="HL47" s="291">
        <f t="shared" si="402"/>
        <v>0</v>
      </c>
      <c r="HM47" s="609"/>
      <c r="HN47" s="198">
        <f t="shared" si="50"/>
        <v>1</v>
      </c>
      <c r="HO47" s="198">
        <f t="shared" si="51"/>
        <v>1</v>
      </c>
      <c r="HP47" s="199">
        <f t="shared" si="52"/>
        <v>1</v>
      </c>
      <c r="HQ47" s="199">
        <f t="shared" si="403"/>
        <v>0</v>
      </c>
      <c r="HR47" s="199">
        <f t="shared" si="404"/>
        <v>0</v>
      </c>
      <c r="HS47" s="199">
        <f t="shared" si="405"/>
        <v>0</v>
      </c>
      <c r="HT47" s="113">
        <f t="shared" si="216"/>
        <v>0</v>
      </c>
      <c r="HU47" s="155">
        <f t="shared" si="125"/>
        <v>0</v>
      </c>
      <c r="HX47" s="286" t="s">
        <v>237</v>
      </c>
      <c r="HY47" s="305" t="s">
        <v>238</v>
      </c>
      <c r="HZ47" s="288" t="s">
        <v>109</v>
      </c>
      <c r="IA47" s="289">
        <v>6</v>
      </c>
      <c r="IB47" s="295">
        <v>0</v>
      </c>
      <c r="IC47" s="291">
        <f t="shared" si="406"/>
        <v>0</v>
      </c>
      <c r="ID47" s="609"/>
      <c r="IE47" s="198">
        <f t="shared" si="54"/>
        <v>1</v>
      </c>
      <c r="IF47" s="198">
        <f t="shared" si="55"/>
        <v>1</v>
      </c>
      <c r="IG47" s="199">
        <f t="shared" si="56"/>
        <v>1</v>
      </c>
      <c r="IH47" s="199">
        <f t="shared" si="407"/>
        <v>0</v>
      </c>
      <c r="II47" s="199">
        <f t="shared" si="408"/>
        <v>0</v>
      </c>
      <c r="IJ47" s="199">
        <f t="shared" si="409"/>
        <v>0</v>
      </c>
      <c r="IK47" s="113">
        <f t="shared" si="221"/>
        <v>0</v>
      </c>
      <c r="IL47" s="155">
        <f t="shared" si="130"/>
        <v>0</v>
      </c>
      <c r="IO47" s="286" t="s">
        <v>237</v>
      </c>
      <c r="IP47" s="305" t="s">
        <v>238</v>
      </c>
      <c r="IQ47" s="288" t="s">
        <v>109</v>
      </c>
      <c r="IR47" s="289">
        <v>6</v>
      </c>
      <c r="IS47" s="295">
        <v>0</v>
      </c>
      <c r="IT47" s="291">
        <f t="shared" si="410"/>
        <v>0</v>
      </c>
      <c r="IU47" s="609"/>
      <c r="IV47" s="198">
        <f t="shared" si="58"/>
        <v>1</v>
      </c>
      <c r="IW47" s="198">
        <f t="shared" si="59"/>
        <v>1</v>
      </c>
      <c r="IX47" s="199">
        <f t="shared" si="60"/>
        <v>1</v>
      </c>
      <c r="IY47" s="199">
        <f t="shared" si="411"/>
        <v>0</v>
      </c>
      <c r="IZ47" s="199">
        <f t="shared" si="412"/>
        <v>0</v>
      </c>
      <c r="JA47" s="199">
        <f t="shared" si="413"/>
        <v>0</v>
      </c>
      <c r="JB47" s="113">
        <f t="shared" si="226"/>
        <v>0</v>
      </c>
      <c r="JC47" s="155">
        <f t="shared" si="135"/>
        <v>0</v>
      </c>
    </row>
    <row r="48" spans="2:263" ht="54" customHeight="1" thickBot="1">
      <c r="B48" s="286" t="s">
        <v>239</v>
      </c>
      <c r="C48" s="305" t="s">
        <v>240</v>
      </c>
      <c r="D48" s="288" t="s">
        <v>108</v>
      </c>
      <c r="E48" s="289">
        <v>173</v>
      </c>
      <c r="F48" s="290">
        <v>0</v>
      </c>
      <c r="G48" s="291">
        <f t="shared" si="0"/>
        <v>0</v>
      </c>
      <c r="H48" s="635"/>
      <c r="K48" s="286" t="s">
        <v>239</v>
      </c>
      <c r="L48" s="300" t="s">
        <v>240</v>
      </c>
      <c r="M48" s="293" t="s">
        <v>108</v>
      </c>
      <c r="N48" s="294">
        <v>173</v>
      </c>
      <c r="O48" s="295">
        <v>15354</v>
      </c>
      <c r="P48" s="291">
        <f t="shared" si="357"/>
        <v>2656242</v>
      </c>
      <c r="Q48" s="628"/>
      <c r="R48" s="198">
        <f t="shared" si="414"/>
        <v>1</v>
      </c>
      <c r="S48" s="198">
        <f t="shared" si="415"/>
        <v>1</v>
      </c>
      <c r="T48" s="199">
        <f t="shared" si="416"/>
        <v>1</v>
      </c>
      <c r="U48" s="199">
        <f t="shared" ref="U48:U111" si="417">IF(O48=0,0,1)</f>
        <v>1</v>
      </c>
      <c r="V48" s="199">
        <f t="shared" ref="V48:V111" si="418">IF(P48=0,0,1)</f>
        <v>1</v>
      </c>
      <c r="W48" s="199">
        <f t="shared" ref="W48:W111" si="419">PRODUCT(R48:V48)</f>
        <v>1</v>
      </c>
      <c r="X48" s="113">
        <f t="shared" ref="X48:X111" si="420">ROUND(P48,0)</f>
        <v>2656242</v>
      </c>
      <c r="Y48" s="155">
        <f t="shared" ref="Y48:Y111" si="421">P48-X48</f>
        <v>0</v>
      </c>
      <c r="AB48" s="286" t="s">
        <v>239</v>
      </c>
      <c r="AC48" s="300" t="s">
        <v>240</v>
      </c>
      <c r="AD48" s="293" t="s">
        <v>108</v>
      </c>
      <c r="AE48" s="294">
        <v>173</v>
      </c>
      <c r="AF48" s="295">
        <v>17000</v>
      </c>
      <c r="AG48" s="291">
        <f t="shared" si="358"/>
        <v>2941000</v>
      </c>
      <c r="AH48" s="635"/>
      <c r="AI48" s="198">
        <f t="shared" si="6"/>
        <v>1</v>
      </c>
      <c r="AJ48" s="198">
        <f t="shared" si="7"/>
        <v>1</v>
      </c>
      <c r="AK48" s="199">
        <f t="shared" si="8"/>
        <v>1</v>
      </c>
      <c r="AL48" s="199">
        <f t="shared" si="359"/>
        <v>1</v>
      </c>
      <c r="AM48" s="199">
        <f t="shared" si="360"/>
        <v>1</v>
      </c>
      <c r="AN48" s="199">
        <f t="shared" si="361"/>
        <v>1</v>
      </c>
      <c r="AO48" s="113">
        <f t="shared" si="161"/>
        <v>2941000</v>
      </c>
      <c r="AP48" s="155">
        <f t="shared" si="70"/>
        <v>0</v>
      </c>
      <c r="AS48" s="286" t="s">
        <v>239</v>
      </c>
      <c r="AT48" s="292" t="s">
        <v>240</v>
      </c>
      <c r="AU48" s="296" t="s">
        <v>108</v>
      </c>
      <c r="AV48" s="294">
        <v>173</v>
      </c>
      <c r="AW48" s="297">
        <v>17000</v>
      </c>
      <c r="AX48" s="291">
        <f t="shared" si="362"/>
        <v>2941000</v>
      </c>
      <c r="AY48" s="635"/>
      <c r="AZ48" s="198">
        <f t="shared" si="10"/>
        <v>1</v>
      </c>
      <c r="BA48" s="198">
        <f t="shared" si="11"/>
        <v>1</v>
      </c>
      <c r="BB48" s="199">
        <f t="shared" si="12"/>
        <v>1</v>
      </c>
      <c r="BC48" s="199">
        <f t="shared" si="363"/>
        <v>1</v>
      </c>
      <c r="BD48" s="199">
        <f t="shared" si="364"/>
        <v>1</v>
      </c>
      <c r="BE48" s="199">
        <f t="shared" si="365"/>
        <v>1</v>
      </c>
      <c r="BF48" s="113">
        <f t="shared" si="166"/>
        <v>2941000</v>
      </c>
      <c r="BG48" s="155">
        <f t="shared" si="75"/>
        <v>0</v>
      </c>
      <c r="BJ48" s="286" t="s">
        <v>239</v>
      </c>
      <c r="BK48" s="300" t="s">
        <v>240</v>
      </c>
      <c r="BL48" s="293" t="s">
        <v>108</v>
      </c>
      <c r="BM48" s="294">
        <v>173</v>
      </c>
      <c r="BN48" s="295">
        <v>19000</v>
      </c>
      <c r="BO48" s="291">
        <f t="shared" si="366"/>
        <v>3287000</v>
      </c>
      <c r="BP48" s="635"/>
      <c r="BQ48" s="198">
        <f t="shared" si="14"/>
        <v>1</v>
      </c>
      <c r="BR48" s="198">
        <f t="shared" si="15"/>
        <v>1</v>
      </c>
      <c r="BS48" s="199">
        <f t="shared" si="16"/>
        <v>1</v>
      </c>
      <c r="BT48" s="199">
        <f t="shared" si="367"/>
        <v>1</v>
      </c>
      <c r="BU48" s="199">
        <f t="shared" si="368"/>
        <v>1</v>
      </c>
      <c r="BV48" s="199">
        <f t="shared" si="369"/>
        <v>1</v>
      </c>
      <c r="BW48" s="113">
        <f t="shared" si="171"/>
        <v>3287000</v>
      </c>
      <c r="BX48" s="155">
        <f t="shared" si="80"/>
        <v>0</v>
      </c>
      <c r="CA48" s="286" t="s">
        <v>239</v>
      </c>
      <c r="CB48" s="307" t="s">
        <v>240</v>
      </c>
      <c r="CC48" s="293" t="s">
        <v>108</v>
      </c>
      <c r="CD48" s="294">
        <v>173</v>
      </c>
      <c r="CE48" s="295">
        <v>30000</v>
      </c>
      <c r="CF48" s="291">
        <f t="shared" si="370"/>
        <v>5190000</v>
      </c>
      <c r="CG48" s="635"/>
      <c r="CH48" s="198">
        <f t="shared" si="18"/>
        <v>1</v>
      </c>
      <c r="CI48" s="198">
        <f t="shared" si="19"/>
        <v>1</v>
      </c>
      <c r="CJ48" s="199">
        <f t="shared" si="20"/>
        <v>1</v>
      </c>
      <c r="CK48" s="199">
        <f t="shared" si="371"/>
        <v>1</v>
      </c>
      <c r="CL48" s="199">
        <f t="shared" si="372"/>
        <v>1</v>
      </c>
      <c r="CM48" s="199">
        <f t="shared" si="373"/>
        <v>1</v>
      </c>
      <c r="CN48" s="113">
        <f t="shared" si="176"/>
        <v>5190000</v>
      </c>
      <c r="CO48" s="155">
        <f t="shared" si="85"/>
        <v>0</v>
      </c>
      <c r="CR48" s="299" t="s">
        <v>239</v>
      </c>
      <c r="CS48" s="300" t="s">
        <v>240</v>
      </c>
      <c r="CT48" s="301" t="s">
        <v>108</v>
      </c>
      <c r="CU48" s="302">
        <v>173</v>
      </c>
      <c r="CV48" s="303">
        <v>23016</v>
      </c>
      <c r="CW48" s="291">
        <f t="shared" si="374"/>
        <v>3981768</v>
      </c>
      <c r="CX48" s="635"/>
      <c r="CY48" s="198">
        <f t="shared" si="22"/>
        <v>1</v>
      </c>
      <c r="CZ48" s="198">
        <f t="shared" si="23"/>
        <v>1</v>
      </c>
      <c r="DA48" s="199">
        <f t="shared" si="24"/>
        <v>1</v>
      </c>
      <c r="DB48" s="199">
        <f t="shared" si="375"/>
        <v>1</v>
      </c>
      <c r="DC48" s="199">
        <f t="shared" si="376"/>
        <v>1</v>
      </c>
      <c r="DD48" s="199">
        <f t="shared" si="377"/>
        <v>1</v>
      </c>
      <c r="DE48" s="113">
        <f t="shared" si="181"/>
        <v>3981768</v>
      </c>
      <c r="DF48" s="155">
        <f t="shared" si="90"/>
        <v>0</v>
      </c>
      <c r="DI48" s="286" t="s">
        <v>239</v>
      </c>
      <c r="DJ48" s="305" t="s">
        <v>240</v>
      </c>
      <c r="DK48" s="288" t="s">
        <v>108</v>
      </c>
      <c r="DL48" s="289">
        <v>173</v>
      </c>
      <c r="DM48" s="295">
        <v>0</v>
      </c>
      <c r="DN48" s="291">
        <f t="shared" si="378"/>
        <v>0</v>
      </c>
      <c r="DO48" s="635"/>
      <c r="DP48" s="198">
        <f t="shared" si="26"/>
        <v>1</v>
      </c>
      <c r="DQ48" s="198">
        <f t="shared" si="27"/>
        <v>1</v>
      </c>
      <c r="DR48" s="199">
        <f t="shared" si="28"/>
        <v>1</v>
      </c>
      <c r="DS48" s="199">
        <f t="shared" si="379"/>
        <v>0</v>
      </c>
      <c r="DT48" s="199">
        <f t="shared" si="380"/>
        <v>0</v>
      </c>
      <c r="DU48" s="199">
        <f t="shared" si="381"/>
        <v>0</v>
      </c>
      <c r="DV48" s="113">
        <f t="shared" si="186"/>
        <v>0</v>
      </c>
      <c r="DW48" s="155">
        <f t="shared" si="95"/>
        <v>0</v>
      </c>
      <c r="DZ48" s="286" t="s">
        <v>239</v>
      </c>
      <c r="EA48" s="305" t="s">
        <v>240</v>
      </c>
      <c r="EB48" s="288" t="s">
        <v>108</v>
      </c>
      <c r="EC48" s="289">
        <v>173</v>
      </c>
      <c r="ED48" s="295">
        <v>0</v>
      </c>
      <c r="EE48" s="291">
        <f t="shared" si="382"/>
        <v>0</v>
      </c>
      <c r="EF48" s="635"/>
      <c r="EG48" s="198">
        <f t="shared" si="30"/>
        <v>1</v>
      </c>
      <c r="EH48" s="198">
        <f t="shared" si="31"/>
        <v>1</v>
      </c>
      <c r="EI48" s="199">
        <f t="shared" si="32"/>
        <v>1</v>
      </c>
      <c r="EJ48" s="199">
        <f t="shared" si="383"/>
        <v>0</v>
      </c>
      <c r="EK48" s="199">
        <f t="shared" si="384"/>
        <v>0</v>
      </c>
      <c r="EL48" s="199">
        <f t="shared" si="385"/>
        <v>0</v>
      </c>
      <c r="EM48" s="113">
        <f t="shared" si="191"/>
        <v>0</v>
      </c>
      <c r="EN48" s="155">
        <f t="shared" si="100"/>
        <v>0</v>
      </c>
      <c r="EQ48" s="286" t="s">
        <v>239</v>
      </c>
      <c r="ER48" s="305" t="s">
        <v>240</v>
      </c>
      <c r="ES48" s="288" t="s">
        <v>108</v>
      </c>
      <c r="ET48" s="289">
        <v>173</v>
      </c>
      <c r="EU48" s="295">
        <v>0</v>
      </c>
      <c r="EV48" s="291">
        <f t="shared" si="386"/>
        <v>0</v>
      </c>
      <c r="EW48" s="635"/>
      <c r="EX48" s="198">
        <f t="shared" si="34"/>
        <v>1</v>
      </c>
      <c r="EY48" s="198">
        <f t="shared" si="35"/>
        <v>1</v>
      </c>
      <c r="EZ48" s="199">
        <f t="shared" si="36"/>
        <v>1</v>
      </c>
      <c r="FA48" s="199">
        <f t="shared" si="387"/>
        <v>0</v>
      </c>
      <c r="FB48" s="199">
        <f t="shared" si="388"/>
        <v>0</v>
      </c>
      <c r="FC48" s="199">
        <f t="shared" si="389"/>
        <v>0</v>
      </c>
      <c r="FD48" s="113">
        <f t="shared" si="196"/>
        <v>0</v>
      </c>
      <c r="FE48" s="155">
        <f t="shared" si="105"/>
        <v>0</v>
      </c>
      <c r="FH48" s="286" t="s">
        <v>239</v>
      </c>
      <c r="FI48" s="305" t="s">
        <v>240</v>
      </c>
      <c r="FJ48" s="288" t="s">
        <v>108</v>
      </c>
      <c r="FK48" s="289">
        <v>173</v>
      </c>
      <c r="FL48" s="295">
        <v>0</v>
      </c>
      <c r="FM48" s="291">
        <f t="shared" si="390"/>
        <v>0</v>
      </c>
      <c r="FN48" s="635"/>
      <c r="FO48" s="198">
        <f t="shared" si="38"/>
        <v>1</v>
      </c>
      <c r="FP48" s="198">
        <f t="shared" si="39"/>
        <v>1</v>
      </c>
      <c r="FQ48" s="199">
        <f t="shared" si="40"/>
        <v>1</v>
      </c>
      <c r="FR48" s="199">
        <f t="shared" si="391"/>
        <v>0</v>
      </c>
      <c r="FS48" s="199">
        <f t="shared" si="392"/>
        <v>0</v>
      </c>
      <c r="FT48" s="199">
        <f t="shared" si="393"/>
        <v>0</v>
      </c>
      <c r="FU48" s="113">
        <f t="shared" si="201"/>
        <v>0</v>
      </c>
      <c r="FV48" s="155">
        <f t="shared" si="110"/>
        <v>0</v>
      </c>
      <c r="FY48" s="286" t="s">
        <v>239</v>
      </c>
      <c r="FZ48" s="305" t="s">
        <v>240</v>
      </c>
      <c r="GA48" s="288" t="s">
        <v>108</v>
      </c>
      <c r="GB48" s="289">
        <v>173</v>
      </c>
      <c r="GC48" s="295">
        <v>0</v>
      </c>
      <c r="GD48" s="291">
        <f t="shared" si="394"/>
        <v>0</v>
      </c>
      <c r="GE48" s="635"/>
      <c r="GF48" s="198">
        <f t="shared" si="42"/>
        <v>1</v>
      </c>
      <c r="GG48" s="198">
        <f t="shared" si="43"/>
        <v>1</v>
      </c>
      <c r="GH48" s="199">
        <f t="shared" si="44"/>
        <v>1</v>
      </c>
      <c r="GI48" s="199">
        <f t="shared" si="395"/>
        <v>0</v>
      </c>
      <c r="GJ48" s="199">
        <f t="shared" si="396"/>
        <v>0</v>
      </c>
      <c r="GK48" s="199">
        <f t="shared" si="397"/>
        <v>0</v>
      </c>
      <c r="GL48" s="113">
        <f t="shared" si="206"/>
        <v>0</v>
      </c>
      <c r="GM48" s="155">
        <f t="shared" si="115"/>
        <v>0</v>
      </c>
      <c r="GP48" s="286" t="s">
        <v>239</v>
      </c>
      <c r="GQ48" s="305" t="s">
        <v>240</v>
      </c>
      <c r="GR48" s="288" t="s">
        <v>108</v>
      </c>
      <c r="GS48" s="289">
        <v>173</v>
      </c>
      <c r="GT48" s="295">
        <v>0</v>
      </c>
      <c r="GU48" s="291">
        <f t="shared" si="398"/>
        <v>0</v>
      </c>
      <c r="GV48" s="635"/>
      <c r="GW48" s="198">
        <f t="shared" si="46"/>
        <v>1</v>
      </c>
      <c r="GX48" s="198">
        <f t="shared" si="47"/>
        <v>1</v>
      </c>
      <c r="GY48" s="199">
        <f t="shared" si="48"/>
        <v>1</v>
      </c>
      <c r="GZ48" s="199">
        <f t="shared" si="399"/>
        <v>0</v>
      </c>
      <c r="HA48" s="199">
        <f t="shared" si="400"/>
        <v>0</v>
      </c>
      <c r="HB48" s="199">
        <f t="shared" si="401"/>
        <v>0</v>
      </c>
      <c r="HC48" s="113">
        <f t="shared" si="211"/>
        <v>0</v>
      </c>
      <c r="HD48" s="155">
        <f t="shared" si="120"/>
        <v>0</v>
      </c>
      <c r="HG48" s="286" t="s">
        <v>239</v>
      </c>
      <c r="HH48" s="305" t="s">
        <v>240</v>
      </c>
      <c r="HI48" s="288" t="s">
        <v>108</v>
      </c>
      <c r="HJ48" s="289">
        <v>173</v>
      </c>
      <c r="HK48" s="295">
        <v>0</v>
      </c>
      <c r="HL48" s="291">
        <f t="shared" si="402"/>
        <v>0</v>
      </c>
      <c r="HM48" s="635"/>
      <c r="HN48" s="198">
        <f t="shared" si="50"/>
        <v>1</v>
      </c>
      <c r="HO48" s="198">
        <f t="shared" si="51"/>
        <v>1</v>
      </c>
      <c r="HP48" s="199">
        <f t="shared" si="52"/>
        <v>1</v>
      </c>
      <c r="HQ48" s="199">
        <f t="shared" si="403"/>
        <v>0</v>
      </c>
      <c r="HR48" s="199">
        <f t="shared" si="404"/>
        <v>0</v>
      </c>
      <c r="HS48" s="199">
        <f t="shared" si="405"/>
        <v>0</v>
      </c>
      <c r="HT48" s="113">
        <f t="shared" si="216"/>
        <v>0</v>
      </c>
      <c r="HU48" s="155">
        <f t="shared" si="125"/>
        <v>0</v>
      </c>
      <c r="HX48" s="286" t="s">
        <v>239</v>
      </c>
      <c r="HY48" s="305" t="s">
        <v>240</v>
      </c>
      <c r="HZ48" s="288" t="s">
        <v>108</v>
      </c>
      <c r="IA48" s="289">
        <v>173</v>
      </c>
      <c r="IB48" s="295">
        <v>0</v>
      </c>
      <c r="IC48" s="291">
        <f t="shared" si="406"/>
        <v>0</v>
      </c>
      <c r="ID48" s="635"/>
      <c r="IE48" s="198">
        <f t="shared" si="54"/>
        <v>1</v>
      </c>
      <c r="IF48" s="198">
        <f t="shared" si="55"/>
        <v>1</v>
      </c>
      <c r="IG48" s="199">
        <f t="shared" si="56"/>
        <v>1</v>
      </c>
      <c r="IH48" s="199">
        <f t="shared" si="407"/>
        <v>0</v>
      </c>
      <c r="II48" s="199">
        <f t="shared" si="408"/>
        <v>0</v>
      </c>
      <c r="IJ48" s="199">
        <f t="shared" si="409"/>
        <v>0</v>
      </c>
      <c r="IK48" s="113">
        <f t="shared" si="221"/>
        <v>0</v>
      </c>
      <c r="IL48" s="155">
        <f t="shared" si="130"/>
        <v>0</v>
      </c>
      <c r="IO48" s="286" t="s">
        <v>239</v>
      </c>
      <c r="IP48" s="305" t="s">
        <v>240</v>
      </c>
      <c r="IQ48" s="288" t="s">
        <v>108</v>
      </c>
      <c r="IR48" s="289">
        <v>173</v>
      </c>
      <c r="IS48" s="295">
        <v>0</v>
      </c>
      <c r="IT48" s="291">
        <f t="shared" si="410"/>
        <v>0</v>
      </c>
      <c r="IU48" s="635"/>
      <c r="IV48" s="198">
        <f t="shared" si="58"/>
        <v>1</v>
      </c>
      <c r="IW48" s="198">
        <f t="shared" si="59"/>
        <v>1</v>
      </c>
      <c r="IX48" s="199">
        <f t="shared" si="60"/>
        <v>1</v>
      </c>
      <c r="IY48" s="199">
        <f t="shared" si="411"/>
        <v>0</v>
      </c>
      <c r="IZ48" s="199">
        <f t="shared" si="412"/>
        <v>0</v>
      </c>
      <c r="JA48" s="199">
        <f t="shared" si="413"/>
        <v>0</v>
      </c>
      <c r="JB48" s="113">
        <f t="shared" si="226"/>
        <v>0</v>
      </c>
      <c r="JC48" s="155">
        <f t="shared" si="135"/>
        <v>0</v>
      </c>
    </row>
    <row r="49" spans="2:263" ht="17.25" thickTop="1">
      <c r="B49" s="308" t="s">
        <v>241</v>
      </c>
      <c r="C49" s="270" t="s">
        <v>242</v>
      </c>
      <c r="D49" s="309"/>
      <c r="E49" s="310"/>
      <c r="F49" s="311"/>
      <c r="G49" s="312"/>
      <c r="H49" s="275">
        <f>SUM(G50:G60)</f>
        <v>0</v>
      </c>
      <c r="K49" s="308" t="s">
        <v>241</v>
      </c>
      <c r="L49" s="270" t="s">
        <v>242</v>
      </c>
      <c r="M49" s="309"/>
      <c r="N49" s="310"/>
      <c r="O49" s="311"/>
      <c r="P49" s="312"/>
      <c r="Q49" s="275">
        <f>SUM(P50:P60)</f>
        <v>41486247</v>
      </c>
      <c r="R49" s="198">
        <f t="shared" si="414"/>
        <v>1</v>
      </c>
      <c r="S49" s="198">
        <f t="shared" si="415"/>
        <v>1</v>
      </c>
      <c r="T49" s="199">
        <f t="shared" si="416"/>
        <v>1</v>
      </c>
      <c r="U49" s="119"/>
      <c r="V49" s="119"/>
      <c r="W49" s="199">
        <f>PRODUCT(R49:T49)</f>
        <v>1</v>
      </c>
      <c r="X49" s="113">
        <f t="shared" si="420"/>
        <v>0</v>
      </c>
      <c r="Y49" s="155">
        <f t="shared" si="421"/>
        <v>0</v>
      </c>
      <c r="AB49" s="308" t="s">
        <v>241</v>
      </c>
      <c r="AC49" s="270" t="s">
        <v>242</v>
      </c>
      <c r="AD49" s="309"/>
      <c r="AE49" s="310"/>
      <c r="AF49" s="311"/>
      <c r="AG49" s="312"/>
      <c r="AH49" s="275">
        <f>SUM(AG50:AG60)</f>
        <v>26044200</v>
      </c>
      <c r="AI49" s="198">
        <f t="shared" si="6"/>
        <v>1</v>
      </c>
      <c r="AJ49" s="198">
        <f t="shared" si="7"/>
        <v>1</v>
      </c>
      <c r="AK49" s="199">
        <f t="shared" si="8"/>
        <v>1</v>
      </c>
      <c r="AL49" s="119"/>
      <c r="AM49" s="119"/>
      <c r="AN49" s="199">
        <f>PRODUCT(AI49:AK49)</f>
        <v>1</v>
      </c>
      <c r="AO49" s="113">
        <f t="shared" si="161"/>
        <v>0</v>
      </c>
      <c r="AP49" s="155">
        <f t="shared" si="70"/>
        <v>0</v>
      </c>
      <c r="AS49" s="313" t="s">
        <v>241</v>
      </c>
      <c r="AT49" s="277" t="s">
        <v>242</v>
      </c>
      <c r="AU49" s="314"/>
      <c r="AV49" s="315"/>
      <c r="AW49" s="316"/>
      <c r="AX49" s="312"/>
      <c r="AY49" s="275">
        <f>SUM(AX50:AX60)</f>
        <v>31392861</v>
      </c>
      <c r="AZ49" s="198">
        <f t="shared" si="10"/>
        <v>1</v>
      </c>
      <c r="BA49" s="198">
        <f t="shared" si="11"/>
        <v>1</v>
      </c>
      <c r="BB49" s="199">
        <f t="shared" si="12"/>
        <v>1</v>
      </c>
      <c r="BC49" s="119"/>
      <c r="BD49" s="119"/>
      <c r="BE49" s="199">
        <f>PRODUCT(AZ49:BB49)</f>
        <v>1</v>
      </c>
      <c r="BF49" s="113">
        <f t="shared" si="166"/>
        <v>0</v>
      </c>
      <c r="BG49" s="155">
        <f t="shared" si="75"/>
        <v>0</v>
      </c>
      <c r="BJ49" s="308" t="s">
        <v>241</v>
      </c>
      <c r="BK49" s="270" t="s">
        <v>242</v>
      </c>
      <c r="BL49" s="309"/>
      <c r="BM49" s="310"/>
      <c r="BN49" s="311"/>
      <c r="BO49" s="312"/>
      <c r="BP49" s="275">
        <f>SUM(BO50:BO60)</f>
        <v>21002000</v>
      </c>
      <c r="BQ49" s="198">
        <f t="shared" si="14"/>
        <v>1</v>
      </c>
      <c r="BR49" s="198">
        <f t="shared" si="15"/>
        <v>1</v>
      </c>
      <c r="BS49" s="199">
        <f t="shared" si="16"/>
        <v>1</v>
      </c>
      <c r="BT49" s="119"/>
      <c r="BU49" s="119"/>
      <c r="BV49" s="199">
        <f>PRODUCT(BQ49:BS49)</f>
        <v>1</v>
      </c>
      <c r="BW49" s="113">
        <f t="shared" si="171"/>
        <v>0</v>
      </c>
      <c r="BX49" s="155">
        <f t="shared" si="80"/>
        <v>0</v>
      </c>
      <c r="CA49" s="308" t="s">
        <v>241</v>
      </c>
      <c r="CB49" s="270" t="s">
        <v>242</v>
      </c>
      <c r="CC49" s="309"/>
      <c r="CD49" s="310"/>
      <c r="CE49" s="311"/>
      <c r="CF49" s="312"/>
      <c r="CG49" s="275">
        <f>SUM(CF50:CF60)</f>
        <v>31987600</v>
      </c>
      <c r="CH49" s="198">
        <f t="shared" si="18"/>
        <v>1</v>
      </c>
      <c r="CI49" s="198">
        <f t="shared" si="19"/>
        <v>1</v>
      </c>
      <c r="CJ49" s="199">
        <f t="shared" si="20"/>
        <v>1</v>
      </c>
      <c r="CK49" s="119"/>
      <c r="CL49" s="119"/>
      <c r="CM49" s="199">
        <f>PRODUCT(CH49:CJ49)</f>
        <v>1</v>
      </c>
      <c r="CN49" s="113">
        <f t="shared" si="176"/>
        <v>0</v>
      </c>
      <c r="CO49" s="155">
        <f t="shared" si="85"/>
        <v>0</v>
      </c>
      <c r="CR49" s="317" t="s">
        <v>241</v>
      </c>
      <c r="CS49" s="282" t="s">
        <v>242</v>
      </c>
      <c r="CT49" s="318"/>
      <c r="CU49" s="319"/>
      <c r="CV49" s="320"/>
      <c r="CW49" s="312"/>
      <c r="CX49" s="275">
        <f>SUM(CW50:CW60)</f>
        <v>22604158</v>
      </c>
      <c r="CY49" s="198">
        <f t="shared" si="22"/>
        <v>1</v>
      </c>
      <c r="CZ49" s="198">
        <f t="shared" si="23"/>
        <v>1</v>
      </c>
      <c r="DA49" s="199">
        <f t="shared" si="24"/>
        <v>1</v>
      </c>
      <c r="DB49" s="119"/>
      <c r="DC49" s="119"/>
      <c r="DD49" s="199">
        <f>PRODUCT(CY49:DA49)</f>
        <v>1</v>
      </c>
      <c r="DE49" s="113">
        <f t="shared" si="181"/>
        <v>0</v>
      </c>
      <c r="DF49" s="155">
        <f t="shared" si="90"/>
        <v>0</v>
      </c>
      <c r="DI49" s="308" t="s">
        <v>241</v>
      </c>
      <c r="DJ49" s="270" t="s">
        <v>242</v>
      </c>
      <c r="DK49" s="309"/>
      <c r="DL49" s="310"/>
      <c r="DM49" s="311"/>
      <c r="DN49" s="312"/>
      <c r="DO49" s="275">
        <f>SUM(DN50:DN60)</f>
        <v>0</v>
      </c>
      <c r="DP49" s="198">
        <f t="shared" si="26"/>
        <v>1</v>
      </c>
      <c r="DQ49" s="198">
        <f t="shared" si="27"/>
        <v>1</v>
      </c>
      <c r="DR49" s="199">
        <f t="shared" si="28"/>
        <v>1</v>
      </c>
      <c r="DS49" s="119"/>
      <c r="DT49" s="119"/>
      <c r="DU49" s="199">
        <f>PRODUCT(DP49:DR49)</f>
        <v>1</v>
      </c>
      <c r="DV49" s="113">
        <f t="shared" si="186"/>
        <v>0</v>
      </c>
      <c r="DW49" s="155">
        <f t="shared" si="95"/>
        <v>0</v>
      </c>
      <c r="DZ49" s="308" t="s">
        <v>241</v>
      </c>
      <c r="EA49" s="270" t="s">
        <v>242</v>
      </c>
      <c r="EB49" s="309"/>
      <c r="EC49" s="310"/>
      <c r="ED49" s="311"/>
      <c r="EE49" s="312"/>
      <c r="EF49" s="275">
        <f>SUM(EE50:EE60)</f>
        <v>0</v>
      </c>
      <c r="EG49" s="198">
        <f t="shared" si="30"/>
        <v>1</v>
      </c>
      <c r="EH49" s="198">
        <f t="shared" si="31"/>
        <v>1</v>
      </c>
      <c r="EI49" s="199">
        <f t="shared" si="32"/>
        <v>1</v>
      </c>
      <c r="EJ49" s="119"/>
      <c r="EK49" s="119"/>
      <c r="EL49" s="199">
        <f>PRODUCT(EG49:EI49)</f>
        <v>1</v>
      </c>
      <c r="EM49" s="113">
        <f t="shared" si="191"/>
        <v>0</v>
      </c>
      <c r="EN49" s="155">
        <f t="shared" si="100"/>
        <v>0</v>
      </c>
      <c r="EQ49" s="308" t="s">
        <v>241</v>
      </c>
      <c r="ER49" s="270" t="s">
        <v>242</v>
      </c>
      <c r="ES49" s="309"/>
      <c r="ET49" s="310"/>
      <c r="EU49" s="311"/>
      <c r="EV49" s="312"/>
      <c r="EW49" s="275">
        <f>SUM(EV50:EV60)</f>
        <v>0</v>
      </c>
      <c r="EX49" s="198">
        <f t="shared" si="34"/>
        <v>1</v>
      </c>
      <c r="EY49" s="198">
        <f t="shared" si="35"/>
        <v>1</v>
      </c>
      <c r="EZ49" s="199">
        <f t="shared" si="36"/>
        <v>1</v>
      </c>
      <c r="FA49" s="119"/>
      <c r="FB49" s="119"/>
      <c r="FC49" s="199">
        <f>PRODUCT(EX49:EZ49)</f>
        <v>1</v>
      </c>
      <c r="FD49" s="113">
        <f t="shared" si="196"/>
        <v>0</v>
      </c>
      <c r="FE49" s="155">
        <f t="shared" si="105"/>
        <v>0</v>
      </c>
      <c r="FH49" s="308" t="s">
        <v>241</v>
      </c>
      <c r="FI49" s="270" t="s">
        <v>242</v>
      </c>
      <c r="FJ49" s="309"/>
      <c r="FK49" s="310"/>
      <c r="FL49" s="311"/>
      <c r="FM49" s="312"/>
      <c r="FN49" s="275">
        <f>SUM(FM50:FM60)</f>
        <v>0</v>
      </c>
      <c r="FO49" s="198">
        <f t="shared" si="38"/>
        <v>1</v>
      </c>
      <c r="FP49" s="198">
        <f t="shared" si="39"/>
        <v>1</v>
      </c>
      <c r="FQ49" s="199">
        <f t="shared" si="40"/>
        <v>1</v>
      </c>
      <c r="FR49" s="119"/>
      <c r="FS49" s="119"/>
      <c r="FT49" s="199">
        <f>PRODUCT(FO49:FQ49)</f>
        <v>1</v>
      </c>
      <c r="FU49" s="113">
        <f t="shared" si="201"/>
        <v>0</v>
      </c>
      <c r="FV49" s="155">
        <f t="shared" si="110"/>
        <v>0</v>
      </c>
      <c r="FY49" s="308" t="s">
        <v>241</v>
      </c>
      <c r="FZ49" s="270" t="s">
        <v>242</v>
      </c>
      <c r="GA49" s="309"/>
      <c r="GB49" s="310"/>
      <c r="GC49" s="311"/>
      <c r="GD49" s="312"/>
      <c r="GE49" s="275">
        <f>SUM(GD50:GD60)</f>
        <v>0</v>
      </c>
      <c r="GF49" s="198">
        <f t="shared" si="42"/>
        <v>1</v>
      </c>
      <c r="GG49" s="198">
        <f t="shared" si="43"/>
        <v>1</v>
      </c>
      <c r="GH49" s="199">
        <f t="shared" si="44"/>
        <v>1</v>
      </c>
      <c r="GI49" s="119"/>
      <c r="GJ49" s="119"/>
      <c r="GK49" s="199">
        <f>PRODUCT(GF49:GH49)</f>
        <v>1</v>
      </c>
      <c r="GL49" s="113">
        <f t="shared" si="206"/>
        <v>0</v>
      </c>
      <c r="GM49" s="155">
        <f t="shared" si="115"/>
        <v>0</v>
      </c>
      <c r="GP49" s="308" t="s">
        <v>241</v>
      </c>
      <c r="GQ49" s="270" t="s">
        <v>242</v>
      </c>
      <c r="GR49" s="309"/>
      <c r="GS49" s="310"/>
      <c r="GT49" s="311"/>
      <c r="GU49" s="312"/>
      <c r="GV49" s="275">
        <f>SUM(GU50:GU60)</f>
        <v>0</v>
      </c>
      <c r="GW49" s="198">
        <f t="shared" si="46"/>
        <v>1</v>
      </c>
      <c r="GX49" s="198">
        <f t="shared" si="47"/>
        <v>1</v>
      </c>
      <c r="GY49" s="199">
        <f t="shared" si="48"/>
        <v>1</v>
      </c>
      <c r="GZ49" s="119"/>
      <c r="HA49" s="119"/>
      <c r="HB49" s="199">
        <f>PRODUCT(GW49:GY49)</f>
        <v>1</v>
      </c>
      <c r="HC49" s="113">
        <f t="shared" si="211"/>
        <v>0</v>
      </c>
      <c r="HD49" s="155">
        <f t="shared" si="120"/>
        <v>0</v>
      </c>
      <c r="HG49" s="308" t="s">
        <v>241</v>
      </c>
      <c r="HH49" s="270" t="s">
        <v>242</v>
      </c>
      <c r="HI49" s="309"/>
      <c r="HJ49" s="310"/>
      <c r="HK49" s="311"/>
      <c r="HL49" s="312"/>
      <c r="HM49" s="275">
        <f>SUM(HL50:HL60)</f>
        <v>0</v>
      </c>
      <c r="HN49" s="198">
        <f t="shared" si="50"/>
        <v>1</v>
      </c>
      <c r="HO49" s="198">
        <f t="shared" si="51"/>
        <v>1</v>
      </c>
      <c r="HP49" s="199">
        <f t="shared" si="52"/>
        <v>1</v>
      </c>
      <c r="HQ49" s="119"/>
      <c r="HR49" s="119"/>
      <c r="HS49" s="199">
        <f>PRODUCT(HN49:HP49)</f>
        <v>1</v>
      </c>
      <c r="HT49" s="113">
        <f t="shared" si="216"/>
        <v>0</v>
      </c>
      <c r="HU49" s="155">
        <f t="shared" si="125"/>
        <v>0</v>
      </c>
      <c r="HX49" s="308" t="s">
        <v>241</v>
      </c>
      <c r="HY49" s="270" t="s">
        <v>242</v>
      </c>
      <c r="HZ49" s="309"/>
      <c r="IA49" s="310"/>
      <c r="IB49" s="311"/>
      <c r="IC49" s="312"/>
      <c r="ID49" s="275">
        <f>SUM(IC50:IC60)</f>
        <v>0</v>
      </c>
      <c r="IE49" s="198">
        <f t="shared" si="54"/>
        <v>1</v>
      </c>
      <c r="IF49" s="198">
        <f t="shared" si="55"/>
        <v>1</v>
      </c>
      <c r="IG49" s="199">
        <f t="shared" si="56"/>
        <v>1</v>
      </c>
      <c r="IH49" s="119"/>
      <c r="II49" s="119"/>
      <c r="IJ49" s="199">
        <f>PRODUCT(IE49:IG49)</f>
        <v>1</v>
      </c>
      <c r="IK49" s="113">
        <f t="shared" si="221"/>
        <v>0</v>
      </c>
      <c r="IL49" s="155">
        <f t="shared" si="130"/>
        <v>0</v>
      </c>
      <c r="IO49" s="308" t="s">
        <v>241</v>
      </c>
      <c r="IP49" s="270" t="s">
        <v>242</v>
      </c>
      <c r="IQ49" s="309"/>
      <c r="IR49" s="310"/>
      <c r="IS49" s="311"/>
      <c r="IT49" s="312"/>
      <c r="IU49" s="275">
        <f>SUM(IT50:IT60)</f>
        <v>0</v>
      </c>
      <c r="IV49" s="198">
        <f t="shared" si="58"/>
        <v>1</v>
      </c>
      <c r="IW49" s="198">
        <f t="shared" si="59"/>
        <v>1</v>
      </c>
      <c r="IX49" s="199">
        <f t="shared" si="60"/>
        <v>1</v>
      </c>
      <c r="IY49" s="119"/>
      <c r="IZ49" s="119"/>
      <c r="JA49" s="199">
        <f>PRODUCT(IV49:IX49)</f>
        <v>1</v>
      </c>
      <c r="JB49" s="113">
        <f t="shared" si="226"/>
        <v>0</v>
      </c>
      <c r="JC49" s="155">
        <f t="shared" si="135"/>
        <v>0</v>
      </c>
    </row>
    <row r="50" spans="2:263" ht="84" customHeight="1">
      <c r="B50" s="286" t="s">
        <v>243</v>
      </c>
      <c r="C50" s="305" t="s">
        <v>244</v>
      </c>
      <c r="D50" s="288" t="s">
        <v>107</v>
      </c>
      <c r="E50" s="289">
        <v>2</v>
      </c>
      <c r="F50" s="290">
        <v>0</v>
      </c>
      <c r="G50" s="291">
        <f t="shared" si="0"/>
        <v>0</v>
      </c>
      <c r="H50" s="610" t="e">
        <f>+H49/G189</f>
        <v>#DIV/0!</v>
      </c>
      <c r="K50" s="286" t="s">
        <v>243</v>
      </c>
      <c r="L50" s="300" t="s">
        <v>244</v>
      </c>
      <c r="M50" s="293" t="s">
        <v>107</v>
      </c>
      <c r="N50" s="294">
        <v>2</v>
      </c>
      <c r="O50" s="295">
        <v>1680210</v>
      </c>
      <c r="P50" s="291">
        <f t="shared" ref="P50:P60" si="422">+ROUND(N50*O50,0)</f>
        <v>3360420</v>
      </c>
      <c r="Q50" s="610">
        <f>+Q49/P189</f>
        <v>0.19002611247199644</v>
      </c>
      <c r="R50" s="198">
        <f t="shared" si="414"/>
        <v>1</v>
      </c>
      <c r="S50" s="198">
        <f t="shared" si="415"/>
        <v>1</v>
      </c>
      <c r="T50" s="199">
        <f t="shared" si="416"/>
        <v>1</v>
      </c>
      <c r="U50" s="199">
        <f t="shared" si="417"/>
        <v>1</v>
      </c>
      <c r="V50" s="199">
        <f t="shared" si="418"/>
        <v>1</v>
      </c>
      <c r="W50" s="199">
        <f t="shared" si="419"/>
        <v>1</v>
      </c>
      <c r="X50" s="113">
        <f t="shared" si="420"/>
        <v>3360420</v>
      </c>
      <c r="Y50" s="155">
        <f t="shared" si="421"/>
        <v>0</v>
      </c>
      <c r="AB50" s="286" t="s">
        <v>243</v>
      </c>
      <c r="AC50" s="300" t="s">
        <v>244</v>
      </c>
      <c r="AD50" s="293" t="s">
        <v>107</v>
      </c>
      <c r="AE50" s="294">
        <v>2</v>
      </c>
      <c r="AF50" s="295">
        <v>1120000</v>
      </c>
      <c r="AG50" s="291">
        <f t="shared" ref="AG50:AG60" si="423">+ROUND(AE50*AF50,0)</f>
        <v>2240000</v>
      </c>
      <c r="AH50" s="610">
        <f>+AH49/AG189</f>
        <v>0.12332882766384339</v>
      </c>
      <c r="AI50" s="198">
        <f t="shared" si="6"/>
        <v>1</v>
      </c>
      <c r="AJ50" s="198">
        <f t="shared" si="7"/>
        <v>1</v>
      </c>
      <c r="AK50" s="199">
        <f t="shared" si="8"/>
        <v>1</v>
      </c>
      <c r="AL50" s="199">
        <f t="shared" ref="AL50:AL60" si="424">IF(AF50=0,0,1)</f>
        <v>1</v>
      </c>
      <c r="AM50" s="199">
        <f t="shared" ref="AM50:AM61" si="425">IF(AG50=0,0,1)</f>
        <v>1</v>
      </c>
      <c r="AN50" s="199">
        <f t="shared" ref="AN50:AN60" si="426">PRODUCT(AI50:AM50)</f>
        <v>1</v>
      </c>
      <c r="AO50" s="113">
        <f t="shared" si="161"/>
        <v>2240000</v>
      </c>
      <c r="AP50" s="155">
        <f t="shared" si="70"/>
        <v>0</v>
      </c>
      <c r="AS50" s="286" t="s">
        <v>243</v>
      </c>
      <c r="AT50" s="292" t="s">
        <v>244</v>
      </c>
      <c r="AU50" s="296" t="s">
        <v>107</v>
      </c>
      <c r="AV50" s="294">
        <v>2</v>
      </c>
      <c r="AW50" s="297">
        <v>3250000</v>
      </c>
      <c r="AX50" s="291">
        <f t="shared" ref="AX50:AX60" si="427">+ROUND(AV50*AW50,0)</f>
        <v>6500000</v>
      </c>
      <c r="AY50" s="610">
        <f>+AY49/AX189</f>
        <v>0.14407006845049694</v>
      </c>
      <c r="AZ50" s="198">
        <f t="shared" si="10"/>
        <v>1</v>
      </c>
      <c r="BA50" s="198">
        <f t="shared" si="11"/>
        <v>1</v>
      </c>
      <c r="BB50" s="199">
        <f t="shared" si="12"/>
        <v>1</v>
      </c>
      <c r="BC50" s="199">
        <f t="shared" ref="BC50:BC60" si="428">IF(AW50=0,0,1)</f>
        <v>1</v>
      </c>
      <c r="BD50" s="199">
        <f t="shared" ref="BD50:BD61" si="429">IF(AX50=0,0,1)</f>
        <v>1</v>
      </c>
      <c r="BE50" s="199">
        <f t="shared" ref="BE50:BE60" si="430">PRODUCT(AZ50:BD50)</f>
        <v>1</v>
      </c>
      <c r="BF50" s="113">
        <f t="shared" si="166"/>
        <v>6500000</v>
      </c>
      <c r="BG50" s="155">
        <f t="shared" si="75"/>
        <v>0</v>
      </c>
      <c r="BJ50" s="286" t="s">
        <v>243</v>
      </c>
      <c r="BK50" s="300" t="s">
        <v>244</v>
      </c>
      <c r="BL50" s="293" t="s">
        <v>107</v>
      </c>
      <c r="BM50" s="294">
        <v>2</v>
      </c>
      <c r="BN50" s="295">
        <v>900000</v>
      </c>
      <c r="BO50" s="291">
        <f t="shared" ref="BO50:BO60" si="431">+ROUND(BM50*BN50,0)</f>
        <v>1800000</v>
      </c>
      <c r="BP50" s="610">
        <f>+BP49/BO189</f>
        <v>9.5360895834839754E-2</v>
      </c>
      <c r="BQ50" s="198">
        <f t="shared" si="14"/>
        <v>1</v>
      </c>
      <c r="BR50" s="198">
        <f t="shared" si="15"/>
        <v>1</v>
      </c>
      <c r="BS50" s="199">
        <f t="shared" si="16"/>
        <v>1</v>
      </c>
      <c r="BT50" s="199">
        <f t="shared" ref="BT50:BT60" si="432">IF(BN50=0,0,1)</f>
        <v>1</v>
      </c>
      <c r="BU50" s="199">
        <f t="shared" ref="BU50:BU61" si="433">IF(BO50=0,0,1)</f>
        <v>1</v>
      </c>
      <c r="BV50" s="199">
        <f t="shared" ref="BV50:BV60" si="434">PRODUCT(BQ50:BU50)</f>
        <v>1</v>
      </c>
      <c r="BW50" s="113">
        <f t="shared" si="171"/>
        <v>1800000</v>
      </c>
      <c r="BX50" s="155">
        <f t="shared" si="80"/>
        <v>0</v>
      </c>
      <c r="CA50" s="286" t="s">
        <v>243</v>
      </c>
      <c r="CB50" s="307" t="s">
        <v>244</v>
      </c>
      <c r="CC50" s="293" t="s">
        <v>107</v>
      </c>
      <c r="CD50" s="294">
        <v>2</v>
      </c>
      <c r="CE50" s="295">
        <v>395000</v>
      </c>
      <c r="CF50" s="291">
        <f t="shared" ref="CF50:CF60" si="435">+ROUND(CD50*CE50,0)</f>
        <v>790000</v>
      </c>
      <c r="CG50" s="610">
        <f>+CG49/CF189</f>
        <v>0.14693692601212952</v>
      </c>
      <c r="CH50" s="198">
        <f t="shared" si="18"/>
        <v>1</v>
      </c>
      <c r="CI50" s="198">
        <f t="shared" si="19"/>
        <v>1</v>
      </c>
      <c r="CJ50" s="199">
        <f t="shared" si="20"/>
        <v>1</v>
      </c>
      <c r="CK50" s="199">
        <f t="shared" ref="CK50:CK60" si="436">IF(CE50=0,0,1)</f>
        <v>1</v>
      </c>
      <c r="CL50" s="199">
        <f t="shared" ref="CL50:CL61" si="437">IF(CF50=0,0,1)</f>
        <v>1</v>
      </c>
      <c r="CM50" s="199">
        <f t="shared" ref="CM50:CM60" si="438">PRODUCT(CH50:CL50)</f>
        <v>1</v>
      </c>
      <c r="CN50" s="113">
        <f t="shared" si="176"/>
        <v>790000</v>
      </c>
      <c r="CO50" s="155">
        <f t="shared" si="85"/>
        <v>0</v>
      </c>
      <c r="CR50" s="299" t="s">
        <v>243</v>
      </c>
      <c r="CS50" s="300" t="s">
        <v>244</v>
      </c>
      <c r="CT50" s="301" t="s">
        <v>107</v>
      </c>
      <c r="CU50" s="302">
        <v>2</v>
      </c>
      <c r="CV50" s="303">
        <v>1184500</v>
      </c>
      <c r="CW50" s="291">
        <f t="shared" ref="CW50:CW60" si="439">+ROUND(CU50*CV50,0)</f>
        <v>2369000</v>
      </c>
      <c r="CX50" s="610">
        <f>+CX49/CW189</f>
        <v>0.10113839949592587</v>
      </c>
      <c r="CY50" s="198">
        <f t="shared" si="22"/>
        <v>1</v>
      </c>
      <c r="CZ50" s="198">
        <f t="shared" si="23"/>
        <v>1</v>
      </c>
      <c r="DA50" s="199">
        <f t="shared" si="24"/>
        <v>1</v>
      </c>
      <c r="DB50" s="199">
        <f t="shared" ref="DB50:DB60" si="440">IF(CV50=0,0,1)</f>
        <v>1</v>
      </c>
      <c r="DC50" s="199">
        <f t="shared" ref="DC50:DC61" si="441">IF(CW50=0,0,1)</f>
        <v>1</v>
      </c>
      <c r="DD50" s="199">
        <f t="shared" ref="DD50:DD60" si="442">PRODUCT(CY50:DC50)</f>
        <v>1</v>
      </c>
      <c r="DE50" s="113">
        <f t="shared" si="181"/>
        <v>2369000</v>
      </c>
      <c r="DF50" s="155">
        <f t="shared" si="90"/>
        <v>0</v>
      </c>
      <c r="DI50" s="286" t="s">
        <v>243</v>
      </c>
      <c r="DJ50" s="305" t="s">
        <v>244</v>
      </c>
      <c r="DK50" s="288" t="s">
        <v>107</v>
      </c>
      <c r="DL50" s="289">
        <v>2</v>
      </c>
      <c r="DM50" s="295">
        <v>0</v>
      </c>
      <c r="DN50" s="291">
        <f t="shared" ref="DN50:DN60" si="443">+ROUND(DL50*DM50,0)</f>
        <v>0</v>
      </c>
      <c r="DO50" s="610" t="e">
        <f>+DO49/DN189</f>
        <v>#DIV/0!</v>
      </c>
      <c r="DP50" s="198">
        <f t="shared" si="26"/>
        <v>1</v>
      </c>
      <c r="DQ50" s="198">
        <f t="shared" si="27"/>
        <v>1</v>
      </c>
      <c r="DR50" s="199">
        <f t="shared" si="28"/>
        <v>1</v>
      </c>
      <c r="DS50" s="199">
        <f t="shared" ref="DS50:DS60" si="444">IF(DM50=0,0,1)</f>
        <v>0</v>
      </c>
      <c r="DT50" s="199">
        <f t="shared" ref="DT50:DT61" si="445">IF(DN50=0,0,1)</f>
        <v>0</v>
      </c>
      <c r="DU50" s="199">
        <f t="shared" ref="DU50:DU60" si="446">PRODUCT(DP50:DT50)</f>
        <v>0</v>
      </c>
      <c r="DV50" s="113">
        <f t="shared" si="186"/>
        <v>0</v>
      </c>
      <c r="DW50" s="155">
        <f t="shared" si="95"/>
        <v>0</v>
      </c>
      <c r="DZ50" s="286" t="s">
        <v>243</v>
      </c>
      <c r="EA50" s="305" t="s">
        <v>244</v>
      </c>
      <c r="EB50" s="288" t="s">
        <v>107</v>
      </c>
      <c r="EC50" s="289">
        <v>2</v>
      </c>
      <c r="ED50" s="295">
        <v>0</v>
      </c>
      <c r="EE50" s="291">
        <f t="shared" ref="EE50:EE60" si="447">+ROUND(EC50*ED50,0)</f>
        <v>0</v>
      </c>
      <c r="EF50" s="610" t="e">
        <f>+EF49/EE189</f>
        <v>#DIV/0!</v>
      </c>
      <c r="EG50" s="198">
        <f t="shared" si="30"/>
        <v>1</v>
      </c>
      <c r="EH50" s="198">
        <f t="shared" si="31"/>
        <v>1</v>
      </c>
      <c r="EI50" s="199">
        <f t="shared" si="32"/>
        <v>1</v>
      </c>
      <c r="EJ50" s="199">
        <f t="shared" ref="EJ50:EJ60" si="448">IF(ED50=0,0,1)</f>
        <v>0</v>
      </c>
      <c r="EK50" s="199">
        <f t="shared" ref="EK50:EK61" si="449">IF(EE50=0,0,1)</f>
        <v>0</v>
      </c>
      <c r="EL50" s="199">
        <f t="shared" ref="EL50:EL60" si="450">PRODUCT(EG50:EK50)</f>
        <v>0</v>
      </c>
      <c r="EM50" s="113">
        <f t="shared" si="191"/>
        <v>0</v>
      </c>
      <c r="EN50" s="155">
        <f t="shared" si="100"/>
        <v>0</v>
      </c>
      <c r="EQ50" s="286" t="s">
        <v>243</v>
      </c>
      <c r="ER50" s="305" t="s">
        <v>244</v>
      </c>
      <c r="ES50" s="288" t="s">
        <v>107</v>
      </c>
      <c r="ET50" s="289">
        <v>2</v>
      </c>
      <c r="EU50" s="295">
        <v>0</v>
      </c>
      <c r="EV50" s="291">
        <f t="shared" ref="EV50:EV60" si="451">+ROUND(ET50*EU50,0)</f>
        <v>0</v>
      </c>
      <c r="EW50" s="610" t="e">
        <f>+EW49/EV189</f>
        <v>#DIV/0!</v>
      </c>
      <c r="EX50" s="198">
        <f t="shared" si="34"/>
        <v>1</v>
      </c>
      <c r="EY50" s="198">
        <f t="shared" si="35"/>
        <v>1</v>
      </c>
      <c r="EZ50" s="199">
        <f t="shared" si="36"/>
        <v>1</v>
      </c>
      <c r="FA50" s="199">
        <f t="shared" ref="FA50:FA60" si="452">IF(EU50=0,0,1)</f>
        <v>0</v>
      </c>
      <c r="FB50" s="199">
        <f t="shared" ref="FB50:FB61" si="453">IF(EV50=0,0,1)</f>
        <v>0</v>
      </c>
      <c r="FC50" s="199">
        <f t="shared" ref="FC50:FC60" si="454">PRODUCT(EX50:FB50)</f>
        <v>0</v>
      </c>
      <c r="FD50" s="113">
        <f t="shared" si="196"/>
        <v>0</v>
      </c>
      <c r="FE50" s="155">
        <f t="shared" si="105"/>
        <v>0</v>
      </c>
      <c r="FH50" s="286" t="s">
        <v>243</v>
      </c>
      <c r="FI50" s="305" t="s">
        <v>244</v>
      </c>
      <c r="FJ50" s="288" t="s">
        <v>107</v>
      </c>
      <c r="FK50" s="289">
        <v>2</v>
      </c>
      <c r="FL50" s="295">
        <v>0</v>
      </c>
      <c r="FM50" s="291">
        <f t="shared" ref="FM50:FM60" si="455">+ROUND(FK50*FL50,0)</f>
        <v>0</v>
      </c>
      <c r="FN50" s="610" t="e">
        <f>+FN49/FM189</f>
        <v>#DIV/0!</v>
      </c>
      <c r="FO50" s="198">
        <f t="shared" si="38"/>
        <v>1</v>
      </c>
      <c r="FP50" s="198">
        <f t="shared" si="39"/>
        <v>1</v>
      </c>
      <c r="FQ50" s="199">
        <f t="shared" si="40"/>
        <v>1</v>
      </c>
      <c r="FR50" s="199">
        <f t="shared" ref="FR50:FR60" si="456">IF(FL50=0,0,1)</f>
        <v>0</v>
      </c>
      <c r="FS50" s="199">
        <f t="shared" ref="FS50:FS61" si="457">IF(FM50=0,0,1)</f>
        <v>0</v>
      </c>
      <c r="FT50" s="199">
        <f t="shared" ref="FT50:FT60" si="458">PRODUCT(FO50:FS50)</f>
        <v>0</v>
      </c>
      <c r="FU50" s="113">
        <f t="shared" si="201"/>
        <v>0</v>
      </c>
      <c r="FV50" s="155">
        <f t="shared" si="110"/>
        <v>0</v>
      </c>
      <c r="FY50" s="286" t="s">
        <v>243</v>
      </c>
      <c r="FZ50" s="305" t="s">
        <v>244</v>
      </c>
      <c r="GA50" s="288" t="s">
        <v>107</v>
      </c>
      <c r="GB50" s="289">
        <v>2</v>
      </c>
      <c r="GC50" s="295">
        <v>0</v>
      </c>
      <c r="GD50" s="291">
        <f t="shared" ref="GD50:GD60" si="459">+ROUND(GB50*GC50,0)</f>
        <v>0</v>
      </c>
      <c r="GE50" s="610" t="e">
        <f>+GE49/GD189</f>
        <v>#DIV/0!</v>
      </c>
      <c r="GF50" s="198">
        <f t="shared" si="42"/>
        <v>1</v>
      </c>
      <c r="GG50" s="198">
        <f t="shared" si="43"/>
        <v>1</v>
      </c>
      <c r="GH50" s="199">
        <f t="shared" si="44"/>
        <v>1</v>
      </c>
      <c r="GI50" s="199">
        <f t="shared" ref="GI50:GI60" si="460">IF(GC50=0,0,1)</f>
        <v>0</v>
      </c>
      <c r="GJ50" s="199">
        <f t="shared" ref="GJ50:GJ61" si="461">IF(GD50=0,0,1)</f>
        <v>0</v>
      </c>
      <c r="GK50" s="199">
        <f t="shared" ref="GK50:GK60" si="462">PRODUCT(GF50:GJ50)</f>
        <v>0</v>
      </c>
      <c r="GL50" s="113">
        <f t="shared" si="206"/>
        <v>0</v>
      </c>
      <c r="GM50" s="155">
        <f t="shared" si="115"/>
        <v>0</v>
      </c>
      <c r="GP50" s="286" t="s">
        <v>243</v>
      </c>
      <c r="GQ50" s="305" t="s">
        <v>244</v>
      </c>
      <c r="GR50" s="288" t="s">
        <v>107</v>
      </c>
      <c r="GS50" s="289">
        <v>2</v>
      </c>
      <c r="GT50" s="295">
        <v>0</v>
      </c>
      <c r="GU50" s="291">
        <f t="shared" ref="GU50:GU60" si="463">+ROUND(GS50*GT50,0)</f>
        <v>0</v>
      </c>
      <c r="GV50" s="610" t="e">
        <f>+GV49/GU189</f>
        <v>#DIV/0!</v>
      </c>
      <c r="GW50" s="198">
        <f t="shared" si="46"/>
        <v>1</v>
      </c>
      <c r="GX50" s="198">
        <f t="shared" si="47"/>
        <v>1</v>
      </c>
      <c r="GY50" s="199">
        <f t="shared" si="48"/>
        <v>1</v>
      </c>
      <c r="GZ50" s="199">
        <f t="shared" ref="GZ50:GZ60" si="464">IF(GT50=0,0,1)</f>
        <v>0</v>
      </c>
      <c r="HA50" s="199">
        <f t="shared" ref="HA50:HA61" si="465">IF(GU50=0,0,1)</f>
        <v>0</v>
      </c>
      <c r="HB50" s="199">
        <f t="shared" ref="HB50:HB60" si="466">PRODUCT(GW50:HA50)</f>
        <v>0</v>
      </c>
      <c r="HC50" s="113">
        <f t="shared" si="211"/>
        <v>0</v>
      </c>
      <c r="HD50" s="155">
        <f t="shared" si="120"/>
        <v>0</v>
      </c>
      <c r="HG50" s="286" t="s">
        <v>243</v>
      </c>
      <c r="HH50" s="305" t="s">
        <v>244</v>
      </c>
      <c r="HI50" s="288" t="s">
        <v>107</v>
      </c>
      <c r="HJ50" s="289">
        <v>2</v>
      </c>
      <c r="HK50" s="295">
        <v>0</v>
      </c>
      <c r="HL50" s="291">
        <f t="shared" ref="HL50:HL60" si="467">+ROUND(HJ50*HK50,0)</f>
        <v>0</v>
      </c>
      <c r="HM50" s="610" t="e">
        <f>+HM49/HL189</f>
        <v>#DIV/0!</v>
      </c>
      <c r="HN50" s="198">
        <f t="shared" si="50"/>
        <v>1</v>
      </c>
      <c r="HO50" s="198">
        <f t="shared" si="51"/>
        <v>1</v>
      </c>
      <c r="HP50" s="199">
        <f t="shared" si="52"/>
        <v>1</v>
      </c>
      <c r="HQ50" s="199">
        <f t="shared" ref="HQ50:HQ60" si="468">IF(HK50=0,0,1)</f>
        <v>0</v>
      </c>
      <c r="HR50" s="199">
        <f t="shared" ref="HR50:HR61" si="469">IF(HL50=0,0,1)</f>
        <v>0</v>
      </c>
      <c r="HS50" s="199">
        <f t="shared" ref="HS50:HS60" si="470">PRODUCT(HN50:HR50)</f>
        <v>0</v>
      </c>
      <c r="HT50" s="113">
        <f t="shared" si="216"/>
        <v>0</v>
      </c>
      <c r="HU50" s="155">
        <f t="shared" si="125"/>
        <v>0</v>
      </c>
      <c r="HX50" s="286" t="s">
        <v>243</v>
      </c>
      <c r="HY50" s="305" t="s">
        <v>244</v>
      </c>
      <c r="HZ50" s="288" t="s">
        <v>107</v>
      </c>
      <c r="IA50" s="289">
        <v>2</v>
      </c>
      <c r="IB50" s="295">
        <v>0</v>
      </c>
      <c r="IC50" s="291">
        <f t="shared" ref="IC50:IC60" si="471">+ROUND(IA50*IB50,0)</f>
        <v>0</v>
      </c>
      <c r="ID50" s="610" t="e">
        <f>+ID49/IC189</f>
        <v>#DIV/0!</v>
      </c>
      <c r="IE50" s="198">
        <f t="shared" si="54"/>
        <v>1</v>
      </c>
      <c r="IF50" s="198">
        <f t="shared" si="55"/>
        <v>1</v>
      </c>
      <c r="IG50" s="199">
        <f t="shared" si="56"/>
        <v>1</v>
      </c>
      <c r="IH50" s="199">
        <f t="shared" ref="IH50:IH60" si="472">IF(IB50=0,0,1)</f>
        <v>0</v>
      </c>
      <c r="II50" s="199">
        <f t="shared" ref="II50:II61" si="473">IF(IC50=0,0,1)</f>
        <v>0</v>
      </c>
      <c r="IJ50" s="199">
        <f t="shared" ref="IJ50:IJ60" si="474">PRODUCT(IE50:II50)</f>
        <v>0</v>
      </c>
      <c r="IK50" s="113">
        <f t="shared" si="221"/>
        <v>0</v>
      </c>
      <c r="IL50" s="155">
        <f t="shared" si="130"/>
        <v>0</v>
      </c>
      <c r="IO50" s="286" t="s">
        <v>243</v>
      </c>
      <c r="IP50" s="305" t="s">
        <v>244</v>
      </c>
      <c r="IQ50" s="288" t="s">
        <v>107</v>
      </c>
      <c r="IR50" s="289">
        <v>2</v>
      </c>
      <c r="IS50" s="295">
        <v>0</v>
      </c>
      <c r="IT50" s="291">
        <f t="shared" ref="IT50:IT60" si="475">+ROUND(IR50*IS50,0)</f>
        <v>0</v>
      </c>
      <c r="IU50" s="610" t="e">
        <f>+IU49/IT189</f>
        <v>#DIV/0!</v>
      </c>
      <c r="IV50" s="198">
        <f t="shared" si="58"/>
        <v>1</v>
      </c>
      <c r="IW50" s="198">
        <f t="shared" si="59"/>
        <v>1</v>
      </c>
      <c r="IX50" s="199">
        <f t="shared" si="60"/>
        <v>1</v>
      </c>
      <c r="IY50" s="199">
        <f t="shared" ref="IY50:IY60" si="476">IF(IS50=0,0,1)</f>
        <v>0</v>
      </c>
      <c r="IZ50" s="199">
        <f t="shared" ref="IZ50:IZ61" si="477">IF(IT50=0,0,1)</f>
        <v>0</v>
      </c>
      <c r="JA50" s="199">
        <f t="shared" ref="JA50:JA60" si="478">PRODUCT(IV50:IZ50)</f>
        <v>0</v>
      </c>
      <c r="JB50" s="113">
        <f t="shared" si="226"/>
        <v>0</v>
      </c>
      <c r="JC50" s="155">
        <f t="shared" si="135"/>
        <v>0</v>
      </c>
    </row>
    <row r="51" spans="2:263" ht="53.25" customHeight="1">
      <c r="B51" s="286" t="s">
        <v>245</v>
      </c>
      <c r="C51" s="305" t="s">
        <v>246</v>
      </c>
      <c r="D51" s="288" t="s">
        <v>107</v>
      </c>
      <c r="E51" s="289">
        <v>1</v>
      </c>
      <c r="F51" s="290">
        <v>0</v>
      </c>
      <c r="G51" s="291">
        <f t="shared" si="0"/>
        <v>0</v>
      </c>
      <c r="H51" s="609"/>
      <c r="K51" s="286" t="s">
        <v>245</v>
      </c>
      <c r="L51" s="300" t="s">
        <v>246</v>
      </c>
      <c r="M51" s="293" t="s">
        <v>107</v>
      </c>
      <c r="N51" s="294">
        <v>1</v>
      </c>
      <c r="O51" s="295">
        <v>1299301</v>
      </c>
      <c r="P51" s="291">
        <f t="shared" si="422"/>
        <v>1299301</v>
      </c>
      <c r="Q51" s="609"/>
      <c r="R51" s="198">
        <f t="shared" si="414"/>
        <v>1</v>
      </c>
      <c r="S51" s="198">
        <f t="shared" si="415"/>
        <v>1</v>
      </c>
      <c r="T51" s="199">
        <f t="shared" si="416"/>
        <v>1</v>
      </c>
      <c r="U51" s="199">
        <f t="shared" si="417"/>
        <v>1</v>
      </c>
      <c r="V51" s="199">
        <f t="shared" si="418"/>
        <v>1</v>
      </c>
      <c r="W51" s="199">
        <f t="shared" si="419"/>
        <v>1</v>
      </c>
      <c r="X51" s="113">
        <f t="shared" si="420"/>
        <v>1299301</v>
      </c>
      <c r="Y51" s="155">
        <f t="shared" si="421"/>
        <v>0</v>
      </c>
      <c r="AB51" s="286" t="s">
        <v>245</v>
      </c>
      <c r="AC51" s="300" t="s">
        <v>246</v>
      </c>
      <c r="AD51" s="293" t="s">
        <v>107</v>
      </c>
      <c r="AE51" s="294">
        <v>1</v>
      </c>
      <c r="AF51" s="295">
        <v>3100000</v>
      </c>
      <c r="AG51" s="291">
        <f t="shared" si="423"/>
        <v>3100000</v>
      </c>
      <c r="AH51" s="609"/>
      <c r="AI51" s="198">
        <f t="shared" si="6"/>
        <v>1</v>
      </c>
      <c r="AJ51" s="198">
        <f t="shared" si="7"/>
        <v>1</v>
      </c>
      <c r="AK51" s="199">
        <f t="shared" si="8"/>
        <v>1</v>
      </c>
      <c r="AL51" s="199">
        <f t="shared" si="424"/>
        <v>1</v>
      </c>
      <c r="AM51" s="199">
        <f t="shared" si="425"/>
        <v>1</v>
      </c>
      <c r="AN51" s="199">
        <f t="shared" si="426"/>
        <v>1</v>
      </c>
      <c r="AO51" s="113">
        <f t="shared" si="161"/>
        <v>3100000</v>
      </c>
      <c r="AP51" s="155">
        <f t="shared" si="70"/>
        <v>0</v>
      </c>
      <c r="AS51" s="286" t="s">
        <v>245</v>
      </c>
      <c r="AT51" s="292" t="s">
        <v>246</v>
      </c>
      <c r="AU51" s="296" t="s">
        <v>107</v>
      </c>
      <c r="AV51" s="294">
        <v>1</v>
      </c>
      <c r="AW51" s="297">
        <v>2250000</v>
      </c>
      <c r="AX51" s="291">
        <f t="shared" si="427"/>
        <v>2250000</v>
      </c>
      <c r="AY51" s="609"/>
      <c r="AZ51" s="198">
        <f t="shared" si="10"/>
        <v>1</v>
      </c>
      <c r="BA51" s="198">
        <f t="shared" si="11"/>
        <v>1</v>
      </c>
      <c r="BB51" s="199">
        <f t="shared" si="12"/>
        <v>1</v>
      </c>
      <c r="BC51" s="199">
        <f t="shared" si="428"/>
        <v>1</v>
      </c>
      <c r="BD51" s="199">
        <f t="shared" si="429"/>
        <v>1</v>
      </c>
      <c r="BE51" s="199">
        <f t="shared" si="430"/>
        <v>1</v>
      </c>
      <c r="BF51" s="113">
        <f t="shared" si="166"/>
        <v>2250000</v>
      </c>
      <c r="BG51" s="155">
        <f t="shared" si="75"/>
        <v>0</v>
      </c>
      <c r="BJ51" s="286" t="s">
        <v>245</v>
      </c>
      <c r="BK51" s="300" t="s">
        <v>246</v>
      </c>
      <c r="BL51" s="293" t="s">
        <v>107</v>
      </c>
      <c r="BM51" s="294">
        <v>1</v>
      </c>
      <c r="BN51" s="295">
        <v>1100000</v>
      </c>
      <c r="BO51" s="291">
        <f t="shared" si="431"/>
        <v>1100000</v>
      </c>
      <c r="BP51" s="609"/>
      <c r="BQ51" s="198">
        <f t="shared" si="14"/>
        <v>1</v>
      </c>
      <c r="BR51" s="198">
        <f t="shared" si="15"/>
        <v>1</v>
      </c>
      <c r="BS51" s="199">
        <f t="shared" si="16"/>
        <v>1</v>
      </c>
      <c r="BT51" s="199">
        <f t="shared" si="432"/>
        <v>1</v>
      </c>
      <c r="BU51" s="199">
        <f t="shared" si="433"/>
        <v>1</v>
      </c>
      <c r="BV51" s="199">
        <f t="shared" si="434"/>
        <v>1</v>
      </c>
      <c r="BW51" s="113">
        <f t="shared" si="171"/>
        <v>1100000</v>
      </c>
      <c r="BX51" s="155">
        <f t="shared" si="80"/>
        <v>0</v>
      </c>
      <c r="CA51" s="286" t="s">
        <v>245</v>
      </c>
      <c r="CB51" s="307" t="s">
        <v>246</v>
      </c>
      <c r="CC51" s="293" t="s">
        <v>107</v>
      </c>
      <c r="CD51" s="294">
        <v>1</v>
      </c>
      <c r="CE51" s="295">
        <v>3500000</v>
      </c>
      <c r="CF51" s="291">
        <f t="shared" si="435"/>
        <v>3500000</v>
      </c>
      <c r="CG51" s="609"/>
      <c r="CH51" s="198">
        <f t="shared" si="18"/>
        <v>1</v>
      </c>
      <c r="CI51" s="198">
        <f t="shared" si="19"/>
        <v>1</v>
      </c>
      <c r="CJ51" s="199">
        <f t="shared" si="20"/>
        <v>1</v>
      </c>
      <c r="CK51" s="199">
        <f t="shared" si="436"/>
        <v>1</v>
      </c>
      <c r="CL51" s="199">
        <f t="shared" si="437"/>
        <v>1</v>
      </c>
      <c r="CM51" s="199">
        <f t="shared" si="438"/>
        <v>1</v>
      </c>
      <c r="CN51" s="113">
        <f t="shared" si="176"/>
        <v>3500000</v>
      </c>
      <c r="CO51" s="155">
        <f t="shared" si="85"/>
        <v>0</v>
      </c>
      <c r="CR51" s="299" t="s">
        <v>245</v>
      </c>
      <c r="CS51" s="300" t="s">
        <v>246</v>
      </c>
      <c r="CT51" s="301" t="s">
        <v>107</v>
      </c>
      <c r="CU51" s="302">
        <v>1</v>
      </c>
      <c r="CV51" s="303">
        <v>2245400</v>
      </c>
      <c r="CW51" s="291">
        <f t="shared" si="439"/>
        <v>2245400</v>
      </c>
      <c r="CX51" s="609"/>
      <c r="CY51" s="198">
        <f t="shared" si="22"/>
        <v>1</v>
      </c>
      <c r="CZ51" s="198">
        <f t="shared" si="23"/>
        <v>1</v>
      </c>
      <c r="DA51" s="199">
        <f t="shared" si="24"/>
        <v>1</v>
      </c>
      <c r="DB51" s="199">
        <f t="shared" si="440"/>
        <v>1</v>
      </c>
      <c r="DC51" s="199">
        <f t="shared" si="441"/>
        <v>1</v>
      </c>
      <c r="DD51" s="199">
        <f t="shared" si="442"/>
        <v>1</v>
      </c>
      <c r="DE51" s="113">
        <f t="shared" si="181"/>
        <v>2245400</v>
      </c>
      <c r="DF51" s="155">
        <f t="shared" si="90"/>
        <v>0</v>
      </c>
      <c r="DI51" s="286" t="s">
        <v>245</v>
      </c>
      <c r="DJ51" s="305" t="s">
        <v>246</v>
      </c>
      <c r="DK51" s="288" t="s">
        <v>107</v>
      </c>
      <c r="DL51" s="289">
        <v>1</v>
      </c>
      <c r="DM51" s="295">
        <v>0</v>
      </c>
      <c r="DN51" s="291">
        <f t="shared" si="443"/>
        <v>0</v>
      </c>
      <c r="DO51" s="609"/>
      <c r="DP51" s="198">
        <f t="shared" si="26"/>
        <v>1</v>
      </c>
      <c r="DQ51" s="198">
        <f t="shared" si="27"/>
        <v>1</v>
      </c>
      <c r="DR51" s="199">
        <f t="shared" si="28"/>
        <v>1</v>
      </c>
      <c r="DS51" s="199">
        <f t="shared" si="444"/>
        <v>0</v>
      </c>
      <c r="DT51" s="199">
        <f t="shared" si="445"/>
        <v>0</v>
      </c>
      <c r="DU51" s="199">
        <f t="shared" si="446"/>
        <v>0</v>
      </c>
      <c r="DV51" s="113">
        <f t="shared" si="186"/>
        <v>0</v>
      </c>
      <c r="DW51" s="155">
        <f t="shared" si="95"/>
        <v>0</v>
      </c>
      <c r="DZ51" s="286" t="s">
        <v>245</v>
      </c>
      <c r="EA51" s="305" t="s">
        <v>246</v>
      </c>
      <c r="EB51" s="288" t="s">
        <v>107</v>
      </c>
      <c r="EC51" s="289">
        <v>1</v>
      </c>
      <c r="ED51" s="295">
        <v>0</v>
      </c>
      <c r="EE51" s="291">
        <f t="shared" si="447"/>
        <v>0</v>
      </c>
      <c r="EF51" s="609"/>
      <c r="EG51" s="198">
        <f t="shared" si="30"/>
        <v>1</v>
      </c>
      <c r="EH51" s="198">
        <f t="shared" si="31"/>
        <v>1</v>
      </c>
      <c r="EI51" s="199">
        <f t="shared" si="32"/>
        <v>1</v>
      </c>
      <c r="EJ51" s="199">
        <f t="shared" si="448"/>
        <v>0</v>
      </c>
      <c r="EK51" s="199">
        <f t="shared" si="449"/>
        <v>0</v>
      </c>
      <c r="EL51" s="199">
        <f t="shared" si="450"/>
        <v>0</v>
      </c>
      <c r="EM51" s="113">
        <f t="shared" si="191"/>
        <v>0</v>
      </c>
      <c r="EN51" s="155">
        <f t="shared" si="100"/>
        <v>0</v>
      </c>
      <c r="EQ51" s="286" t="s">
        <v>245</v>
      </c>
      <c r="ER51" s="305" t="s">
        <v>246</v>
      </c>
      <c r="ES51" s="288" t="s">
        <v>107</v>
      </c>
      <c r="ET51" s="289">
        <v>1</v>
      </c>
      <c r="EU51" s="295">
        <v>0</v>
      </c>
      <c r="EV51" s="291">
        <f t="shared" si="451"/>
        <v>0</v>
      </c>
      <c r="EW51" s="609"/>
      <c r="EX51" s="198">
        <f t="shared" si="34"/>
        <v>1</v>
      </c>
      <c r="EY51" s="198">
        <f t="shared" si="35"/>
        <v>1</v>
      </c>
      <c r="EZ51" s="199">
        <f t="shared" si="36"/>
        <v>1</v>
      </c>
      <c r="FA51" s="199">
        <f t="shared" si="452"/>
        <v>0</v>
      </c>
      <c r="FB51" s="199">
        <f t="shared" si="453"/>
        <v>0</v>
      </c>
      <c r="FC51" s="199">
        <f t="shared" si="454"/>
        <v>0</v>
      </c>
      <c r="FD51" s="113">
        <f t="shared" si="196"/>
        <v>0</v>
      </c>
      <c r="FE51" s="155">
        <f t="shared" si="105"/>
        <v>0</v>
      </c>
      <c r="FH51" s="286" t="s">
        <v>245</v>
      </c>
      <c r="FI51" s="305" t="s">
        <v>246</v>
      </c>
      <c r="FJ51" s="288" t="s">
        <v>107</v>
      </c>
      <c r="FK51" s="289">
        <v>1</v>
      </c>
      <c r="FL51" s="295">
        <v>0</v>
      </c>
      <c r="FM51" s="291">
        <f t="shared" si="455"/>
        <v>0</v>
      </c>
      <c r="FN51" s="609"/>
      <c r="FO51" s="198">
        <f t="shared" si="38"/>
        <v>1</v>
      </c>
      <c r="FP51" s="198">
        <f t="shared" si="39"/>
        <v>1</v>
      </c>
      <c r="FQ51" s="199">
        <f t="shared" si="40"/>
        <v>1</v>
      </c>
      <c r="FR51" s="199">
        <f t="shared" si="456"/>
        <v>0</v>
      </c>
      <c r="FS51" s="199">
        <f t="shared" si="457"/>
        <v>0</v>
      </c>
      <c r="FT51" s="199">
        <f t="shared" si="458"/>
        <v>0</v>
      </c>
      <c r="FU51" s="113">
        <f t="shared" si="201"/>
        <v>0</v>
      </c>
      <c r="FV51" s="155">
        <f t="shared" si="110"/>
        <v>0</v>
      </c>
      <c r="FY51" s="286" t="s">
        <v>245</v>
      </c>
      <c r="FZ51" s="305" t="s">
        <v>246</v>
      </c>
      <c r="GA51" s="288" t="s">
        <v>107</v>
      </c>
      <c r="GB51" s="289">
        <v>1</v>
      </c>
      <c r="GC51" s="295">
        <v>0</v>
      </c>
      <c r="GD51" s="291">
        <f t="shared" si="459"/>
        <v>0</v>
      </c>
      <c r="GE51" s="609"/>
      <c r="GF51" s="198">
        <f t="shared" si="42"/>
        <v>1</v>
      </c>
      <c r="GG51" s="198">
        <f t="shared" si="43"/>
        <v>1</v>
      </c>
      <c r="GH51" s="199">
        <f t="shared" si="44"/>
        <v>1</v>
      </c>
      <c r="GI51" s="199">
        <f t="shared" si="460"/>
        <v>0</v>
      </c>
      <c r="GJ51" s="199">
        <f t="shared" si="461"/>
        <v>0</v>
      </c>
      <c r="GK51" s="199">
        <f t="shared" si="462"/>
        <v>0</v>
      </c>
      <c r="GL51" s="113">
        <f t="shared" si="206"/>
        <v>0</v>
      </c>
      <c r="GM51" s="155">
        <f t="shared" si="115"/>
        <v>0</v>
      </c>
      <c r="GP51" s="286" t="s">
        <v>245</v>
      </c>
      <c r="GQ51" s="305" t="s">
        <v>246</v>
      </c>
      <c r="GR51" s="288" t="s">
        <v>107</v>
      </c>
      <c r="GS51" s="289">
        <v>1</v>
      </c>
      <c r="GT51" s="295">
        <v>0</v>
      </c>
      <c r="GU51" s="291">
        <f t="shared" si="463"/>
        <v>0</v>
      </c>
      <c r="GV51" s="609"/>
      <c r="GW51" s="198">
        <f t="shared" si="46"/>
        <v>1</v>
      </c>
      <c r="GX51" s="198">
        <f t="shared" si="47"/>
        <v>1</v>
      </c>
      <c r="GY51" s="199">
        <f t="shared" si="48"/>
        <v>1</v>
      </c>
      <c r="GZ51" s="199">
        <f t="shared" si="464"/>
        <v>0</v>
      </c>
      <c r="HA51" s="199">
        <f t="shared" si="465"/>
        <v>0</v>
      </c>
      <c r="HB51" s="199">
        <f t="shared" si="466"/>
        <v>0</v>
      </c>
      <c r="HC51" s="113">
        <f t="shared" si="211"/>
        <v>0</v>
      </c>
      <c r="HD51" s="155">
        <f t="shared" si="120"/>
        <v>0</v>
      </c>
      <c r="HG51" s="286" t="s">
        <v>245</v>
      </c>
      <c r="HH51" s="305" t="s">
        <v>246</v>
      </c>
      <c r="HI51" s="288" t="s">
        <v>107</v>
      </c>
      <c r="HJ51" s="289">
        <v>1</v>
      </c>
      <c r="HK51" s="295">
        <v>0</v>
      </c>
      <c r="HL51" s="291">
        <f t="shared" si="467"/>
        <v>0</v>
      </c>
      <c r="HM51" s="609"/>
      <c r="HN51" s="198">
        <f t="shared" si="50"/>
        <v>1</v>
      </c>
      <c r="HO51" s="198">
        <f t="shared" si="51"/>
        <v>1</v>
      </c>
      <c r="HP51" s="199">
        <f t="shared" si="52"/>
        <v>1</v>
      </c>
      <c r="HQ51" s="199">
        <f t="shared" si="468"/>
        <v>0</v>
      </c>
      <c r="HR51" s="199">
        <f t="shared" si="469"/>
        <v>0</v>
      </c>
      <c r="HS51" s="199">
        <f t="shared" si="470"/>
        <v>0</v>
      </c>
      <c r="HT51" s="113">
        <f t="shared" si="216"/>
        <v>0</v>
      </c>
      <c r="HU51" s="155">
        <f t="shared" si="125"/>
        <v>0</v>
      </c>
      <c r="HX51" s="286" t="s">
        <v>245</v>
      </c>
      <c r="HY51" s="305" t="s">
        <v>246</v>
      </c>
      <c r="HZ51" s="288" t="s">
        <v>107</v>
      </c>
      <c r="IA51" s="289">
        <v>1</v>
      </c>
      <c r="IB51" s="295">
        <v>0</v>
      </c>
      <c r="IC51" s="291">
        <f t="shared" si="471"/>
        <v>0</v>
      </c>
      <c r="ID51" s="609"/>
      <c r="IE51" s="198">
        <f t="shared" si="54"/>
        <v>1</v>
      </c>
      <c r="IF51" s="198">
        <f t="shared" si="55"/>
        <v>1</v>
      </c>
      <c r="IG51" s="199">
        <f t="shared" si="56"/>
        <v>1</v>
      </c>
      <c r="IH51" s="199">
        <f t="shared" si="472"/>
        <v>0</v>
      </c>
      <c r="II51" s="199">
        <f t="shared" si="473"/>
        <v>0</v>
      </c>
      <c r="IJ51" s="199">
        <f t="shared" si="474"/>
        <v>0</v>
      </c>
      <c r="IK51" s="113">
        <f t="shared" si="221"/>
        <v>0</v>
      </c>
      <c r="IL51" s="155">
        <f t="shared" si="130"/>
        <v>0</v>
      </c>
      <c r="IO51" s="286" t="s">
        <v>245</v>
      </c>
      <c r="IP51" s="305" t="s">
        <v>246</v>
      </c>
      <c r="IQ51" s="288" t="s">
        <v>107</v>
      </c>
      <c r="IR51" s="289">
        <v>1</v>
      </c>
      <c r="IS51" s="295">
        <v>0</v>
      </c>
      <c r="IT51" s="291">
        <f t="shared" si="475"/>
        <v>0</v>
      </c>
      <c r="IU51" s="609"/>
      <c r="IV51" s="198">
        <f t="shared" si="58"/>
        <v>1</v>
      </c>
      <c r="IW51" s="198">
        <f t="shared" si="59"/>
        <v>1</v>
      </c>
      <c r="IX51" s="199">
        <f t="shared" si="60"/>
        <v>1</v>
      </c>
      <c r="IY51" s="199">
        <f t="shared" si="476"/>
        <v>0</v>
      </c>
      <c r="IZ51" s="199">
        <f t="shared" si="477"/>
        <v>0</v>
      </c>
      <c r="JA51" s="199">
        <f t="shared" si="478"/>
        <v>0</v>
      </c>
      <c r="JB51" s="113">
        <f t="shared" si="226"/>
        <v>0</v>
      </c>
      <c r="JC51" s="155">
        <f t="shared" si="135"/>
        <v>0</v>
      </c>
    </row>
    <row r="52" spans="2:263" ht="70.5" customHeight="1">
      <c r="B52" s="286" t="s">
        <v>247</v>
      </c>
      <c r="C52" s="305" t="s">
        <v>248</v>
      </c>
      <c r="D52" s="288" t="s">
        <v>107</v>
      </c>
      <c r="E52" s="289">
        <v>1</v>
      </c>
      <c r="F52" s="290">
        <v>0</v>
      </c>
      <c r="G52" s="291">
        <f t="shared" si="0"/>
        <v>0</v>
      </c>
      <c r="H52" s="609"/>
      <c r="K52" s="286" t="s">
        <v>247</v>
      </c>
      <c r="L52" s="300" t="s">
        <v>248</v>
      </c>
      <c r="M52" s="293" t="s">
        <v>107</v>
      </c>
      <c r="N52" s="294">
        <v>1</v>
      </c>
      <c r="O52" s="295">
        <v>1174200</v>
      </c>
      <c r="P52" s="291">
        <f t="shared" si="422"/>
        <v>1174200</v>
      </c>
      <c r="Q52" s="609"/>
      <c r="R52" s="198">
        <f t="shared" si="414"/>
        <v>1</v>
      </c>
      <c r="S52" s="198">
        <f t="shared" si="415"/>
        <v>1</v>
      </c>
      <c r="T52" s="199">
        <f t="shared" si="416"/>
        <v>1</v>
      </c>
      <c r="U52" s="199">
        <f t="shared" si="417"/>
        <v>1</v>
      </c>
      <c r="V52" s="199">
        <f t="shared" si="418"/>
        <v>1</v>
      </c>
      <c r="W52" s="199">
        <f t="shared" si="419"/>
        <v>1</v>
      </c>
      <c r="X52" s="113">
        <f t="shared" si="420"/>
        <v>1174200</v>
      </c>
      <c r="Y52" s="155">
        <f t="shared" si="421"/>
        <v>0</v>
      </c>
      <c r="AB52" s="286" t="s">
        <v>247</v>
      </c>
      <c r="AC52" s="300" t="s">
        <v>248</v>
      </c>
      <c r="AD52" s="293" t="s">
        <v>107</v>
      </c>
      <c r="AE52" s="294">
        <v>1</v>
      </c>
      <c r="AF52" s="295">
        <v>2190000</v>
      </c>
      <c r="AG52" s="291">
        <f t="shared" si="423"/>
        <v>2190000</v>
      </c>
      <c r="AH52" s="609"/>
      <c r="AI52" s="198">
        <f t="shared" si="6"/>
        <v>1</v>
      </c>
      <c r="AJ52" s="198">
        <f t="shared" si="7"/>
        <v>1</v>
      </c>
      <c r="AK52" s="199">
        <f t="shared" si="8"/>
        <v>1</v>
      </c>
      <c r="AL52" s="199">
        <f t="shared" si="424"/>
        <v>1</v>
      </c>
      <c r="AM52" s="199">
        <f t="shared" si="425"/>
        <v>1</v>
      </c>
      <c r="AN52" s="199">
        <f t="shared" si="426"/>
        <v>1</v>
      </c>
      <c r="AO52" s="113">
        <f t="shared" si="161"/>
        <v>2190000</v>
      </c>
      <c r="AP52" s="155">
        <f t="shared" si="70"/>
        <v>0</v>
      </c>
      <c r="AS52" s="286" t="s">
        <v>247</v>
      </c>
      <c r="AT52" s="292" t="s">
        <v>248</v>
      </c>
      <c r="AU52" s="296" t="s">
        <v>107</v>
      </c>
      <c r="AV52" s="294">
        <v>1</v>
      </c>
      <c r="AW52" s="297">
        <v>2250000</v>
      </c>
      <c r="AX52" s="291">
        <f t="shared" si="427"/>
        <v>2250000</v>
      </c>
      <c r="AY52" s="609"/>
      <c r="AZ52" s="198">
        <f t="shared" si="10"/>
        <v>1</v>
      </c>
      <c r="BA52" s="198">
        <f t="shared" si="11"/>
        <v>1</v>
      </c>
      <c r="BB52" s="199">
        <f t="shared" si="12"/>
        <v>1</v>
      </c>
      <c r="BC52" s="199">
        <f t="shared" si="428"/>
        <v>1</v>
      </c>
      <c r="BD52" s="199">
        <f t="shared" si="429"/>
        <v>1</v>
      </c>
      <c r="BE52" s="199">
        <f t="shared" si="430"/>
        <v>1</v>
      </c>
      <c r="BF52" s="113">
        <f t="shared" si="166"/>
        <v>2250000</v>
      </c>
      <c r="BG52" s="155">
        <f t="shared" si="75"/>
        <v>0</v>
      </c>
      <c r="BJ52" s="286" t="s">
        <v>247</v>
      </c>
      <c r="BK52" s="300" t="s">
        <v>248</v>
      </c>
      <c r="BL52" s="293" t="s">
        <v>107</v>
      </c>
      <c r="BM52" s="294">
        <v>1</v>
      </c>
      <c r="BN52" s="295">
        <v>1300000</v>
      </c>
      <c r="BO52" s="291">
        <f t="shared" si="431"/>
        <v>1300000</v>
      </c>
      <c r="BP52" s="609"/>
      <c r="BQ52" s="198">
        <f t="shared" si="14"/>
        <v>1</v>
      </c>
      <c r="BR52" s="198">
        <f t="shared" si="15"/>
        <v>1</v>
      </c>
      <c r="BS52" s="199">
        <f t="shared" si="16"/>
        <v>1</v>
      </c>
      <c r="BT52" s="199">
        <f t="shared" si="432"/>
        <v>1</v>
      </c>
      <c r="BU52" s="199">
        <f t="shared" si="433"/>
        <v>1</v>
      </c>
      <c r="BV52" s="199">
        <f t="shared" si="434"/>
        <v>1</v>
      </c>
      <c r="BW52" s="113">
        <f t="shared" si="171"/>
        <v>1300000</v>
      </c>
      <c r="BX52" s="155">
        <f t="shared" si="80"/>
        <v>0</v>
      </c>
      <c r="CA52" s="286" t="s">
        <v>247</v>
      </c>
      <c r="CB52" s="307" t="s">
        <v>248</v>
      </c>
      <c r="CC52" s="293" t="s">
        <v>107</v>
      </c>
      <c r="CD52" s="294">
        <v>1</v>
      </c>
      <c r="CE52" s="295">
        <v>1925000</v>
      </c>
      <c r="CF52" s="291">
        <f t="shared" si="435"/>
        <v>1925000</v>
      </c>
      <c r="CG52" s="609"/>
      <c r="CH52" s="198">
        <f t="shared" si="18"/>
        <v>1</v>
      </c>
      <c r="CI52" s="198">
        <f t="shared" si="19"/>
        <v>1</v>
      </c>
      <c r="CJ52" s="199">
        <f t="shared" si="20"/>
        <v>1</v>
      </c>
      <c r="CK52" s="199">
        <f t="shared" si="436"/>
        <v>1</v>
      </c>
      <c r="CL52" s="199">
        <f t="shared" si="437"/>
        <v>1</v>
      </c>
      <c r="CM52" s="199">
        <f t="shared" si="438"/>
        <v>1</v>
      </c>
      <c r="CN52" s="113">
        <f t="shared" si="176"/>
        <v>1925000</v>
      </c>
      <c r="CO52" s="155">
        <f t="shared" si="85"/>
        <v>0</v>
      </c>
      <c r="CR52" s="299" t="s">
        <v>247</v>
      </c>
      <c r="CS52" s="300" t="s">
        <v>248</v>
      </c>
      <c r="CT52" s="301" t="s">
        <v>107</v>
      </c>
      <c r="CU52" s="302">
        <v>1</v>
      </c>
      <c r="CV52" s="303">
        <v>2245400</v>
      </c>
      <c r="CW52" s="291">
        <f t="shared" si="439"/>
        <v>2245400</v>
      </c>
      <c r="CX52" s="609"/>
      <c r="CY52" s="198">
        <f t="shared" si="22"/>
        <v>1</v>
      </c>
      <c r="CZ52" s="198">
        <f t="shared" si="23"/>
        <v>1</v>
      </c>
      <c r="DA52" s="199">
        <f t="shared" si="24"/>
        <v>1</v>
      </c>
      <c r="DB52" s="199">
        <f t="shared" si="440"/>
        <v>1</v>
      </c>
      <c r="DC52" s="199">
        <f t="shared" si="441"/>
        <v>1</v>
      </c>
      <c r="DD52" s="199">
        <f t="shared" si="442"/>
        <v>1</v>
      </c>
      <c r="DE52" s="113">
        <f t="shared" si="181"/>
        <v>2245400</v>
      </c>
      <c r="DF52" s="155">
        <f t="shared" si="90"/>
        <v>0</v>
      </c>
      <c r="DI52" s="286" t="s">
        <v>247</v>
      </c>
      <c r="DJ52" s="305" t="s">
        <v>248</v>
      </c>
      <c r="DK52" s="288" t="s">
        <v>107</v>
      </c>
      <c r="DL52" s="289">
        <v>1</v>
      </c>
      <c r="DM52" s="295">
        <v>0</v>
      </c>
      <c r="DN52" s="291">
        <f t="shared" si="443"/>
        <v>0</v>
      </c>
      <c r="DO52" s="609"/>
      <c r="DP52" s="198">
        <f t="shared" si="26"/>
        <v>1</v>
      </c>
      <c r="DQ52" s="198">
        <f t="shared" si="27"/>
        <v>1</v>
      </c>
      <c r="DR52" s="199">
        <f t="shared" si="28"/>
        <v>1</v>
      </c>
      <c r="DS52" s="199">
        <f t="shared" si="444"/>
        <v>0</v>
      </c>
      <c r="DT52" s="199">
        <f t="shared" si="445"/>
        <v>0</v>
      </c>
      <c r="DU52" s="199">
        <f t="shared" si="446"/>
        <v>0</v>
      </c>
      <c r="DV52" s="113">
        <f t="shared" si="186"/>
        <v>0</v>
      </c>
      <c r="DW52" s="155">
        <f t="shared" si="95"/>
        <v>0</v>
      </c>
      <c r="DZ52" s="286" t="s">
        <v>247</v>
      </c>
      <c r="EA52" s="305" t="s">
        <v>248</v>
      </c>
      <c r="EB52" s="288" t="s">
        <v>107</v>
      </c>
      <c r="EC52" s="289">
        <v>1</v>
      </c>
      <c r="ED52" s="295">
        <v>0</v>
      </c>
      <c r="EE52" s="291">
        <f t="shared" si="447"/>
        <v>0</v>
      </c>
      <c r="EF52" s="609"/>
      <c r="EG52" s="198">
        <f t="shared" si="30"/>
        <v>1</v>
      </c>
      <c r="EH52" s="198">
        <f t="shared" si="31"/>
        <v>1</v>
      </c>
      <c r="EI52" s="199">
        <f t="shared" si="32"/>
        <v>1</v>
      </c>
      <c r="EJ52" s="199">
        <f t="shared" si="448"/>
        <v>0</v>
      </c>
      <c r="EK52" s="199">
        <f t="shared" si="449"/>
        <v>0</v>
      </c>
      <c r="EL52" s="199">
        <f t="shared" si="450"/>
        <v>0</v>
      </c>
      <c r="EM52" s="113">
        <f t="shared" si="191"/>
        <v>0</v>
      </c>
      <c r="EN52" s="155">
        <f t="shared" si="100"/>
        <v>0</v>
      </c>
      <c r="EQ52" s="286" t="s">
        <v>247</v>
      </c>
      <c r="ER52" s="305" t="s">
        <v>248</v>
      </c>
      <c r="ES52" s="288" t="s">
        <v>107</v>
      </c>
      <c r="ET52" s="289">
        <v>1</v>
      </c>
      <c r="EU52" s="295">
        <v>0</v>
      </c>
      <c r="EV52" s="291">
        <f t="shared" si="451"/>
        <v>0</v>
      </c>
      <c r="EW52" s="609"/>
      <c r="EX52" s="198">
        <f t="shared" si="34"/>
        <v>1</v>
      </c>
      <c r="EY52" s="198">
        <f t="shared" si="35"/>
        <v>1</v>
      </c>
      <c r="EZ52" s="199">
        <f t="shared" si="36"/>
        <v>1</v>
      </c>
      <c r="FA52" s="199">
        <f t="shared" si="452"/>
        <v>0</v>
      </c>
      <c r="FB52" s="199">
        <f t="shared" si="453"/>
        <v>0</v>
      </c>
      <c r="FC52" s="199">
        <f t="shared" si="454"/>
        <v>0</v>
      </c>
      <c r="FD52" s="113">
        <f t="shared" si="196"/>
        <v>0</v>
      </c>
      <c r="FE52" s="155">
        <f t="shared" si="105"/>
        <v>0</v>
      </c>
      <c r="FH52" s="286" t="s">
        <v>247</v>
      </c>
      <c r="FI52" s="305" t="s">
        <v>248</v>
      </c>
      <c r="FJ52" s="288" t="s">
        <v>107</v>
      </c>
      <c r="FK52" s="289">
        <v>1</v>
      </c>
      <c r="FL52" s="295">
        <v>0</v>
      </c>
      <c r="FM52" s="291">
        <f t="shared" si="455"/>
        <v>0</v>
      </c>
      <c r="FN52" s="609"/>
      <c r="FO52" s="198">
        <f t="shared" si="38"/>
        <v>1</v>
      </c>
      <c r="FP52" s="198">
        <f t="shared" si="39"/>
        <v>1</v>
      </c>
      <c r="FQ52" s="199">
        <f t="shared" si="40"/>
        <v>1</v>
      </c>
      <c r="FR52" s="199">
        <f t="shared" si="456"/>
        <v>0</v>
      </c>
      <c r="FS52" s="199">
        <f t="shared" si="457"/>
        <v>0</v>
      </c>
      <c r="FT52" s="199">
        <f t="shared" si="458"/>
        <v>0</v>
      </c>
      <c r="FU52" s="113">
        <f t="shared" si="201"/>
        <v>0</v>
      </c>
      <c r="FV52" s="155">
        <f t="shared" si="110"/>
        <v>0</v>
      </c>
      <c r="FY52" s="286" t="s">
        <v>247</v>
      </c>
      <c r="FZ52" s="305" t="s">
        <v>248</v>
      </c>
      <c r="GA52" s="288" t="s">
        <v>107</v>
      </c>
      <c r="GB52" s="289">
        <v>1</v>
      </c>
      <c r="GC52" s="295">
        <v>0</v>
      </c>
      <c r="GD52" s="291">
        <f t="shared" si="459"/>
        <v>0</v>
      </c>
      <c r="GE52" s="609"/>
      <c r="GF52" s="198">
        <f t="shared" si="42"/>
        <v>1</v>
      </c>
      <c r="GG52" s="198">
        <f t="shared" si="43"/>
        <v>1</v>
      </c>
      <c r="GH52" s="199">
        <f t="shared" si="44"/>
        <v>1</v>
      </c>
      <c r="GI52" s="199">
        <f t="shared" si="460"/>
        <v>0</v>
      </c>
      <c r="GJ52" s="199">
        <f t="shared" si="461"/>
        <v>0</v>
      </c>
      <c r="GK52" s="199">
        <f t="shared" si="462"/>
        <v>0</v>
      </c>
      <c r="GL52" s="113">
        <f t="shared" si="206"/>
        <v>0</v>
      </c>
      <c r="GM52" s="155">
        <f t="shared" si="115"/>
        <v>0</v>
      </c>
      <c r="GP52" s="286" t="s">
        <v>247</v>
      </c>
      <c r="GQ52" s="305" t="s">
        <v>248</v>
      </c>
      <c r="GR52" s="288" t="s">
        <v>107</v>
      </c>
      <c r="GS52" s="289">
        <v>1</v>
      </c>
      <c r="GT52" s="295">
        <v>0</v>
      </c>
      <c r="GU52" s="291">
        <f t="shared" si="463"/>
        <v>0</v>
      </c>
      <c r="GV52" s="609"/>
      <c r="GW52" s="198">
        <f t="shared" si="46"/>
        <v>1</v>
      </c>
      <c r="GX52" s="198">
        <f t="shared" si="47"/>
        <v>1</v>
      </c>
      <c r="GY52" s="199">
        <f t="shared" si="48"/>
        <v>1</v>
      </c>
      <c r="GZ52" s="199">
        <f t="shared" si="464"/>
        <v>0</v>
      </c>
      <c r="HA52" s="199">
        <f t="shared" si="465"/>
        <v>0</v>
      </c>
      <c r="HB52" s="199">
        <f t="shared" si="466"/>
        <v>0</v>
      </c>
      <c r="HC52" s="113">
        <f t="shared" si="211"/>
        <v>0</v>
      </c>
      <c r="HD52" s="155">
        <f t="shared" si="120"/>
        <v>0</v>
      </c>
      <c r="HG52" s="286" t="s">
        <v>247</v>
      </c>
      <c r="HH52" s="305" t="s">
        <v>248</v>
      </c>
      <c r="HI52" s="288" t="s">
        <v>107</v>
      </c>
      <c r="HJ52" s="289">
        <v>1</v>
      </c>
      <c r="HK52" s="295">
        <v>0</v>
      </c>
      <c r="HL52" s="291">
        <f t="shared" si="467"/>
        <v>0</v>
      </c>
      <c r="HM52" s="609"/>
      <c r="HN52" s="198">
        <f t="shared" si="50"/>
        <v>1</v>
      </c>
      <c r="HO52" s="198">
        <f t="shared" si="51"/>
        <v>1</v>
      </c>
      <c r="HP52" s="199">
        <f t="shared" si="52"/>
        <v>1</v>
      </c>
      <c r="HQ52" s="199">
        <f t="shared" si="468"/>
        <v>0</v>
      </c>
      <c r="HR52" s="199">
        <f t="shared" si="469"/>
        <v>0</v>
      </c>
      <c r="HS52" s="199">
        <f t="shared" si="470"/>
        <v>0</v>
      </c>
      <c r="HT52" s="113">
        <f t="shared" si="216"/>
        <v>0</v>
      </c>
      <c r="HU52" s="155">
        <f t="shared" si="125"/>
        <v>0</v>
      </c>
      <c r="HX52" s="286" t="s">
        <v>247</v>
      </c>
      <c r="HY52" s="305" t="s">
        <v>248</v>
      </c>
      <c r="HZ52" s="288" t="s">
        <v>107</v>
      </c>
      <c r="IA52" s="289">
        <v>1</v>
      </c>
      <c r="IB52" s="295">
        <v>0</v>
      </c>
      <c r="IC52" s="291">
        <f t="shared" si="471"/>
        <v>0</v>
      </c>
      <c r="ID52" s="609"/>
      <c r="IE52" s="198">
        <f t="shared" si="54"/>
        <v>1</v>
      </c>
      <c r="IF52" s="198">
        <f t="shared" si="55"/>
        <v>1</v>
      </c>
      <c r="IG52" s="199">
        <f t="shared" si="56"/>
        <v>1</v>
      </c>
      <c r="IH52" s="199">
        <f t="shared" si="472"/>
        <v>0</v>
      </c>
      <c r="II52" s="199">
        <f t="shared" si="473"/>
        <v>0</v>
      </c>
      <c r="IJ52" s="199">
        <f t="shared" si="474"/>
        <v>0</v>
      </c>
      <c r="IK52" s="113">
        <f t="shared" si="221"/>
        <v>0</v>
      </c>
      <c r="IL52" s="155">
        <f t="shared" si="130"/>
        <v>0</v>
      </c>
      <c r="IO52" s="286" t="s">
        <v>247</v>
      </c>
      <c r="IP52" s="305" t="s">
        <v>248</v>
      </c>
      <c r="IQ52" s="288" t="s">
        <v>107</v>
      </c>
      <c r="IR52" s="289">
        <v>1</v>
      </c>
      <c r="IS52" s="295">
        <v>0</v>
      </c>
      <c r="IT52" s="291">
        <f t="shared" si="475"/>
        <v>0</v>
      </c>
      <c r="IU52" s="609"/>
      <c r="IV52" s="198">
        <f t="shared" si="58"/>
        <v>1</v>
      </c>
      <c r="IW52" s="198">
        <f t="shared" si="59"/>
        <v>1</v>
      </c>
      <c r="IX52" s="199">
        <f t="shared" si="60"/>
        <v>1</v>
      </c>
      <c r="IY52" s="199">
        <f t="shared" si="476"/>
        <v>0</v>
      </c>
      <c r="IZ52" s="199">
        <f t="shared" si="477"/>
        <v>0</v>
      </c>
      <c r="JA52" s="199">
        <f t="shared" si="478"/>
        <v>0</v>
      </c>
      <c r="JB52" s="113">
        <f t="shared" si="226"/>
        <v>0</v>
      </c>
      <c r="JC52" s="155">
        <f t="shared" si="135"/>
        <v>0</v>
      </c>
    </row>
    <row r="53" spans="2:263" ht="52.5" customHeight="1">
      <c r="B53" s="286" t="s">
        <v>249</v>
      </c>
      <c r="C53" s="305" t="s">
        <v>250</v>
      </c>
      <c r="D53" s="288" t="s">
        <v>107</v>
      </c>
      <c r="E53" s="289">
        <v>1</v>
      </c>
      <c r="F53" s="290">
        <v>0</v>
      </c>
      <c r="G53" s="291">
        <f t="shared" si="0"/>
        <v>0</v>
      </c>
      <c r="H53" s="609"/>
      <c r="K53" s="286" t="s">
        <v>249</v>
      </c>
      <c r="L53" s="300" t="s">
        <v>250</v>
      </c>
      <c r="M53" s="293" t="s">
        <v>107</v>
      </c>
      <c r="N53" s="294">
        <v>1</v>
      </c>
      <c r="O53" s="295">
        <v>1456014</v>
      </c>
      <c r="P53" s="291">
        <f t="shared" si="422"/>
        <v>1456014</v>
      </c>
      <c r="Q53" s="609"/>
      <c r="R53" s="198">
        <f t="shared" si="414"/>
        <v>1</v>
      </c>
      <c r="S53" s="198">
        <f t="shared" si="415"/>
        <v>1</v>
      </c>
      <c r="T53" s="199">
        <f t="shared" si="416"/>
        <v>1</v>
      </c>
      <c r="U53" s="199">
        <f t="shared" si="417"/>
        <v>1</v>
      </c>
      <c r="V53" s="199">
        <f t="shared" si="418"/>
        <v>1</v>
      </c>
      <c r="W53" s="199">
        <f t="shared" si="419"/>
        <v>1</v>
      </c>
      <c r="X53" s="113">
        <f t="shared" si="420"/>
        <v>1456014</v>
      </c>
      <c r="Y53" s="155">
        <f t="shared" si="421"/>
        <v>0</v>
      </c>
      <c r="AB53" s="286" t="s">
        <v>249</v>
      </c>
      <c r="AC53" s="300" t="s">
        <v>250</v>
      </c>
      <c r="AD53" s="293" t="s">
        <v>107</v>
      </c>
      <c r="AE53" s="294">
        <v>1</v>
      </c>
      <c r="AF53" s="295">
        <v>1900000</v>
      </c>
      <c r="AG53" s="291">
        <f t="shared" si="423"/>
        <v>1900000</v>
      </c>
      <c r="AH53" s="609"/>
      <c r="AI53" s="198">
        <f t="shared" si="6"/>
        <v>1</v>
      </c>
      <c r="AJ53" s="198">
        <f t="shared" si="7"/>
        <v>1</v>
      </c>
      <c r="AK53" s="199">
        <f t="shared" si="8"/>
        <v>1</v>
      </c>
      <c r="AL53" s="199">
        <f t="shared" si="424"/>
        <v>1</v>
      </c>
      <c r="AM53" s="199">
        <f t="shared" si="425"/>
        <v>1</v>
      </c>
      <c r="AN53" s="199">
        <f t="shared" si="426"/>
        <v>1</v>
      </c>
      <c r="AO53" s="113">
        <f t="shared" si="161"/>
        <v>1900000</v>
      </c>
      <c r="AP53" s="155">
        <f t="shared" si="70"/>
        <v>0</v>
      </c>
      <c r="AS53" s="286" t="s">
        <v>249</v>
      </c>
      <c r="AT53" s="292" t="s">
        <v>250</v>
      </c>
      <c r="AU53" s="296" t="s">
        <v>107</v>
      </c>
      <c r="AV53" s="294">
        <v>1</v>
      </c>
      <c r="AW53" s="297">
        <v>1654954</v>
      </c>
      <c r="AX53" s="291">
        <f t="shared" si="427"/>
        <v>1654954</v>
      </c>
      <c r="AY53" s="609"/>
      <c r="AZ53" s="198">
        <f t="shared" si="10"/>
        <v>1</v>
      </c>
      <c r="BA53" s="198">
        <f t="shared" si="11"/>
        <v>1</v>
      </c>
      <c r="BB53" s="199">
        <f t="shared" si="12"/>
        <v>1</v>
      </c>
      <c r="BC53" s="199">
        <f t="shared" si="428"/>
        <v>1</v>
      </c>
      <c r="BD53" s="199">
        <f t="shared" si="429"/>
        <v>1</v>
      </c>
      <c r="BE53" s="199">
        <f t="shared" si="430"/>
        <v>1</v>
      </c>
      <c r="BF53" s="113">
        <f t="shared" si="166"/>
        <v>1654954</v>
      </c>
      <c r="BG53" s="155">
        <f t="shared" si="75"/>
        <v>0</v>
      </c>
      <c r="BJ53" s="286" t="s">
        <v>249</v>
      </c>
      <c r="BK53" s="300" t="s">
        <v>250</v>
      </c>
      <c r="BL53" s="293" t="s">
        <v>107</v>
      </c>
      <c r="BM53" s="294">
        <v>1</v>
      </c>
      <c r="BN53" s="295">
        <v>1800000</v>
      </c>
      <c r="BO53" s="291">
        <f t="shared" si="431"/>
        <v>1800000</v>
      </c>
      <c r="BP53" s="609"/>
      <c r="BQ53" s="198">
        <f t="shared" si="14"/>
        <v>1</v>
      </c>
      <c r="BR53" s="198">
        <f t="shared" si="15"/>
        <v>1</v>
      </c>
      <c r="BS53" s="199">
        <f t="shared" si="16"/>
        <v>1</v>
      </c>
      <c r="BT53" s="199">
        <f t="shared" si="432"/>
        <v>1</v>
      </c>
      <c r="BU53" s="199">
        <f t="shared" si="433"/>
        <v>1</v>
      </c>
      <c r="BV53" s="199">
        <f t="shared" si="434"/>
        <v>1</v>
      </c>
      <c r="BW53" s="113">
        <f t="shared" si="171"/>
        <v>1800000</v>
      </c>
      <c r="BX53" s="155">
        <f t="shared" si="80"/>
        <v>0</v>
      </c>
      <c r="CA53" s="286" t="s">
        <v>249</v>
      </c>
      <c r="CB53" s="307" t="s">
        <v>250</v>
      </c>
      <c r="CC53" s="293" t="s">
        <v>107</v>
      </c>
      <c r="CD53" s="294">
        <v>1</v>
      </c>
      <c r="CE53" s="295">
        <v>1925000</v>
      </c>
      <c r="CF53" s="291">
        <f t="shared" si="435"/>
        <v>1925000</v>
      </c>
      <c r="CG53" s="609"/>
      <c r="CH53" s="198">
        <f t="shared" si="18"/>
        <v>1</v>
      </c>
      <c r="CI53" s="198">
        <f t="shared" si="19"/>
        <v>1</v>
      </c>
      <c r="CJ53" s="199">
        <f t="shared" si="20"/>
        <v>1</v>
      </c>
      <c r="CK53" s="199">
        <f t="shared" si="436"/>
        <v>1</v>
      </c>
      <c r="CL53" s="199">
        <f t="shared" si="437"/>
        <v>1</v>
      </c>
      <c r="CM53" s="199">
        <f t="shared" si="438"/>
        <v>1</v>
      </c>
      <c r="CN53" s="113">
        <f t="shared" si="176"/>
        <v>1925000</v>
      </c>
      <c r="CO53" s="155">
        <f t="shared" si="85"/>
        <v>0</v>
      </c>
      <c r="CR53" s="299" t="s">
        <v>249</v>
      </c>
      <c r="CS53" s="300" t="s">
        <v>250</v>
      </c>
      <c r="CT53" s="301" t="s">
        <v>107</v>
      </c>
      <c r="CU53" s="302">
        <v>1</v>
      </c>
      <c r="CV53" s="303">
        <v>1730400</v>
      </c>
      <c r="CW53" s="291">
        <f t="shared" si="439"/>
        <v>1730400</v>
      </c>
      <c r="CX53" s="609"/>
      <c r="CY53" s="198">
        <f t="shared" si="22"/>
        <v>1</v>
      </c>
      <c r="CZ53" s="198">
        <f t="shared" si="23"/>
        <v>1</v>
      </c>
      <c r="DA53" s="199">
        <f t="shared" si="24"/>
        <v>1</v>
      </c>
      <c r="DB53" s="199">
        <f t="shared" si="440"/>
        <v>1</v>
      </c>
      <c r="DC53" s="199">
        <f t="shared" si="441"/>
        <v>1</v>
      </c>
      <c r="DD53" s="199">
        <f t="shared" si="442"/>
        <v>1</v>
      </c>
      <c r="DE53" s="113">
        <f t="shared" si="181"/>
        <v>1730400</v>
      </c>
      <c r="DF53" s="155">
        <f t="shared" si="90"/>
        <v>0</v>
      </c>
      <c r="DI53" s="286" t="s">
        <v>249</v>
      </c>
      <c r="DJ53" s="305" t="s">
        <v>250</v>
      </c>
      <c r="DK53" s="288" t="s">
        <v>107</v>
      </c>
      <c r="DL53" s="289">
        <v>1</v>
      </c>
      <c r="DM53" s="295">
        <v>0</v>
      </c>
      <c r="DN53" s="291">
        <f t="shared" si="443"/>
        <v>0</v>
      </c>
      <c r="DO53" s="609"/>
      <c r="DP53" s="198">
        <f t="shared" si="26"/>
        <v>1</v>
      </c>
      <c r="DQ53" s="198">
        <f t="shared" si="27"/>
        <v>1</v>
      </c>
      <c r="DR53" s="199">
        <f t="shared" si="28"/>
        <v>1</v>
      </c>
      <c r="DS53" s="199">
        <f t="shared" si="444"/>
        <v>0</v>
      </c>
      <c r="DT53" s="199">
        <f t="shared" si="445"/>
        <v>0</v>
      </c>
      <c r="DU53" s="199">
        <f t="shared" si="446"/>
        <v>0</v>
      </c>
      <c r="DV53" s="113">
        <f t="shared" si="186"/>
        <v>0</v>
      </c>
      <c r="DW53" s="155">
        <f t="shared" si="95"/>
        <v>0</v>
      </c>
      <c r="DZ53" s="286" t="s">
        <v>249</v>
      </c>
      <c r="EA53" s="305" t="s">
        <v>250</v>
      </c>
      <c r="EB53" s="288" t="s">
        <v>107</v>
      </c>
      <c r="EC53" s="289">
        <v>1</v>
      </c>
      <c r="ED53" s="295">
        <v>0</v>
      </c>
      <c r="EE53" s="291">
        <f t="shared" si="447"/>
        <v>0</v>
      </c>
      <c r="EF53" s="609"/>
      <c r="EG53" s="198">
        <f t="shared" si="30"/>
        <v>1</v>
      </c>
      <c r="EH53" s="198">
        <f t="shared" si="31"/>
        <v>1</v>
      </c>
      <c r="EI53" s="199">
        <f t="shared" si="32"/>
        <v>1</v>
      </c>
      <c r="EJ53" s="199">
        <f t="shared" si="448"/>
        <v>0</v>
      </c>
      <c r="EK53" s="199">
        <f t="shared" si="449"/>
        <v>0</v>
      </c>
      <c r="EL53" s="199">
        <f t="shared" si="450"/>
        <v>0</v>
      </c>
      <c r="EM53" s="113">
        <f t="shared" si="191"/>
        <v>0</v>
      </c>
      <c r="EN53" s="155">
        <f t="shared" si="100"/>
        <v>0</v>
      </c>
      <c r="EQ53" s="286" t="s">
        <v>249</v>
      </c>
      <c r="ER53" s="305" t="s">
        <v>250</v>
      </c>
      <c r="ES53" s="288" t="s">
        <v>107</v>
      </c>
      <c r="ET53" s="289">
        <v>1</v>
      </c>
      <c r="EU53" s="295">
        <v>0</v>
      </c>
      <c r="EV53" s="291">
        <f t="shared" si="451"/>
        <v>0</v>
      </c>
      <c r="EW53" s="609"/>
      <c r="EX53" s="198">
        <f t="shared" si="34"/>
        <v>1</v>
      </c>
      <c r="EY53" s="198">
        <f t="shared" si="35"/>
        <v>1</v>
      </c>
      <c r="EZ53" s="199">
        <f t="shared" si="36"/>
        <v>1</v>
      </c>
      <c r="FA53" s="199">
        <f t="shared" si="452"/>
        <v>0</v>
      </c>
      <c r="FB53" s="199">
        <f t="shared" si="453"/>
        <v>0</v>
      </c>
      <c r="FC53" s="199">
        <f t="shared" si="454"/>
        <v>0</v>
      </c>
      <c r="FD53" s="113">
        <f t="shared" si="196"/>
        <v>0</v>
      </c>
      <c r="FE53" s="155">
        <f t="shared" si="105"/>
        <v>0</v>
      </c>
      <c r="FH53" s="286" t="s">
        <v>249</v>
      </c>
      <c r="FI53" s="305" t="s">
        <v>250</v>
      </c>
      <c r="FJ53" s="288" t="s">
        <v>107</v>
      </c>
      <c r="FK53" s="289">
        <v>1</v>
      </c>
      <c r="FL53" s="295">
        <v>0</v>
      </c>
      <c r="FM53" s="291">
        <f t="shared" si="455"/>
        <v>0</v>
      </c>
      <c r="FN53" s="609"/>
      <c r="FO53" s="198">
        <f t="shared" si="38"/>
        <v>1</v>
      </c>
      <c r="FP53" s="198">
        <f t="shared" si="39"/>
        <v>1</v>
      </c>
      <c r="FQ53" s="199">
        <f t="shared" si="40"/>
        <v>1</v>
      </c>
      <c r="FR53" s="199">
        <f t="shared" si="456"/>
        <v>0</v>
      </c>
      <c r="FS53" s="199">
        <f t="shared" si="457"/>
        <v>0</v>
      </c>
      <c r="FT53" s="199">
        <f t="shared" si="458"/>
        <v>0</v>
      </c>
      <c r="FU53" s="113">
        <f t="shared" si="201"/>
        <v>0</v>
      </c>
      <c r="FV53" s="155">
        <f t="shared" si="110"/>
        <v>0</v>
      </c>
      <c r="FY53" s="286" t="s">
        <v>249</v>
      </c>
      <c r="FZ53" s="305" t="s">
        <v>250</v>
      </c>
      <c r="GA53" s="288" t="s">
        <v>107</v>
      </c>
      <c r="GB53" s="289">
        <v>1</v>
      </c>
      <c r="GC53" s="295">
        <v>0</v>
      </c>
      <c r="GD53" s="291">
        <f t="shared" si="459"/>
        <v>0</v>
      </c>
      <c r="GE53" s="609"/>
      <c r="GF53" s="198">
        <f t="shared" si="42"/>
        <v>1</v>
      </c>
      <c r="GG53" s="198">
        <f t="shared" si="43"/>
        <v>1</v>
      </c>
      <c r="GH53" s="199">
        <f t="shared" si="44"/>
        <v>1</v>
      </c>
      <c r="GI53" s="199">
        <f t="shared" si="460"/>
        <v>0</v>
      </c>
      <c r="GJ53" s="199">
        <f t="shared" si="461"/>
        <v>0</v>
      </c>
      <c r="GK53" s="199">
        <f t="shared" si="462"/>
        <v>0</v>
      </c>
      <c r="GL53" s="113">
        <f t="shared" si="206"/>
        <v>0</v>
      </c>
      <c r="GM53" s="155">
        <f t="shared" si="115"/>
        <v>0</v>
      </c>
      <c r="GP53" s="286" t="s">
        <v>249</v>
      </c>
      <c r="GQ53" s="305" t="s">
        <v>250</v>
      </c>
      <c r="GR53" s="288" t="s">
        <v>107</v>
      </c>
      <c r="GS53" s="289">
        <v>1</v>
      </c>
      <c r="GT53" s="295">
        <v>0</v>
      </c>
      <c r="GU53" s="291">
        <f t="shared" si="463"/>
        <v>0</v>
      </c>
      <c r="GV53" s="609"/>
      <c r="GW53" s="198">
        <f t="shared" si="46"/>
        <v>1</v>
      </c>
      <c r="GX53" s="198">
        <f t="shared" si="47"/>
        <v>1</v>
      </c>
      <c r="GY53" s="199">
        <f t="shared" si="48"/>
        <v>1</v>
      </c>
      <c r="GZ53" s="199">
        <f t="shared" si="464"/>
        <v>0</v>
      </c>
      <c r="HA53" s="199">
        <f t="shared" si="465"/>
        <v>0</v>
      </c>
      <c r="HB53" s="199">
        <f t="shared" si="466"/>
        <v>0</v>
      </c>
      <c r="HC53" s="113">
        <f t="shared" si="211"/>
        <v>0</v>
      </c>
      <c r="HD53" s="155">
        <f t="shared" si="120"/>
        <v>0</v>
      </c>
      <c r="HG53" s="286" t="s">
        <v>249</v>
      </c>
      <c r="HH53" s="305" t="s">
        <v>250</v>
      </c>
      <c r="HI53" s="288" t="s">
        <v>107</v>
      </c>
      <c r="HJ53" s="289">
        <v>1</v>
      </c>
      <c r="HK53" s="295">
        <v>0</v>
      </c>
      <c r="HL53" s="291">
        <f t="shared" si="467"/>
        <v>0</v>
      </c>
      <c r="HM53" s="609"/>
      <c r="HN53" s="198">
        <f t="shared" si="50"/>
        <v>1</v>
      </c>
      <c r="HO53" s="198">
        <f t="shared" si="51"/>
        <v>1</v>
      </c>
      <c r="HP53" s="199">
        <f t="shared" si="52"/>
        <v>1</v>
      </c>
      <c r="HQ53" s="199">
        <f t="shared" si="468"/>
        <v>0</v>
      </c>
      <c r="HR53" s="199">
        <f t="shared" si="469"/>
        <v>0</v>
      </c>
      <c r="HS53" s="199">
        <f t="shared" si="470"/>
        <v>0</v>
      </c>
      <c r="HT53" s="113">
        <f t="shared" si="216"/>
        <v>0</v>
      </c>
      <c r="HU53" s="155">
        <f t="shared" si="125"/>
        <v>0</v>
      </c>
      <c r="HX53" s="286" t="s">
        <v>249</v>
      </c>
      <c r="HY53" s="305" t="s">
        <v>250</v>
      </c>
      <c r="HZ53" s="288" t="s">
        <v>107</v>
      </c>
      <c r="IA53" s="289">
        <v>1</v>
      </c>
      <c r="IB53" s="295">
        <v>0</v>
      </c>
      <c r="IC53" s="291">
        <f t="shared" si="471"/>
        <v>0</v>
      </c>
      <c r="ID53" s="609"/>
      <c r="IE53" s="198">
        <f t="shared" si="54"/>
        <v>1</v>
      </c>
      <c r="IF53" s="198">
        <f t="shared" si="55"/>
        <v>1</v>
      </c>
      <c r="IG53" s="199">
        <f t="shared" si="56"/>
        <v>1</v>
      </c>
      <c r="IH53" s="199">
        <f t="shared" si="472"/>
        <v>0</v>
      </c>
      <c r="II53" s="199">
        <f t="shared" si="473"/>
        <v>0</v>
      </c>
      <c r="IJ53" s="199">
        <f t="shared" si="474"/>
        <v>0</v>
      </c>
      <c r="IK53" s="113">
        <f t="shared" si="221"/>
        <v>0</v>
      </c>
      <c r="IL53" s="155">
        <f t="shared" si="130"/>
        <v>0</v>
      </c>
      <c r="IO53" s="286" t="s">
        <v>249</v>
      </c>
      <c r="IP53" s="305" t="s">
        <v>250</v>
      </c>
      <c r="IQ53" s="288" t="s">
        <v>107</v>
      </c>
      <c r="IR53" s="289">
        <v>1</v>
      </c>
      <c r="IS53" s="295">
        <v>0</v>
      </c>
      <c r="IT53" s="291">
        <f t="shared" si="475"/>
        <v>0</v>
      </c>
      <c r="IU53" s="609"/>
      <c r="IV53" s="198">
        <f t="shared" si="58"/>
        <v>1</v>
      </c>
      <c r="IW53" s="198">
        <f t="shared" si="59"/>
        <v>1</v>
      </c>
      <c r="IX53" s="199">
        <f t="shared" si="60"/>
        <v>1</v>
      </c>
      <c r="IY53" s="199">
        <f t="shared" si="476"/>
        <v>0</v>
      </c>
      <c r="IZ53" s="199">
        <f t="shared" si="477"/>
        <v>0</v>
      </c>
      <c r="JA53" s="199">
        <f t="shared" si="478"/>
        <v>0</v>
      </c>
      <c r="JB53" s="113">
        <f t="shared" si="226"/>
        <v>0</v>
      </c>
      <c r="JC53" s="155">
        <f t="shared" si="135"/>
        <v>0</v>
      </c>
    </row>
    <row r="54" spans="2:263" ht="51" customHeight="1">
      <c r="B54" s="286" t="s">
        <v>251</v>
      </c>
      <c r="C54" s="305" t="s">
        <v>252</v>
      </c>
      <c r="D54" s="288" t="s">
        <v>107</v>
      </c>
      <c r="E54" s="289">
        <v>3</v>
      </c>
      <c r="F54" s="290">
        <v>0</v>
      </c>
      <c r="G54" s="291">
        <f t="shared" si="0"/>
        <v>0</v>
      </c>
      <c r="H54" s="609"/>
      <c r="K54" s="286" t="s">
        <v>251</v>
      </c>
      <c r="L54" s="300" t="s">
        <v>252</v>
      </c>
      <c r="M54" s="293" t="s">
        <v>107</v>
      </c>
      <c r="N54" s="294">
        <v>3</v>
      </c>
      <c r="O54" s="295">
        <v>1350324</v>
      </c>
      <c r="P54" s="291">
        <f t="shared" si="422"/>
        <v>4050972</v>
      </c>
      <c r="Q54" s="609"/>
      <c r="R54" s="198">
        <f t="shared" si="414"/>
        <v>1</v>
      </c>
      <c r="S54" s="198">
        <f t="shared" si="415"/>
        <v>1</v>
      </c>
      <c r="T54" s="199">
        <f t="shared" si="416"/>
        <v>1</v>
      </c>
      <c r="U54" s="199">
        <f t="shared" si="417"/>
        <v>1</v>
      </c>
      <c r="V54" s="199">
        <f t="shared" si="418"/>
        <v>1</v>
      </c>
      <c r="W54" s="199">
        <f t="shared" si="419"/>
        <v>1</v>
      </c>
      <c r="X54" s="113">
        <f t="shared" si="420"/>
        <v>4050972</v>
      </c>
      <c r="Y54" s="155">
        <f t="shared" si="421"/>
        <v>0</v>
      </c>
      <c r="AB54" s="286" t="s">
        <v>251</v>
      </c>
      <c r="AC54" s="300" t="s">
        <v>252</v>
      </c>
      <c r="AD54" s="293" t="s">
        <v>107</v>
      </c>
      <c r="AE54" s="294">
        <v>3</v>
      </c>
      <c r="AF54" s="295">
        <v>990000</v>
      </c>
      <c r="AG54" s="291">
        <f t="shared" si="423"/>
        <v>2970000</v>
      </c>
      <c r="AH54" s="609"/>
      <c r="AI54" s="198">
        <f t="shared" si="6"/>
        <v>1</v>
      </c>
      <c r="AJ54" s="198">
        <f t="shared" si="7"/>
        <v>1</v>
      </c>
      <c r="AK54" s="199">
        <f t="shared" si="8"/>
        <v>1</v>
      </c>
      <c r="AL54" s="199">
        <f t="shared" si="424"/>
        <v>1</v>
      </c>
      <c r="AM54" s="199">
        <f t="shared" si="425"/>
        <v>1</v>
      </c>
      <c r="AN54" s="199">
        <f t="shared" si="426"/>
        <v>1</v>
      </c>
      <c r="AO54" s="113">
        <f t="shared" si="161"/>
        <v>2970000</v>
      </c>
      <c r="AP54" s="155">
        <f t="shared" si="70"/>
        <v>0</v>
      </c>
      <c r="AS54" s="286" t="s">
        <v>251</v>
      </c>
      <c r="AT54" s="292" t="s">
        <v>252</v>
      </c>
      <c r="AU54" s="296" t="s">
        <v>107</v>
      </c>
      <c r="AV54" s="294">
        <v>3</v>
      </c>
      <c r="AW54" s="297">
        <v>1320671</v>
      </c>
      <c r="AX54" s="291">
        <f t="shared" si="427"/>
        <v>3962013</v>
      </c>
      <c r="AY54" s="609"/>
      <c r="AZ54" s="198">
        <f t="shared" si="10"/>
        <v>1</v>
      </c>
      <c r="BA54" s="198">
        <f t="shared" si="11"/>
        <v>1</v>
      </c>
      <c r="BB54" s="199">
        <f t="shared" si="12"/>
        <v>1</v>
      </c>
      <c r="BC54" s="199">
        <f t="shared" si="428"/>
        <v>1</v>
      </c>
      <c r="BD54" s="199">
        <f t="shared" si="429"/>
        <v>1</v>
      </c>
      <c r="BE54" s="199">
        <f t="shared" si="430"/>
        <v>1</v>
      </c>
      <c r="BF54" s="113">
        <f t="shared" si="166"/>
        <v>3962013</v>
      </c>
      <c r="BG54" s="155">
        <f t="shared" si="75"/>
        <v>0</v>
      </c>
      <c r="BJ54" s="286" t="s">
        <v>251</v>
      </c>
      <c r="BK54" s="300" t="s">
        <v>252</v>
      </c>
      <c r="BL54" s="293" t="s">
        <v>107</v>
      </c>
      <c r="BM54" s="294">
        <v>3</v>
      </c>
      <c r="BN54" s="295">
        <v>1100000</v>
      </c>
      <c r="BO54" s="291">
        <f t="shared" si="431"/>
        <v>3300000</v>
      </c>
      <c r="BP54" s="609"/>
      <c r="BQ54" s="198">
        <f t="shared" si="14"/>
        <v>1</v>
      </c>
      <c r="BR54" s="198">
        <f t="shared" si="15"/>
        <v>1</v>
      </c>
      <c r="BS54" s="199">
        <f t="shared" si="16"/>
        <v>1</v>
      </c>
      <c r="BT54" s="199">
        <f t="shared" si="432"/>
        <v>1</v>
      </c>
      <c r="BU54" s="199">
        <f t="shared" si="433"/>
        <v>1</v>
      </c>
      <c r="BV54" s="199">
        <f t="shared" si="434"/>
        <v>1</v>
      </c>
      <c r="BW54" s="113">
        <f t="shared" si="171"/>
        <v>3300000</v>
      </c>
      <c r="BX54" s="155">
        <f t="shared" si="80"/>
        <v>0</v>
      </c>
      <c r="CA54" s="286" t="s">
        <v>251</v>
      </c>
      <c r="CB54" s="307" t="s">
        <v>252</v>
      </c>
      <c r="CC54" s="293" t="s">
        <v>107</v>
      </c>
      <c r="CD54" s="294">
        <v>3</v>
      </c>
      <c r="CE54" s="295">
        <v>450000</v>
      </c>
      <c r="CF54" s="291">
        <f t="shared" si="435"/>
        <v>1350000</v>
      </c>
      <c r="CG54" s="609"/>
      <c r="CH54" s="198">
        <f t="shared" si="18"/>
        <v>1</v>
      </c>
      <c r="CI54" s="198">
        <f t="shared" si="19"/>
        <v>1</v>
      </c>
      <c r="CJ54" s="199">
        <f t="shared" si="20"/>
        <v>1</v>
      </c>
      <c r="CK54" s="199">
        <f t="shared" si="436"/>
        <v>1</v>
      </c>
      <c r="CL54" s="199">
        <f t="shared" si="437"/>
        <v>1</v>
      </c>
      <c r="CM54" s="199">
        <f t="shared" si="438"/>
        <v>1</v>
      </c>
      <c r="CN54" s="113">
        <f t="shared" si="176"/>
        <v>1350000</v>
      </c>
      <c r="CO54" s="155">
        <f t="shared" si="85"/>
        <v>0</v>
      </c>
      <c r="CR54" s="299" t="s">
        <v>251</v>
      </c>
      <c r="CS54" s="300" t="s">
        <v>252</v>
      </c>
      <c r="CT54" s="301" t="s">
        <v>107</v>
      </c>
      <c r="CU54" s="302">
        <v>3</v>
      </c>
      <c r="CV54" s="303">
        <v>1215400</v>
      </c>
      <c r="CW54" s="291">
        <f t="shared" si="439"/>
        <v>3646200</v>
      </c>
      <c r="CX54" s="609"/>
      <c r="CY54" s="198">
        <f t="shared" si="22"/>
        <v>1</v>
      </c>
      <c r="CZ54" s="198">
        <f t="shared" si="23"/>
        <v>1</v>
      </c>
      <c r="DA54" s="199">
        <f t="shared" si="24"/>
        <v>1</v>
      </c>
      <c r="DB54" s="199">
        <f t="shared" si="440"/>
        <v>1</v>
      </c>
      <c r="DC54" s="199">
        <f t="shared" si="441"/>
        <v>1</v>
      </c>
      <c r="DD54" s="199">
        <f t="shared" si="442"/>
        <v>1</v>
      </c>
      <c r="DE54" s="113">
        <f t="shared" si="181"/>
        <v>3646200</v>
      </c>
      <c r="DF54" s="155">
        <f t="shared" si="90"/>
        <v>0</v>
      </c>
      <c r="DI54" s="286" t="s">
        <v>251</v>
      </c>
      <c r="DJ54" s="305" t="s">
        <v>252</v>
      </c>
      <c r="DK54" s="288" t="s">
        <v>107</v>
      </c>
      <c r="DL54" s="289">
        <v>3</v>
      </c>
      <c r="DM54" s="295">
        <v>0</v>
      </c>
      <c r="DN54" s="291">
        <f t="shared" si="443"/>
        <v>0</v>
      </c>
      <c r="DO54" s="609"/>
      <c r="DP54" s="198">
        <f t="shared" si="26"/>
        <v>1</v>
      </c>
      <c r="DQ54" s="198">
        <f t="shared" si="27"/>
        <v>1</v>
      </c>
      <c r="DR54" s="199">
        <f t="shared" si="28"/>
        <v>1</v>
      </c>
      <c r="DS54" s="199">
        <f t="shared" si="444"/>
        <v>0</v>
      </c>
      <c r="DT54" s="199">
        <f t="shared" si="445"/>
        <v>0</v>
      </c>
      <c r="DU54" s="199">
        <f t="shared" si="446"/>
        <v>0</v>
      </c>
      <c r="DV54" s="113">
        <f t="shared" si="186"/>
        <v>0</v>
      </c>
      <c r="DW54" s="155">
        <f t="shared" si="95"/>
        <v>0</v>
      </c>
      <c r="DZ54" s="286" t="s">
        <v>251</v>
      </c>
      <c r="EA54" s="305" t="s">
        <v>252</v>
      </c>
      <c r="EB54" s="288" t="s">
        <v>107</v>
      </c>
      <c r="EC54" s="289">
        <v>3</v>
      </c>
      <c r="ED54" s="295">
        <v>0</v>
      </c>
      <c r="EE54" s="291">
        <f t="shared" si="447"/>
        <v>0</v>
      </c>
      <c r="EF54" s="609"/>
      <c r="EG54" s="198">
        <f t="shared" si="30"/>
        <v>1</v>
      </c>
      <c r="EH54" s="198">
        <f t="shared" si="31"/>
        <v>1</v>
      </c>
      <c r="EI54" s="199">
        <f t="shared" si="32"/>
        <v>1</v>
      </c>
      <c r="EJ54" s="199">
        <f t="shared" si="448"/>
        <v>0</v>
      </c>
      <c r="EK54" s="199">
        <f t="shared" si="449"/>
        <v>0</v>
      </c>
      <c r="EL54" s="199">
        <f t="shared" si="450"/>
        <v>0</v>
      </c>
      <c r="EM54" s="113">
        <f t="shared" si="191"/>
        <v>0</v>
      </c>
      <c r="EN54" s="155">
        <f t="shared" si="100"/>
        <v>0</v>
      </c>
      <c r="EQ54" s="286" t="s">
        <v>251</v>
      </c>
      <c r="ER54" s="305" t="s">
        <v>252</v>
      </c>
      <c r="ES54" s="288" t="s">
        <v>107</v>
      </c>
      <c r="ET54" s="289">
        <v>3</v>
      </c>
      <c r="EU54" s="295">
        <v>0</v>
      </c>
      <c r="EV54" s="291">
        <f t="shared" si="451"/>
        <v>0</v>
      </c>
      <c r="EW54" s="609"/>
      <c r="EX54" s="198">
        <f t="shared" si="34"/>
        <v>1</v>
      </c>
      <c r="EY54" s="198">
        <f t="shared" si="35"/>
        <v>1</v>
      </c>
      <c r="EZ54" s="199">
        <f t="shared" si="36"/>
        <v>1</v>
      </c>
      <c r="FA54" s="199">
        <f t="shared" si="452"/>
        <v>0</v>
      </c>
      <c r="FB54" s="199">
        <f t="shared" si="453"/>
        <v>0</v>
      </c>
      <c r="FC54" s="199">
        <f t="shared" si="454"/>
        <v>0</v>
      </c>
      <c r="FD54" s="113">
        <f t="shared" si="196"/>
        <v>0</v>
      </c>
      <c r="FE54" s="155">
        <f t="shared" si="105"/>
        <v>0</v>
      </c>
      <c r="FH54" s="286" t="s">
        <v>251</v>
      </c>
      <c r="FI54" s="305" t="s">
        <v>252</v>
      </c>
      <c r="FJ54" s="288" t="s">
        <v>107</v>
      </c>
      <c r="FK54" s="289">
        <v>3</v>
      </c>
      <c r="FL54" s="295">
        <v>0</v>
      </c>
      <c r="FM54" s="291">
        <f t="shared" si="455"/>
        <v>0</v>
      </c>
      <c r="FN54" s="609"/>
      <c r="FO54" s="198">
        <f t="shared" si="38"/>
        <v>1</v>
      </c>
      <c r="FP54" s="198">
        <f t="shared" si="39"/>
        <v>1</v>
      </c>
      <c r="FQ54" s="199">
        <f t="shared" si="40"/>
        <v>1</v>
      </c>
      <c r="FR54" s="199">
        <f t="shared" si="456"/>
        <v>0</v>
      </c>
      <c r="FS54" s="199">
        <f t="shared" si="457"/>
        <v>0</v>
      </c>
      <c r="FT54" s="199">
        <f t="shared" si="458"/>
        <v>0</v>
      </c>
      <c r="FU54" s="113">
        <f t="shared" si="201"/>
        <v>0</v>
      </c>
      <c r="FV54" s="155">
        <f t="shared" si="110"/>
        <v>0</v>
      </c>
      <c r="FY54" s="286" t="s">
        <v>251</v>
      </c>
      <c r="FZ54" s="305" t="s">
        <v>252</v>
      </c>
      <c r="GA54" s="288" t="s">
        <v>107</v>
      </c>
      <c r="GB54" s="289">
        <v>3</v>
      </c>
      <c r="GC54" s="295">
        <v>0</v>
      </c>
      <c r="GD54" s="291">
        <f t="shared" si="459"/>
        <v>0</v>
      </c>
      <c r="GE54" s="609"/>
      <c r="GF54" s="198">
        <f t="shared" si="42"/>
        <v>1</v>
      </c>
      <c r="GG54" s="198">
        <f t="shared" si="43"/>
        <v>1</v>
      </c>
      <c r="GH54" s="199">
        <f t="shared" si="44"/>
        <v>1</v>
      </c>
      <c r="GI54" s="199">
        <f t="shared" si="460"/>
        <v>0</v>
      </c>
      <c r="GJ54" s="199">
        <f t="shared" si="461"/>
        <v>0</v>
      </c>
      <c r="GK54" s="199">
        <f t="shared" si="462"/>
        <v>0</v>
      </c>
      <c r="GL54" s="113">
        <f t="shared" si="206"/>
        <v>0</v>
      </c>
      <c r="GM54" s="155">
        <f t="shared" si="115"/>
        <v>0</v>
      </c>
      <c r="GP54" s="286" t="s">
        <v>251</v>
      </c>
      <c r="GQ54" s="305" t="s">
        <v>252</v>
      </c>
      <c r="GR54" s="288" t="s">
        <v>107</v>
      </c>
      <c r="GS54" s="289">
        <v>3</v>
      </c>
      <c r="GT54" s="295">
        <v>0</v>
      </c>
      <c r="GU54" s="291">
        <f t="shared" si="463"/>
        <v>0</v>
      </c>
      <c r="GV54" s="609"/>
      <c r="GW54" s="198">
        <f t="shared" si="46"/>
        <v>1</v>
      </c>
      <c r="GX54" s="198">
        <f t="shared" si="47"/>
        <v>1</v>
      </c>
      <c r="GY54" s="199">
        <f t="shared" si="48"/>
        <v>1</v>
      </c>
      <c r="GZ54" s="199">
        <f t="shared" si="464"/>
        <v>0</v>
      </c>
      <c r="HA54" s="199">
        <f t="shared" si="465"/>
        <v>0</v>
      </c>
      <c r="HB54" s="199">
        <f t="shared" si="466"/>
        <v>0</v>
      </c>
      <c r="HC54" s="113">
        <f t="shared" si="211"/>
        <v>0</v>
      </c>
      <c r="HD54" s="155">
        <f t="shared" si="120"/>
        <v>0</v>
      </c>
      <c r="HG54" s="286" t="s">
        <v>251</v>
      </c>
      <c r="HH54" s="305" t="s">
        <v>252</v>
      </c>
      <c r="HI54" s="288" t="s">
        <v>107</v>
      </c>
      <c r="HJ54" s="289">
        <v>3</v>
      </c>
      <c r="HK54" s="295">
        <v>0</v>
      </c>
      <c r="HL54" s="291">
        <f t="shared" si="467"/>
        <v>0</v>
      </c>
      <c r="HM54" s="609"/>
      <c r="HN54" s="198">
        <f t="shared" si="50"/>
        <v>1</v>
      </c>
      <c r="HO54" s="198">
        <f t="shared" si="51"/>
        <v>1</v>
      </c>
      <c r="HP54" s="199">
        <f t="shared" si="52"/>
        <v>1</v>
      </c>
      <c r="HQ54" s="199">
        <f t="shared" si="468"/>
        <v>0</v>
      </c>
      <c r="HR54" s="199">
        <f t="shared" si="469"/>
        <v>0</v>
      </c>
      <c r="HS54" s="199">
        <f t="shared" si="470"/>
        <v>0</v>
      </c>
      <c r="HT54" s="113">
        <f t="shared" si="216"/>
        <v>0</v>
      </c>
      <c r="HU54" s="155">
        <f t="shared" si="125"/>
        <v>0</v>
      </c>
      <c r="HX54" s="286" t="s">
        <v>251</v>
      </c>
      <c r="HY54" s="305" t="s">
        <v>252</v>
      </c>
      <c r="HZ54" s="288" t="s">
        <v>107</v>
      </c>
      <c r="IA54" s="289">
        <v>3</v>
      </c>
      <c r="IB54" s="295">
        <v>0</v>
      </c>
      <c r="IC54" s="291">
        <f t="shared" si="471"/>
        <v>0</v>
      </c>
      <c r="ID54" s="609"/>
      <c r="IE54" s="198">
        <f t="shared" si="54"/>
        <v>1</v>
      </c>
      <c r="IF54" s="198">
        <f t="shared" si="55"/>
        <v>1</v>
      </c>
      <c r="IG54" s="199">
        <f t="shared" si="56"/>
        <v>1</v>
      </c>
      <c r="IH54" s="199">
        <f t="shared" si="472"/>
        <v>0</v>
      </c>
      <c r="II54" s="199">
        <f t="shared" si="473"/>
        <v>0</v>
      </c>
      <c r="IJ54" s="199">
        <f t="shared" si="474"/>
        <v>0</v>
      </c>
      <c r="IK54" s="113">
        <f t="shared" si="221"/>
        <v>0</v>
      </c>
      <c r="IL54" s="155">
        <f t="shared" si="130"/>
        <v>0</v>
      </c>
      <c r="IO54" s="286" t="s">
        <v>251</v>
      </c>
      <c r="IP54" s="305" t="s">
        <v>252</v>
      </c>
      <c r="IQ54" s="288" t="s">
        <v>107</v>
      </c>
      <c r="IR54" s="289">
        <v>3</v>
      </c>
      <c r="IS54" s="295">
        <v>0</v>
      </c>
      <c r="IT54" s="291">
        <f t="shared" si="475"/>
        <v>0</v>
      </c>
      <c r="IU54" s="609"/>
      <c r="IV54" s="198">
        <f t="shared" si="58"/>
        <v>1</v>
      </c>
      <c r="IW54" s="198">
        <f t="shared" si="59"/>
        <v>1</v>
      </c>
      <c r="IX54" s="199">
        <f t="shared" si="60"/>
        <v>1</v>
      </c>
      <c r="IY54" s="199">
        <f t="shared" si="476"/>
        <v>0</v>
      </c>
      <c r="IZ54" s="199">
        <f t="shared" si="477"/>
        <v>0</v>
      </c>
      <c r="JA54" s="199">
        <f t="shared" si="478"/>
        <v>0</v>
      </c>
      <c r="JB54" s="113">
        <f t="shared" si="226"/>
        <v>0</v>
      </c>
      <c r="JC54" s="155">
        <f t="shared" si="135"/>
        <v>0</v>
      </c>
    </row>
    <row r="55" spans="2:263" ht="37.5" customHeight="1">
      <c r="B55" s="286" t="s">
        <v>253</v>
      </c>
      <c r="C55" s="305" t="s">
        <v>254</v>
      </c>
      <c r="D55" s="306" t="s">
        <v>107</v>
      </c>
      <c r="E55" s="289">
        <v>135</v>
      </c>
      <c r="F55" s="290">
        <v>0</v>
      </c>
      <c r="G55" s="291">
        <f t="shared" si="0"/>
        <v>0</v>
      </c>
      <c r="H55" s="609"/>
      <c r="K55" s="286" t="s">
        <v>253</v>
      </c>
      <c r="L55" s="300" t="s">
        <v>254</v>
      </c>
      <c r="M55" s="296" t="s">
        <v>107</v>
      </c>
      <c r="N55" s="294">
        <v>135</v>
      </c>
      <c r="O55" s="295">
        <v>185420</v>
      </c>
      <c r="P55" s="291">
        <f t="shared" si="422"/>
        <v>25031700</v>
      </c>
      <c r="Q55" s="609"/>
      <c r="R55" s="198">
        <f t="shared" si="414"/>
        <v>1</v>
      </c>
      <c r="S55" s="198">
        <f t="shared" si="415"/>
        <v>1</v>
      </c>
      <c r="T55" s="199">
        <f t="shared" si="416"/>
        <v>1</v>
      </c>
      <c r="U55" s="199">
        <f t="shared" si="417"/>
        <v>1</v>
      </c>
      <c r="V55" s="199">
        <f t="shared" si="418"/>
        <v>1</v>
      </c>
      <c r="W55" s="199">
        <f t="shared" si="419"/>
        <v>1</v>
      </c>
      <c r="X55" s="113">
        <f t="shared" si="420"/>
        <v>25031700</v>
      </c>
      <c r="Y55" s="155">
        <f t="shared" si="421"/>
        <v>0</v>
      </c>
      <c r="AB55" s="286" t="s">
        <v>253</v>
      </c>
      <c r="AC55" s="300" t="s">
        <v>254</v>
      </c>
      <c r="AD55" s="296" t="s">
        <v>107</v>
      </c>
      <c r="AE55" s="294">
        <v>135</v>
      </c>
      <c r="AF55" s="295">
        <v>24000</v>
      </c>
      <c r="AG55" s="291">
        <f t="shared" si="423"/>
        <v>3240000</v>
      </c>
      <c r="AH55" s="609"/>
      <c r="AI55" s="198">
        <f t="shared" si="6"/>
        <v>1</v>
      </c>
      <c r="AJ55" s="198">
        <f t="shared" si="7"/>
        <v>1</v>
      </c>
      <c r="AK55" s="199">
        <f t="shared" si="8"/>
        <v>1</v>
      </c>
      <c r="AL55" s="199">
        <f t="shared" si="424"/>
        <v>1</v>
      </c>
      <c r="AM55" s="199">
        <f t="shared" si="425"/>
        <v>1</v>
      </c>
      <c r="AN55" s="199">
        <f t="shared" si="426"/>
        <v>1</v>
      </c>
      <c r="AO55" s="113">
        <f t="shared" si="161"/>
        <v>3240000</v>
      </c>
      <c r="AP55" s="155">
        <f t="shared" si="70"/>
        <v>0</v>
      </c>
      <c r="AS55" s="286" t="s">
        <v>253</v>
      </c>
      <c r="AT55" s="292" t="s">
        <v>254</v>
      </c>
      <c r="AU55" s="296" t="s">
        <v>107</v>
      </c>
      <c r="AV55" s="294">
        <v>135</v>
      </c>
      <c r="AW55" s="297">
        <v>17392</v>
      </c>
      <c r="AX55" s="291">
        <f t="shared" si="427"/>
        <v>2347920</v>
      </c>
      <c r="AY55" s="609"/>
      <c r="AZ55" s="198">
        <f t="shared" si="10"/>
        <v>1</v>
      </c>
      <c r="BA55" s="198">
        <f t="shared" si="11"/>
        <v>1</v>
      </c>
      <c r="BB55" s="199">
        <f t="shared" si="12"/>
        <v>1</v>
      </c>
      <c r="BC55" s="199">
        <f t="shared" si="428"/>
        <v>1</v>
      </c>
      <c r="BD55" s="199">
        <f t="shared" si="429"/>
        <v>1</v>
      </c>
      <c r="BE55" s="199">
        <f t="shared" si="430"/>
        <v>1</v>
      </c>
      <c r="BF55" s="113">
        <f t="shared" si="166"/>
        <v>2347920</v>
      </c>
      <c r="BG55" s="155">
        <f t="shared" si="75"/>
        <v>0</v>
      </c>
      <c r="BJ55" s="286" t="s">
        <v>253</v>
      </c>
      <c r="BK55" s="300" t="s">
        <v>254</v>
      </c>
      <c r="BL55" s="296" t="s">
        <v>107</v>
      </c>
      <c r="BM55" s="294">
        <v>135</v>
      </c>
      <c r="BN55" s="295">
        <v>8000</v>
      </c>
      <c r="BO55" s="291">
        <f t="shared" si="431"/>
        <v>1080000</v>
      </c>
      <c r="BP55" s="609"/>
      <c r="BQ55" s="198">
        <f t="shared" si="14"/>
        <v>1</v>
      </c>
      <c r="BR55" s="198">
        <f t="shared" si="15"/>
        <v>1</v>
      </c>
      <c r="BS55" s="199">
        <f t="shared" si="16"/>
        <v>1</v>
      </c>
      <c r="BT55" s="199">
        <f t="shared" si="432"/>
        <v>1</v>
      </c>
      <c r="BU55" s="199">
        <f t="shared" si="433"/>
        <v>1</v>
      </c>
      <c r="BV55" s="199">
        <f t="shared" si="434"/>
        <v>1</v>
      </c>
      <c r="BW55" s="113">
        <f t="shared" si="171"/>
        <v>1080000</v>
      </c>
      <c r="BX55" s="155">
        <f t="shared" si="80"/>
        <v>0</v>
      </c>
      <c r="CA55" s="286" t="s">
        <v>253</v>
      </c>
      <c r="CB55" s="307" t="s">
        <v>254</v>
      </c>
      <c r="CC55" s="296" t="s">
        <v>107</v>
      </c>
      <c r="CD55" s="294">
        <v>135</v>
      </c>
      <c r="CE55" s="295">
        <v>42000</v>
      </c>
      <c r="CF55" s="291">
        <f t="shared" si="435"/>
        <v>5670000</v>
      </c>
      <c r="CG55" s="609"/>
      <c r="CH55" s="198">
        <f t="shared" si="18"/>
        <v>1</v>
      </c>
      <c r="CI55" s="198">
        <f t="shared" si="19"/>
        <v>1</v>
      </c>
      <c r="CJ55" s="199">
        <f t="shared" si="20"/>
        <v>1</v>
      </c>
      <c r="CK55" s="199">
        <f t="shared" si="436"/>
        <v>1</v>
      </c>
      <c r="CL55" s="199">
        <f t="shared" si="437"/>
        <v>1</v>
      </c>
      <c r="CM55" s="199">
        <f t="shared" si="438"/>
        <v>1</v>
      </c>
      <c r="CN55" s="113">
        <f t="shared" si="176"/>
        <v>5670000</v>
      </c>
      <c r="CO55" s="155">
        <f t="shared" si="85"/>
        <v>0</v>
      </c>
      <c r="CR55" s="299" t="s">
        <v>253</v>
      </c>
      <c r="CS55" s="300" t="s">
        <v>254</v>
      </c>
      <c r="CT55" s="301" t="s">
        <v>107</v>
      </c>
      <c r="CU55" s="302">
        <v>135</v>
      </c>
      <c r="CV55" s="303">
        <v>5150</v>
      </c>
      <c r="CW55" s="291">
        <f t="shared" si="439"/>
        <v>695250</v>
      </c>
      <c r="CX55" s="609"/>
      <c r="CY55" s="198">
        <f t="shared" si="22"/>
        <v>1</v>
      </c>
      <c r="CZ55" s="198">
        <f t="shared" si="23"/>
        <v>1</v>
      </c>
      <c r="DA55" s="199">
        <f t="shared" si="24"/>
        <v>1</v>
      </c>
      <c r="DB55" s="199">
        <f t="shared" si="440"/>
        <v>1</v>
      </c>
      <c r="DC55" s="199">
        <f t="shared" si="441"/>
        <v>1</v>
      </c>
      <c r="DD55" s="199">
        <f t="shared" si="442"/>
        <v>1</v>
      </c>
      <c r="DE55" s="113">
        <f t="shared" si="181"/>
        <v>695250</v>
      </c>
      <c r="DF55" s="155">
        <f t="shared" si="90"/>
        <v>0</v>
      </c>
      <c r="DI55" s="286" t="s">
        <v>253</v>
      </c>
      <c r="DJ55" s="305" t="s">
        <v>254</v>
      </c>
      <c r="DK55" s="306" t="s">
        <v>107</v>
      </c>
      <c r="DL55" s="289">
        <v>135</v>
      </c>
      <c r="DM55" s="295">
        <v>0</v>
      </c>
      <c r="DN55" s="291">
        <f t="shared" si="443"/>
        <v>0</v>
      </c>
      <c r="DO55" s="609"/>
      <c r="DP55" s="198">
        <f t="shared" si="26"/>
        <v>1</v>
      </c>
      <c r="DQ55" s="198">
        <f t="shared" si="27"/>
        <v>1</v>
      </c>
      <c r="DR55" s="199">
        <f t="shared" si="28"/>
        <v>1</v>
      </c>
      <c r="DS55" s="199">
        <f t="shared" si="444"/>
        <v>0</v>
      </c>
      <c r="DT55" s="199">
        <f t="shared" si="445"/>
        <v>0</v>
      </c>
      <c r="DU55" s="199">
        <f t="shared" si="446"/>
        <v>0</v>
      </c>
      <c r="DV55" s="113">
        <f t="shared" si="186"/>
        <v>0</v>
      </c>
      <c r="DW55" s="155">
        <f t="shared" si="95"/>
        <v>0</v>
      </c>
      <c r="DZ55" s="286" t="s">
        <v>253</v>
      </c>
      <c r="EA55" s="305" t="s">
        <v>254</v>
      </c>
      <c r="EB55" s="306" t="s">
        <v>107</v>
      </c>
      <c r="EC55" s="289">
        <v>135</v>
      </c>
      <c r="ED55" s="295">
        <v>0</v>
      </c>
      <c r="EE55" s="291">
        <f t="shared" si="447"/>
        <v>0</v>
      </c>
      <c r="EF55" s="609"/>
      <c r="EG55" s="198">
        <f t="shared" si="30"/>
        <v>1</v>
      </c>
      <c r="EH55" s="198">
        <f t="shared" si="31"/>
        <v>1</v>
      </c>
      <c r="EI55" s="199">
        <f t="shared" si="32"/>
        <v>1</v>
      </c>
      <c r="EJ55" s="199">
        <f t="shared" si="448"/>
        <v>0</v>
      </c>
      <c r="EK55" s="199">
        <f t="shared" si="449"/>
        <v>0</v>
      </c>
      <c r="EL55" s="199">
        <f t="shared" si="450"/>
        <v>0</v>
      </c>
      <c r="EM55" s="113">
        <f t="shared" si="191"/>
        <v>0</v>
      </c>
      <c r="EN55" s="155">
        <f t="shared" si="100"/>
        <v>0</v>
      </c>
      <c r="EQ55" s="286" t="s">
        <v>253</v>
      </c>
      <c r="ER55" s="305" t="s">
        <v>254</v>
      </c>
      <c r="ES55" s="306" t="s">
        <v>107</v>
      </c>
      <c r="ET55" s="289">
        <v>135</v>
      </c>
      <c r="EU55" s="295">
        <v>0</v>
      </c>
      <c r="EV55" s="291">
        <f t="shared" si="451"/>
        <v>0</v>
      </c>
      <c r="EW55" s="609"/>
      <c r="EX55" s="198">
        <f t="shared" si="34"/>
        <v>1</v>
      </c>
      <c r="EY55" s="198">
        <f t="shared" si="35"/>
        <v>1</v>
      </c>
      <c r="EZ55" s="199">
        <f t="shared" si="36"/>
        <v>1</v>
      </c>
      <c r="FA55" s="199">
        <f t="shared" si="452"/>
        <v>0</v>
      </c>
      <c r="FB55" s="199">
        <f t="shared" si="453"/>
        <v>0</v>
      </c>
      <c r="FC55" s="199">
        <f t="shared" si="454"/>
        <v>0</v>
      </c>
      <c r="FD55" s="113">
        <f t="shared" si="196"/>
        <v>0</v>
      </c>
      <c r="FE55" s="155">
        <f t="shared" si="105"/>
        <v>0</v>
      </c>
      <c r="FH55" s="286" t="s">
        <v>253</v>
      </c>
      <c r="FI55" s="305" t="s">
        <v>254</v>
      </c>
      <c r="FJ55" s="306" t="s">
        <v>107</v>
      </c>
      <c r="FK55" s="289">
        <v>135</v>
      </c>
      <c r="FL55" s="295">
        <v>0</v>
      </c>
      <c r="FM55" s="291">
        <f t="shared" si="455"/>
        <v>0</v>
      </c>
      <c r="FN55" s="609"/>
      <c r="FO55" s="198">
        <f t="shared" si="38"/>
        <v>1</v>
      </c>
      <c r="FP55" s="198">
        <f t="shared" si="39"/>
        <v>1</v>
      </c>
      <c r="FQ55" s="199">
        <f t="shared" si="40"/>
        <v>1</v>
      </c>
      <c r="FR55" s="199">
        <f t="shared" si="456"/>
        <v>0</v>
      </c>
      <c r="FS55" s="199">
        <f t="shared" si="457"/>
        <v>0</v>
      </c>
      <c r="FT55" s="199">
        <f t="shared" si="458"/>
        <v>0</v>
      </c>
      <c r="FU55" s="113">
        <f t="shared" si="201"/>
        <v>0</v>
      </c>
      <c r="FV55" s="155">
        <f t="shared" si="110"/>
        <v>0</v>
      </c>
      <c r="FY55" s="286" t="s">
        <v>253</v>
      </c>
      <c r="FZ55" s="305" t="s">
        <v>254</v>
      </c>
      <c r="GA55" s="306" t="s">
        <v>107</v>
      </c>
      <c r="GB55" s="289">
        <v>135</v>
      </c>
      <c r="GC55" s="295">
        <v>0</v>
      </c>
      <c r="GD55" s="291">
        <f t="shared" si="459"/>
        <v>0</v>
      </c>
      <c r="GE55" s="609"/>
      <c r="GF55" s="198">
        <f t="shared" si="42"/>
        <v>1</v>
      </c>
      <c r="GG55" s="198">
        <f t="shared" si="43"/>
        <v>1</v>
      </c>
      <c r="GH55" s="199">
        <f t="shared" si="44"/>
        <v>1</v>
      </c>
      <c r="GI55" s="199">
        <f t="shared" si="460"/>
        <v>0</v>
      </c>
      <c r="GJ55" s="199">
        <f t="shared" si="461"/>
        <v>0</v>
      </c>
      <c r="GK55" s="199">
        <f t="shared" si="462"/>
        <v>0</v>
      </c>
      <c r="GL55" s="113">
        <f t="shared" si="206"/>
        <v>0</v>
      </c>
      <c r="GM55" s="155">
        <f t="shared" si="115"/>
        <v>0</v>
      </c>
      <c r="GP55" s="286" t="s">
        <v>253</v>
      </c>
      <c r="GQ55" s="305" t="s">
        <v>254</v>
      </c>
      <c r="GR55" s="306" t="s">
        <v>107</v>
      </c>
      <c r="GS55" s="289">
        <v>135</v>
      </c>
      <c r="GT55" s="295">
        <v>0</v>
      </c>
      <c r="GU55" s="291">
        <f t="shared" si="463"/>
        <v>0</v>
      </c>
      <c r="GV55" s="609"/>
      <c r="GW55" s="198">
        <f t="shared" si="46"/>
        <v>1</v>
      </c>
      <c r="GX55" s="198">
        <f t="shared" si="47"/>
        <v>1</v>
      </c>
      <c r="GY55" s="199">
        <f t="shared" si="48"/>
        <v>1</v>
      </c>
      <c r="GZ55" s="199">
        <f t="shared" si="464"/>
        <v>0</v>
      </c>
      <c r="HA55" s="199">
        <f t="shared" si="465"/>
        <v>0</v>
      </c>
      <c r="HB55" s="199">
        <f t="shared" si="466"/>
        <v>0</v>
      </c>
      <c r="HC55" s="113">
        <f t="shared" si="211"/>
        <v>0</v>
      </c>
      <c r="HD55" s="155">
        <f t="shared" si="120"/>
        <v>0</v>
      </c>
      <c r="HG55" s="286" t="s">
        <v>253</v>
      </c>
      <c r="HH55" s="305" t="s">
        <v>254</v>
      </c>
      <c r="HI55" s="306" t="s">
        <v>107</v>
      </c>
      <c r="HJ55" s="289">
        <v>135</v>
      </c>
      <c r="HK55" s="295">
        <v>0</v>
      </c>
      <c r="HL55" s="291">
        <f t="shared" si="467"/>
        <v>0</v>
      </c>
      <c r="HM55" s="609"/>
      <c r="HN55" s="198">
        <f t="shared" si="50"/>
        <v>1</v>
      </c>
      <c r="HO55" s="198">
        <f t="shared" si="51"/>
        <v>1</v>
      </c>
      <c r="HP55" s="199">
        <f t="shared" si="52"/>
        <v>1</v>
      </c>
      <c r="HQ55" s="199">
        <f t="shared" si="468"/>
        <v>0</v>
      </c>
      <c r="HR55" s="199">
        <f t="shared" si="469"/>
        <v>0</v>
      </c>
      <c r="HS55" s="199">
        <f t="shared" si="470"/>
        <v>0</v>
      </c>
      <c r="HT55" s="113">
        <f t="shared" si="216"/>
        <v>0</v>
      </c>
      <c r="HU55" s="155">
        <f t="shared" si="125"/>
        <v>0</v>
      </c>
      <c r="HX55" s="286" t="s">
        <v>253</v>
      </c>
      <c r="HY55" s="305" t="s">
        <v>254</v>
      </c>
      <c r="HZ55" s="306" t="s">
        <v>107</v>
      </c>
      <c r="IA55" s="289">
        <v>135</v>
      </c>
      <c r="IB55" s="295">
        <v>0</v>
      </c>
      <c r="IC55" s="291">
        <f t="shared" si="471"/>
        <v>0</v>
      </c>
      <c r="ID55" s="609"/>
      <c r="IE55" s="198">
        <f t="shared" si="54"/>
        <v>1</v>
      </c>
      <c r="IF55" s="198">
        <f t="shared" si="55"/>
        <v>1</v>
      </c>
      <c r="IG55" s="199">
        <f t="shared" si="56"/>
        <v>1</v>
      </c>
      <c r="IH55" s="199">
        <f t="shared" si="472"/>
        <v>0</v>
      </c>
      <c r="II55" s="199">
        <f t="shared" si="473"/>
        <v>0</v>
      </c>
      <c r="IJ55" s="199">
        <f t="shared" si="474"/>
        <v>0</v>
      </c>
      <c r="IK55" s="113">
        <f t="shared" si="221"/>
        <v>0</v>
      </c>
      <c r="IL55" s="155">
        <f t="shared" si="130"/>
        <v>0</v>
      </c>
      <c r="IO55" s="286" t="s">
        <v>253</v>
      </c>
      <c r="IP55" s="305" t="s">
        <v>254</v>
      </c>
      <c r="IQ55" s="306" t="s">
        <v>107</v>
      </c>
      <c r="IR55" s="289">
        <v>135</v>
      </c>
      <c r="IS55" s="295">
        <v>0</v>
      </c>
      <c r="IT55" s="291">
        <f t="shared" si="475"/>
        <v>0</v>
      </c>
      <c r="IU55" s="609"/>
      <c r="IV55" s="198">
        <f t="shared" si="58"/>
        <v>1</v>
      </c>
      <c r="IW55" s="198">
        <f t="shared" si="59"/>
        <v>1</v>
      </c>
      <c r="IX55" s="199">
        <f t="shared" si="60"/>
        <v>1</v>
      </c>
      <c r="IY55" s="199">
        <f t="shared" si="476"/>
        <v>0</v>
      </c>
      <c r="IZ55" s="199">
        <f t="shared" si="477"/>
        <v>0</v>
      </c>
      <c r="JA55" s="199">
        <f t="shared" si="478"/>
        <v>0</v>
      </c>
      <c r="JB55" s="113">
        <f t="shared" si="226"/>
        <v>0</v>
      </c>
      <c r="JC55" s="155">
        <f t="shared" si="135"/>
        <v>0</v>
      </c>
    </row>
    <row r="56" spans="2:263" ht="45" customHeight="1">
      <c r="B56" s="286" t="s">
        <v>255</v>
      </c>
      <c r="C56" s="305" t="s">
        <v>256</v>
      </c>
      <c r="D56" s="306" t="s">
        <v>109</v>
      </c>
      <c r="E56" s="289">
        <v>19.2</v>
      </c>
      <c r="F56" s="290">
        <v>0</v>
      </c>
      <c r="G56" s="291">
        <f t="shared" si="0"/>
        <v>0</v>
      </c>
      <c r="H56" s="609"/>
      <c r="K56" s="286" t="s">
        <v>255</v>
      </c>
      <c r="L56" s="300" t="s">
        <v>256</v>
      </c>
      <c r="M56" s="296" t="s">
        <v>109</v>
      </c>
      <c r="N56" s="294">
        <v>19.2</v>
      </c>
      <c r="O56" s="295">
        <v>112000</v>
      </c>
      <c r="P56" s="291">
        <f t="shared" si="422"/>
        <v>2150400</v>
      </c>
      <c r="Q56" s="609"/>
      <c r="R56" s="198">
        <f t="shared" si="414"/>
        <v>1</v>
      </c>
      <c r="S56" s="198">
        <f t="shared" si="415"/>
        <v>1</v>
      </c>
      <c r="T56" s="199">
        <f t="shared" si="416"/>
        <v>1</v>
      </c>
      <c r="U56" s="199">
        <f t="shared" si="417"/>
        <v>1</v>
      </c>
      <c r="V56" s="199">
        <f t="shared" si="418"/>
        <v>1</v>
      </c>
      <c r="W56" s="199">
        <f t="shared" si="419"/>
        <v>1</v>
      </c>
      <c r="X56" s="113">
        <f t="shared" si="420"/>
        <v>2150400</v>
      </c>
      <c r="Y56" s="155">
        <f t="shared" si="421"/>
        <v>0</v>
      </c>
      <c r="AB56" s="286" t="s">
        <v>255</v>
      </c>
      <c r="AC56" s="300" t="s">
        <v>256</v>
      </c>
      <c r="AD56" s="296" t="s">
        <v>109</v>
      </c>
      <c r="AE56" s="294">
        <v>19.2</v>
      </c>
      <c r="AF56" s="295">
        <v>26000</v>
      </c>
      <c r="AG56" s="291">
        <f t="shared" si="423"/>
        <v>499200</v>
      </c>
      <c r="AH56" s="609"/>
      <c r="AI56" s="198">
        <f t="shared" si="6"/>
        <v>1</v>
      </c>
      <c r="AJ56" s="198">
        <f t="shared" si="7"/>
        <v>1</v>
      </c>
      <c r="AK56" s="199">
        <f t="shared" si="8"/>
        <v>1</v>
      </c>
      <c r="AL56" s="199">
        <f t="shared" si="424"/>
        <v>1</v>
      </c>
      <c r="AM56" s="199">
        <f t="shared" si="425"/>
        <v>1</v>
      </c>
      <c r="AN56" s="199">
        <f t="shared" si="426"/>
        <v>1</v>
      </c>
      <c r="AO56" s="113">
        <f t="shared" si="161"/>
        <v>499200</v>
      </c>
      <c r="AP56" s="155">
        <f t="shared" si="70"/>
        <v>0</v>
      </c>
      <c r="AS56" s="286" t="s">
        <v>255</v>
      </c>
      <c r="AT56" s="292" t="s">
        <v>256</v>
      </c>
      <c r="AU56" s="296" t="s">
        <v>109</v>
      </c>
      <c r="AV56" s="294">
        <v>19.2</v>
      </c>
      <c r="AW56" s="297">
        <v>115950</v>
      </c>
      <c r="AX56" s="291">
        <f t="shared" si="427"/>
        <v>2226240</v>
      </c>
      <c r="AY56" s="609"/>
      <c r="AZ56" s="198">
        <f t="shared" si="10"/>
        <v>1</v>
      </c>
      <c r="BA56" s="198">
        <f t="shared" si="11"/>
        <v>1</v>
      </c>
      <c r="BB56" s="199">
        <f t="shared" si="12"/>
        <v>1</v>
      </c>
      <c r="BC56" s="199">
        <f t="shared" si="428"/>
        <v>1</v>
      </c>
      <c r="BD56" s="199">
        <f t="shared" si="429"/>
        <v>1</v>
      </c>
      <c r="BE56" s="199">
        <f t="shared" si="430"/>
        <v>1</v>
      </c>
      <c r="BF56" s="113">
        <f t="shared" si="166"/>
        <v>2226240</v>
      </c>
      <c r="BG56" s="155">
        <f t="shared" si="75"/>
        <v>0</v>
      </c>
      <c r="BJ56" s="286" t="s">
        <v>255</v>
      </c>
      <c r="BK56" s="300" t="s">
        <v>256</v>
      </c>
      <c r="BL56" s="296" t="s">
        <v>109</v>
      </c>
      <c r="BM56" s="294">
        <v>19.2</v>
      </c>
      <c r="BN56" s="295">
        <v>35000</v>
      </c>
      <c r="BO56" s="291">
        <f t="shared" si="431"/>
        <v>672000</v>
      </c>
      <c r="BP56" s="609"/>
      <c r="BQ56" s="198">
        <f t="shared" si="14"/>
        <v>1</v>
      </c>
      <c r="BR56" s="198">
        <f t="shared" si="15"/>
        <v>1</v>
      </c>
      <c r="BS56" s="199">
        <f t="shared" si="16"/>
        <v>1</v>
      </c>
      <c r="BT56" s="199">
        <f t="shared" si="432"/>
        <v>1</v>
      </c>
      <c r="BU56" s="199">
        <f t="shared" si="433"/>
        <v>1</v>
      </c>
      <c r="BV56" s="199">
        <f t="shared" si="434"/>
        <v>1</v>
      </c>
      <c r="BW56" s="113">
        <f t="shared" si="171"/>
        <v>672000</v>
      </c>
      <c r="BX56" s="155">
        <f t="shared" si="80"/>
        <v>0</v>
      </c>
      <c r="CA56" s="286" t="s">
        <v>255</v>
      </c>
      <c r="CB56" s="307" t="s">
        <v>256</v>
      </c>
      <c r="CC56" s="296" t="s">
        <v>109</v>
      </c>
      <c r="CD56" s="294">
        <v>19.2</v>
      </c>
      <c r="CE56" s="295">
        <v>28000</v>
      </c>
      <c r="CF56" s="291">
        <f t="shared" si="435"/>
        <v>537600</v>
      </c>
      <c r="CG56" s="609"/>
      <c r="CH56" s="198">
        <f t="shared" si="18"/>
        <v>1</v>
      </c>
      <c r="CI56" s="198">
        <f t="shared" si="19"/>
        <v>1</v>
      </c>
      <c r="CJ56" s="199">
        <f t="shared" si="20"/>
        <v>1</v>
      </c>
      <c r="CK56" s="199">
        <f t="shared" si="436"/>
        <v>1</v>
      </c>
      <c r="CL56" s="199">
        <f t="shared" si="437"/>
        <v>1</v>
      </c>
      <c r="CM56" s="199">
        <f t="shared" si="438"/>
        <v>1</v>
      </c>
      <c r="CN56" s="113">
        <f t="shared" si="176"/>
        <v>537600</v>
      </c>
      <c r="CO56" s="155">
        <f t="shared" si="85"/>
        <v>0</v>
      </c>
      <c r="CR56" s="299" t="s">
        <v>255</v>
      </c>
      <c r="CS56" s="300" t="s">
        <v>256</v>
      </c>
      <c r="CT56" s="301" t="s">
        <v>109</v>
      </c>
      <c r="CU56" s="302">
        <v>19.2</v>
      </c>
      <c r="CV56" s="303">
        <v>8240</v>
      </c>
      <c r="CW56" s="291">
        <f t="shared" si="439"/>
        <v>158208</v>
      </c>
      <c r="CX56" s="609"/>
      <c r="CY56" s="198">
        <f t="shared" si="22"/>
        <v>1</v>
      </c>
      <c r="CZ56" s="198">
        <f t="shared" si="23"/>
        <v>1</v>
      </c>
      <c r="DA56" s="199">
        <f t="shared" si="24"/>
        <v>1</v>
      </c>
      <c r="DB56" s="199">
        <f t="shared" si="440"/>
        <v>1</v>
      </c>
      <c r="DC56" s="199">
        <f t="shared" si="441"/>
        <v>1</v>
      </c>
      <c r="DD56" s="199">
        <f t="shared" si="442"/>
        <v>1</v>
      </c>
      <c r="DE56" s="113">
        <f t="shared" si="181"/>
        <v>158208</v>
      </c>
      <c r="DF56" s="155">
        <f t="shared" si="90"/>
        <v>0</v>
      </c>
      <c r="DI56" s="286" t="s">
        <v>255</v>
      </c>
      <c r="DJ56" s="305" t="s">
        <v>256</v>
      </c>
      <c r="DK56" s="306" t="s">
        <v>109</v>
      </c>
      <c r="DL56" s="289">
        <v>19.2</v>
      </c>
      <c r="DM56" s="295">
        <v>0</v>
      </c>
      <c r="DN56" s="291">
        <f t="shared" si="443"/>
        <v>0</v>
      </c>
      <c r="DO56" s="609"/>
      <c r="DP56" s="198">
        <f t="shared" si="26"/>
        <v>1</v>
      </c>
      <c r="DQ56" s="198">
        <f t="shared" si="27"/>
        <v>1</v>
      </c>
      <c r="DR56" s="199">
        <f t="shared" si="28"/>
        <v>1</v>
      </c>
      <c r="DS56" s="199">
        <f t="shared" si="444"/>
        <v>0</v>
      </c>
      <c r="DT56" s="199">
        <f t="shared" si="445"/>
        <v>0</v>
      </c>
      <c r="DU56" s="199">
        <f t="shared" si="446"/>
        <v>0</v>
      </c>
      <c r="DV56" s="113">
        <f t="shared" si="186"/>
        <v>0</v>
      </c>
      <c r="DW56" s="155">
        <f t="shared" si="95"/>
        <v>0</v>
      </c>
      <c r="DZ56" s="286" t="s">
        <v>255</v>
      </c>
      <c r="EA56" s="305" t="s">
        <v>256</v>
      </c>
      <c r="EB56" s="306" t="s">
        <v>109</v>
      </c>
      <c r="EC56" s="289">
        <v>19.2</v>
      </c>
      <c r="ED56" s="295">
        <v>0</v>
      </c>
      <c r="EE56" s="291">
        <f t="shared" si="447"/>
        <v>0</v>
      </c>
      <c r="EF56" s="609"/>
      <c r="EG56" s="198">
        <f t="shared" si="30"/>
        <v>1</v>
      </c>
      <c r="EH56" s="198">
        <f t="shared" si="31"/>
        <v>1</v>
      </c>
      <c r="EI56" s="199">
        <f t="shared" si="32"/>
        <v>1</v>
      </c>
      <c r="EJ56" s="199">
        <f t="shared" si="448"/>
        <v>0</v>
      </c>
      <c r="EK56" s="199">
        <f t="shared" si="449"/>
        <v>0</v>
      </c>
      <c r="EL56" s="199">
        <f t="shared" si="450"/>
        <v>0</v>
      </c>
      <c r="EM56" s="113">
        <f t="shared" si="191"/>
        <v>0</v>
      </c>
      <c r="EN56" s="155">
        <f t="shared" si="100"/>
        <v>0</v>
      </c>
      <c r="EQ56" s="286" t="s">
        <v>255</v>
      </c>
      <c r="ER56" s="305" t="s">
        <v>256</v>
      </c>
      <c r="ES56" s="306" t="s">
        <v>109</v>
      </c>
      <c r="ET56" s="289">
        <v>19.2</v>
      </c>
      <c r="EU56" s="295">
        <v>0</v>
      </c>
      <c r="EV56" s="291">
        <f t="shared" si="451"/>
        <v>0</v>
      </c>
      <c r="EW56" s="609"/>
      <c r="EX56" s="198">
        <f t="shared" si="34"/>
        <v>1</v>
      </c>
      <c r="EY56" s="198">
        <f t="shared" si="35"/>
        <v>1</v>
      </c>
      <c r="EZ56" s="199">
        <f t="shared" si="36"/>
        <v>1</v>
      </c>
      <c r="FA56" s="199">
        <f t="shared" si="452"/>
        <v>0</v>
      </c>
      <c r="FB56" s="199">
        <f t="shared" si="453"/>
        <v>0</v>
      </c>
      <c r="FC56" s="199">
        <f t="shared" si="454"/>
        <v>0</v>
      </c>
      <c r="FD56" s="113">
        <f t="shared" si="196"/>
        <v>0</v>
      </c>
      <c r="FE56" s="155">
        <f t="shared" si="105"/>
        <v>0</v>
      </c>
      <c r="FH56" s="286" t="s">
        <v>255</v>
      </c>
      <c r="FI56" s="305" t="s">
        <v>256</v>
      </c>
      <c r="FJ56" s="306" t="s">
        <v>109</v>
      </c>
      <c r="FK56" s="289">
        <v>19.2</v>
      </c>
      <c r="FL56" s="295">
        <v>0</v>
      </c>
      <c r="FM56" s="291">
        <f t="shared" si="455"/>
        <v>0</v>
      </c>
      <c r="FN56" s="609"/>
      <c r="FO56" s="198">
        <f t="shared" si="38"/>
        <v>1</v>
      </c>
      <c r="FP56" s="198">
        <f t="shared" si="39"/>
        <v>1</v>
      </c>
      <c r="FQ56" s="199">
        <f t="shared" si="40"/>
        <v>1</v>
      </c>
      <c r="FR56" s="199">
        <f t="shared" si="456"/>
        <v>0</v>
      </c>
      <c r="FS56" s="199">
        <f t="shared" si="457"/>
        <v>0</v>
      </c>
      <c r="FT56" s="199">
        <f t="shared" si="458"/>
        <v>0</v>
      </c>
      <c r="FU56" s="113">
        <f t="shared" si="201"/>
        <v>0</v>
      </c>
      <c r="FV56" s="155">
        <f t="shared" si="110"/>
        <v>0</v>
      </c>
      <c r="FY56" s="286" t="s">
        <v>255</v>
      </c>
      <c r="FZ56" s="305" t="s">
        <v>256</v>
      </c>
      <c r="GA56" s="306" t="s">
        <v>109</v>
      </c>
      <c r="GB56" s="289">
        <v>19.2</v>
      </c>
      <c r="GC56" s="295">
        <v>0</v>
      </c>
      <c r="GD56" s="291">
        <f t="shared" si="459"/>
        <v>0</v>
      </c>
      <c r="GE56" s="609"/>
      <c r="GF56" s="198">
        <f t="shared" si="42"/>
        <v>1</v>
      </c>
      <c r="GG56" s="198">
        <f t="shared" si="43"/>
        <v>1</v>
      </c>
      <c r="GH56" s="199">
        <f t="shared" si="44"/>
        <v>1</v>
      </c>
      <c r="GI56" s="199">
        <f t="shared" si="460"/>
        <v>0</v>
      </c>
      <c r="GJ56" s="199">
        <f t="shared" si="461"/>
        <v>0</v>
      </c>
      <c r="GK56" s="199">
        <f t="shared" si="462"/>
        <v>0</v>
      </c>
      <c r="GL56" s="113">
        <f t="shared" si="206"/>
        <v>0</v>
      </c>
      <c r="GM56" s="155">
        <f t="shared" si="115"/>
        <v>0</v>
      </c>
      <c r="GP56" s="286" t="s">
        <v>255</v>
      </c>
      <c r="GQ56" s="305" t="s">
        <v>256</v>
      </c>
      <c r="GR56" s="306" t="s">
        <v>109</v>
      </c>
      <c r="GS56" s="289">
        <v>19.2</v>
      </c>
      <c r="GT56" s="295">
        <v>0</v>
      </c>
      <c r="GU56" s="291">
        <f t="shared" si="463"/>
        <v>0</v>
      </c>
      <c r="GV56" s="609"/>
      <c r="GW56" s="198">
        <f t="shared" si="46"/>
        <v>1</v>
      </c>
      <c r="GX56" s="198">
        <f t="shared" si="47"/>
        <v>1</v>
      </c>
      <c r="GY56" s="199">
        <f t="shared" si="48"/>
        <v>1</v>
      </c>
      <c r="GZ56" s="199">
        <f t="shared" si="464"/>
        <v>0</v>
      </c>
      <c r="HA56" s="199">
        <f t="shared" si="465"/>
        <v>0</v>
      </c>
      <c r="HB56" s="199">
        <f t="shared" si="466"/>
        <v>0</v>
      </c>
      <c r="HC56" s="113">
        <f t="shared" si="211"/>
        <v>0</v>
      </c>
      <c r="HD56" s="155">
        <f t="shared" si="120"/>
        <v>0</v>
      </c>
      <c r="HG56" s="286" t="s">
        <v>255</v>
      </c>
      <c r="HH56" s="305" t="s">
        <v>256</v>
      </c>
      <c r="HI56" s="306" t="s">
        <v>109</v>
      </c>
      <c r="HJ56" s="289">
        <v>19.2</v>
      </c>
      <c r="HK56" s="295">
        <v>0</v>
      </c>
      <c r="HL56" s="291">
        <f t="shared" si="467"/>
        <v>0</v>
      </c>
      <c r="HM56" s="609"/>
      <c r="HN56" s="198">
        <f t="shared" si="50"/>
        <v>1</v>
      </c>
      <c r="HO56" s="198">
        <f t="shared" si="51"/>
        <v>1</v>
      </c>
      <c r="HP56" s="199">
        <f t="shared" si="52"/>
        <v>1</v>
      </c>
      <c r="HQ56" s="199">
        <f t="shared" si="468"/>
        <v>0</v>
      </c>
      <c r="HR56" s="199">
        <f t="shared" si="469"/>
        <v>0</v>
      </c>
      <c r="HS56" s="199">
        <f t="shared" si="470"/>
        <v>0</v>
      </c>
      <c r="HT56" s="113">
        <f t="shared" si="216"/>
        <v>0</v>
      </c>
      <c r="HU56" s="155">
        <f t="shared" si="125"/>
        <v>0</v>
      </c>
      <c r="HX56" s="286" t="s">
        <v>255</v>
      </c>
      <c r="HY56" s="305" t="s">
        <v>256</v>
      </c>
      <c r="HZ56" s="306" t="s">
        <v>109</v>
      </c>
      <c r="IA56" s="289">
        <v>19.2</v>
      </c>
      <c r="IB56" s="295">
        <v>0</v>
      </c>
      <c r="IC56" s="291">
        <f t="shared" si="471"/>
        <v>0</v>
      </c>
      <c r="ID56" s="609"/>
      <c r="IE56" s="198">
        <f t="shared" si="54"/>
        <v>1</v>
      </c>
      <c r="IF56" s="198">
        <f t="shared" si="55"/>
        <v>1</v>
      </c>
      <c r="IG56" s="199">
        <f t="shared" si="56"/>
        <v>1</v>
      </c>
      <c r="IH56" s="199">
        <f t="shared" si="472"/>
        <v>0</v>
      </c>
      <c r="II56" s="199">
        <f t="shared" si="473"/>
        <v>0</v>
      </c>
      <c r="IJ56" s="199">
        <f t="shared" si="474"/>
        <v>0</v>
      </c>
      <c r="IK56" s="113">
        <f t="shared" si="221"/>
        <v>0</v>
      </c>
      <c r="IL56" s="155">
        <f t="shared" si="130"/>
        <v>0</v>
      </c>
      <c r="IO56" s="286" t="s">
        <v>255</v>
      </c>
      <c r="IP56" s="305" t="s">
        <v>256</v>
      </c>
      <c r="IQ56" s="306" t="s">
        <v>109</v>
      </c>
      <c r="IR56" s="289">
        <v>19.2</v>
      </c>
      <c r="IS56" s="295">
        <v>0</v>
      </c>
      <c r="IT56" s="291">
        <f t="shared" si="475"/>
        <v>0</v>
      </c>
      <c r="IU56" s="609"/>
      <c r="IV56" s="198">
        <f t="shared" si="58"/>
        <v>1</v>
      </c>
      <c r="IW56" s="198">
        <f t="shared" si="59"/>
        <v>1</v>
      </c>
      <c r="IX56" s="199">
        <f t="shared" si="60"/>
        <v>1</v>
      </c>
      <c r="IY56" s="199">
        <f t="shared" si="476"/>
        <v>0</v>
      </c>
      <c r="IZ56" s="199">
        <f t="shared" si="477"/>
        <v>0</v>
      </c>
      <c r="JA56" s="199">
        <f t="shared" si="478"/>
        <v>0</v>
      </c>
      <c r="JB56" s="113">
        <f t="shared" si="226"/>
        <v>0</v>
      </c>
      <c r="JC56" s="155">
        <f t="shared" si="135"/>
        <v>0</v>
      </c>
    </row>
    <row r="57" spans="2:263" ht="45.75" customHeight="1">
      <c r="B57" s="286" t="s">
        <v>257</v>
      </c>
      <c r="C57" s="305" t="s">
        <v>258</v>
      </c>
      <c r="D57" s="288" t="s">
        <v>107</v>
      </c>
      <c r="E57" s="289">
        <v>3</v>
      </c>
      <c r="F57" s="290">
        <v>0</v>
      </c>
      <c r="G57" s="291">
        <f t="shared" si="0"/>
        <v>0</v>
      </c>
      <c r="H57" s="609"/>
      <c r="K57" s="286" t="s">
        <v>257</v>
      </c>
      <c r="L57" s="300" t="s">
        <v>258</v>
      </c>
      <c r="M57" s="293" t="s">
        <v>107</v>
      </c>
      <c r="N57" s="294">
        <v>3</v>
      </c>
      <c r="O57" s="295">
        <v>247000</v>
      </c>
      <c r="P57" s="291">
        <f t="shared" si="422"/>
        <v>741000</v>
      </c>
      <c r="Q57" s="609"/>
      <c r="R57" s="198">
        <f t="shared" si="414"/>
        <v>1</v>
      </c>
      <c r="S57" s="198">
        <f t="shared" si="415"/>
        <v>1</v>
      </c>
      <c r="T57" s="199">
        <f t="shared" si="416"/>
        <v>1</v>
      </c>
      <c r="U57" s="199">
        <f t="shared" si="417"/>
        <v>1</v>
      </c>
      <c r="V57" s="199">
        <f t="shared" si="418"/>
        <v>1</v>
      </c>
      <c r="W57" s="199">
        <f t="shared" si="419"/>
        <v>1</v>
      </c>
      <c r="X57" s="113">
        <f t="shared" si="420"/>
        <v>741000</v>
      </c>
      <c r="Y57" s="155">
        <f t="shared" si="421"/>
        <v>0</v>
      </c>
      <c r="AB57" s="286" t="s">
        <v>257</v>
      </c>
      <c r="AC57" s="300" t="s">
        <v>258</v>
      </c>
      <c r="AD57" s="293" t="s">
        <v>107</v>
      </c>
      <c r="AE57" s="294">
        <v>3</v>
      </c>
      <c r="AF57" s="295">
        <v>380000</v>
      </c>
      <c r="AG57" s="291">
        <f t="shared" si="423"/>
        <v>1140000</v>
      </c>
      <c r="AH57" s="609"/>
      <c r="AI57" s="198">
        <f t="shared" si="6"/>
        <v>1</v>
      </c>
      <c r="AJ57" s="198">
        <f t="shared" si="7"/>
        <v>1</v>
      </c>
      <c r="AK57" s="199">
        <f t="shared" si="8"/>
        <v>1</v>
      </c>
      <c r="AL57" s="199">
        <f t="shared" si="424"/>
        <v>1</v>
      </c>
      <c r="AM57" s="199">
        <f t="shared" si="425"/>
        <v>1</v>
      </c>
      <c r="AN57" s="199">
        <f t="shared" si="426"/>
        <v>1</v>
      </c>
      <c r="AO57" s="113">
        <f t="shared" si="161"/>
        <v>1140000</v>
      </c>
      <c r="AP57" s="155">
        <f t="shared" si="70"/>
        <v>0</v>
      </c>
      <c r="AS57" s="286" t="s">
        <v>257</v>
      </c>
      <c r="AT57" s="292" t="s">
        <v>258</v>
      </c>
      <c r="AU57" s="296" t="s">
        <v>107</v>
      </c>
      <c r="AV57" s="294">
        <v>3</v>
      </c>
      <c r="AW57" s="297">
        <v>586753</v>
      </c>
      <c r="AX57" s="291">
        <f t="shared" si="427"/>
        <v>1760259</v>
      </c>
      <c r="AY57" s="609"/>
      <c r="AZ57" s="198">
        <f t="shared" si="10"/>
        <v>1</v>
      </c>
      <c r="BA57" s="198">
        <f t="shared" si="11"/>
        <v>1</v>
      </c>
      <c r="BB57" s="199">
        <f t="shared" si="12"/>
        <v>1</v>
      </c>
      <c r="BC57" s="199">
        <f t="shared" si="428"/>
        <v>1</v>
      </c>
      <c r="BD57" s="199">
        <f t="shared" si="429"/>
        <v>1</v>
      </c>
      <c r="BE57" s="199">
        <f t="shared" si="430"/>
        <v>1</v>
      </c>
      <c r="BF57" s="113">
        <f t="shared" si="166"/>
        <v>1760259</v>
      </c>
      <c r="BG57" s="155">
        <f t="shared" si="75"/>
        <v>0</v>
      </c>
      <c r="BJ57" s="286" t="s">
        <v>257</v>
      </c>
      <c r="BK57" s="300" t="s">
        <v>258</v>
      </c>
      <c r="BL57" s="293" t="s">
        <v>107</v>
      </c>
      <c r="BM57" s="294">
        <v>3</v>
      </c>
      <c r="BN57" s="295">
        <v>800000</v>
      </c>
      <c r="BO57" s="291">
        <f t="shared" si="431"/>
        <v>2400000</v>
      </c>
      <c r="BP57" s="609"/>
      <c r="BQ57" s="198">
        <f t="shared" si="14"/>
        <v>1</v>
      </c>
      <c r="BR57" s="198">
        <f t="shared" si="15"/>
        <v>1</v>
      </c>
      <c r="BS57" s="199">
        <f t="shared" si="16"/>
        <v>1</v>
      </c>
      <c r="BT57" s="199">
        <f t="shared" si="432"/>
        <v>1</v>
      </c>
      <c r="BU57" s="199">
        <f t="shared" si="433"/>
        <v>1</v>
      </c>
      <c r="BV57" s="199">
        <f t="shared" si="434"/>
        <v>1</v>
      </c>
      <c r="BW57" s="113">
        <f t="shared" si="171"/>
        <v>2400000</v>
      </c>
      <c r="BX57" s="155">
        <f t="shared" si="80"/>
        <v>0</v>
      </c>
      <c r="CA57" s="286" t="s">
        <v>257</v>
      </c>
      <c r="CB57" s="307" t="s">
        <v>258</v>
      </c>
      <c r="CC57" s="293" t="s">
        <v>107</v>
      </c>
      <c r="CD57" s="294">
        <v>3</v>
      </c>
      <c r="CE57" s="295">
        <v>2100000</v>
      </c>
      <c r="CF57" s="291">
        <f t="shared" si="435"/>
        <v>6300000</v>
      </c>
      <c r="CG57" s="609"/>
      <c r="CH57" s="198">
        <f t="shared" si="18"/>
        <v>1</v>
      </c>
      <c r="CI57" s="198">
        <f t="shared" si="19"/>
        <v>1</v>
      </c>
      <c r="CJ57" s="199">
        <f t="shared" si="20"/>
        <v>1</v>
      </c>
      <c r="CK57" s="199">
        <f t="shared" si="436"/>
        <v>1</v>
      </c>
      <c r="CL57" s="199">
        <f t="shared" si="437"/>
        <v>1</v>
      </c>
      <c r="CM57" s="199">
        <f t="shared" si="438"/>
        <v>1</v>
      </c>
      <c r="CN57" s="113">
        <f t="shared" si="176"/>
        <v>6300000</v>
      </c>
      <c r="CO57" s="155">
        <f t="shared" si="85"/>
        <v>0</v>
      </c>
      <c r="CR57" s="299" t="s">
        <v>257</v>
      </c>
      <c r="CS57" s="300" t="s">
        <v>258</v>
      </c>
      <c r="CT57" s="301" t="s">
        <v>107</v>
      </c>
      <c r="CU57" s="302">
        <v>3</v>
      </c>
      <c r="CV57" s="303">
        <v>448800</v>
      </c>
      <c r="CW57" s="291">
        <f t="shared" si="439"/>
        <v>1346400</v>
      </c>
      <c r="CX57" s="609"/>
      <c r="CY57" s="198">
        <f t="shared" si="22"/>
        <v>1</v>
      </c>
      <c r="CZ57" s="198">
        <f t="shared" si="23"/>
        <v>1</v>
      </c>
      <c r="DA57" s="199">
        <f t="shared" si="24"/>
        <v>1</v>
      </c>
      <c r="DB57" s="199">
        <f t="shared" si="440"/>
        <v>1</v>
      </c>
      <c r="DC57" s="199">
        <f t="shared" si="441"/>
        <v>1</v>
      </c>
      <c r="DD57" s="199">
        <f t="shared" si="442"/>
        <v>1</v>
      </c>
      <c r="DE57" s="113">
        <f t="shared" si="181"/>
        <v>1346400</v>
      </c>
      <c r="DF57" s="155">
        <f t="shared" si="90"/>
        <v>0</v>
      </c>
      <c r="DI57" s="286" t="s">
        <v>257</v>
      </c>
      <c r="DJ57" s="305" t="s">
        <v>258</v>
      </c>
      <c r="DK57" s="288" t="s">
        <v>107</v>
      </c>
      <c r="DL57" s="289">
        <v>3</v>
      </c>
      <c r="DM57" s="295">
        <v>0</v>
      </c>
      <c r="DN57" s="291">
        <f t="shared" si="443"/>
        <v>0</v>
      </c>
      <c r="DO57" s="609"/>
      <c r="DP57" s="198">
        <f t="shared" si="26"/>
        <v>1</v>
      </c>
      <c r="DQ57" s="198">
        <f t="shared" si="27"/>
        <v>1</v>
      </c>
      <c r="DR57" s="199">
        <f t="shared" si="28"/>
        <v>1</v>
      </c>
      <c r="DS57" s="199">
        <f t="shared" si="444"/>
        <v>0</v>
      </c>
      <c r="DT57" s="199">
        <f t="shared" si="445"/>
        <v>0</v>
      </c>
      <c r="DU57" s="199">
        <f t="shared" si="446"/>
        <v>0</v>
      </c>
      <c r="DV57" s="113">
        <f t="shared" si="186"/>
        <v>0</v>
      </c>
      <c r="DW57" s="155">
        <f t="shared" si="95"/>
        <v>0</v>
      </c>
      <c r="DZ57" s="286" t="s">
        <v>257</v>
      </c>
      <c r="EA57" s="305" t="s">
        <v>258</v>
      </c>
      <c r="EB57" s="288" t="s">
        <v>107</v>
      </c>
      <c r="EC57" s="289">
        <v>3</v>
      </c>
      <c r="ED57" s="295">
        <v>0</v>
      </c>
      <c r="EE57" s="291">
        <f t="shared" si="447"/>
        <v>0</v>
      </c>
      <c r="EF57" s="609"/>
      <c r="EG57" s="198">
        <f t="shared" si="30"/>
        <v>1</v>
      </c>
      <c r="EH57" s="198">
        <f t="shared" si="31"/>
        <v>1</v>
      </c>
      <c r="EI57" s="199">
        <f t="shared" si="32"/>
        <v>1</v>
      </c>
      <c r="EJ57" s="199">
        <f t="shared" si="448"/>
        <v>0</v>
      </c>
      <c r="EK57" s="199">
        <f t="shared" si="449"/>
        <v>0</v>
      </c>
      <c r="EL57" s="199">
        <f t="shared" si="450"/>
        <v>0</v>
      </c>
      <c r="EM57" s="113">
        <f t="shared" si="191"/>
        <v>0</v>
      </c>
      <c r="EN57" s="155">
        <f t="shared" si="100"/>
        <v>0</v>
      </c>
      <c r="EQ57" s="286" t="s">
        <v>257</v>
      </c>
      <c r="ER57" s="305" t="s">
        <v>258</v>
      </c>
      <c r="ES57" s="288" t="s">
        <v>107</v>
      </c>
      <c r="ET57" s="289">
        <v>3</v>
      </c>
      <c r="EU57" s="295">
        <v>0</v>
      </c>
      <c r="EV57" s="291">
        <f t="shared" si="451"/>
        <v>0</v>
      </c>
      <c r="EW57" s="609"/>
      <c r="EX57" s="198">
        <f t="shared" si="34"/>
        <v>1</v>
      </c>
      <c r="EY57" s="198">
        <f t="shared" si="35"/>
        <v>1</v>
      </c>
      <c r="EZ57" s="199">
        <f t="shared" si="36"/>
        <v>1</v>
      </c>
      <c r="FA57" s="199">
        <f t="shared" si="452"/>
        <v>0</v>
      </c>
      <c r="FB57" s="199">
        <f t="shared" si="453"/>
        <v>0</v>
      </c>
      <c r="FC57" s="199">
        <f t="shared" si="454"/>
        <v>0</v>
      </c>
      <c r="FD57" s="113">
        <f t="shared" si="196"/>
        <v>0</v>
      </c>
      <c r="FE57" s="155">
        <f t="shared" si="105"/>
        <v>0</v>
      </c>
      <c r="FH57" s="286" t="s">
        <v>257</v>
      </c>
      <c r="FI57" s="305" t="s">
        <v>258</v>
      </c>
      <c r="FJ57" s="288" t="s">
        <v>107</v>
      </c>
      <c r="FK57" s="289">
        <v>3</v>
      </c>
      <c r="FL57" s="295">
        <v>0</v>
      </c>
      <c r="FM57" s="291">
        <f t="shared" si="455"/>
        <v>0</v>
      </c>
      <c r="FN57" s="609"/>
      <c r="FO57" s="198">
        <f t="shared" si="38"/>
        <v>1</v>
      </c>
      <c r="FP57" s="198">
        <f t="shared" si="39"/>
        <v>1</v>
      </c>
      <c r="FQ57" s="199">
        <f t="shared" si="40"/>
        <v>1</v>
      </c>
      <c r="FR57" s="199">
        <f t="shared" si="456"/>
        <v>0</v>
      </c>
      <c r="FS57" s="199">
        <f t="shared" si="457"/>
        <v>0</v>
      </c>
      <c r="FT57" s="199">
        <f t="shared" si="458"/>
        <v>0</v>
      </c>
      <c r="FU57" s="113">
        <f t="shared" si="201"/>
        <v>0</v>
      </c>
      <c r="FV57" s="155">
        <f t="shared" si="110"/>
        <v>0</v>
      </c>
      <c r="FY57" s="286" t="s">
        <v>257</v>
      </c>
      <c r="FZ57" s="305" t="s">
        <v>258</v>
      </c>
      <c r="GA57" s="288" t="s">
        <v>107</v>
      </c>
      <c r="GB57" s="289">
        <v>3</v>
      </c>
      <c r="GC57" s="295">
        <v>0</v>
      </c>
      <c r="GD57" s="291">
        <f t="shared" si="459"/>
        <v>0</v>
      </c>
      <c r="GE57" s="609"/>
      <c r="GF57" s="198">
        <f t="shared" si="42"/>
        <v>1</v>
      </c>
      <c r="GG57" s="198">
        <f t="shared" si="43"/>
        <v>1</v>
      </c>
      <c r="GH57" s="199">
        <f t="shared" si="44"/>
        <v>1</v>
      </c>
      <c r="GI57" s="199">
        <f t="shared" si="460"/>
        <v>0</v>
      </c>
      <c r="GJ57" s="199">
        <f t="shared" si="461"/>
        <v>0</v>
      </c>
      <c r="GK57" s="199">
        <f t="shared" si="462"/>
        <v>0</v>
      </c>
      <c r="GL57" s="113">
        <f t="shared" si="206"/>
        <v>0</v>
      </c>
      <c r="GM57" s="155">
        <f t="shared" si="115"/>
        <v>0</v>
      </c>
      <c r="GP57" s="286" t="s">
        <v>257</v>
      </c>
      <c r="GQ57" s="305" t="s">
        <v>258</v>
      </c>
      <c r="GR57" s="288" t="s">
        <v>107</v>
      </c>
      <c r="GS57" s="289">
        <v>3</v>
      </c>
      <c r="GT57" s="295">
        <v>0</v>
      </c>
      <c r="GU57" s="291">
        <f t="shared" si="463"/>
        <v>0</v>
      </c>
      <c r="GV57" s="609"/>
      <c r="GW57" s="198">
        <f t="shared" si="46"/>
        <v>1</v>
      </c>
      <c r="GX57" s="198">
        <f t="shared" si="47"/>
        <v>1</v>
      </c>
      <c r="GY57" s="199">
        <f t="shared" si="48"/>
        <v>1</v>
      </c>
      <c r="GZ57" s="199">
        <f t="shared" si="464"/>
        <v>0</v>
      </c>
      <c r="HA57" s="199">
        <f t="shared" si="465"/>
        <v>0</v>
      </c>
      <c r="HB57" s="199">
        <f t="shared" si="466"/>
        <v>0</v>
      </c>
      <c r="HC57" s="113">
        <f t="shared" si="211"/>
        <v>0</v>
      </c>
      <c r="HD57" s="155">
        <f t="shared" si="120"/>
        <v>0</v>
      </c>
      <c r="HG57" s="286" t="s">
        <v>257</v>
      </c>
      <c r="HH57" s="305" t="s">
        <v>258</v>
      </c>
      <c r="HI57" s="288" t="s">
        <v>107</v>
      </c>
      <c r="HJ57" s="289">
        <v>3</v>
      </c>
      <c r="HK57" s="295">
        <v>0</v>
      </c>
      <c r="HL57" s="291">
        <f t="shared" si="467"/>
        <v>0</v>
      </c>
      <c r="HM57" s="609"/>
      <c r="HN57" s="198">
        <f t="shared" si="50"/>
        <v>1</v>
      </c>
      <c r="HO57" s="198">
        <f t="shared" si="51"/>
        <v>1</v>
      </c>
      <c r="HP57" s="199">
        <f t="shared" si="52"/>
        <v>1</v>
      </c>
      <c r="HQ57" s="199">
        <f t="shared" si="468"/>
        <v>0</v>
      </c>
      <c r="HR57" s="199">
        <f t="shared" si="469"/>
        <v>0</v>
      </c>
      <c r="HS57" s="199">
        <f t="shared" si="470"/>
        <v>0</v>
      </c>
      <c r="HT57" s="113">
        <f t="shared" si="216"/>
        <v>0</v>
      </c>
      <c r="HU57" s="155">
        <f t="shared" si="125"/>
        <v>0</v>
      </c>
      <c r="HX57" s="286" t="s">
        <v>257</v>
      </c>
      <c r="HY57" s="305" t="s">
        <v>258</v>
      </c>
      <c r="HZ57" s="288" t="s">
        <v>107</v>
      </c>
      <c r="IA57" s="289">
        <v>3</v>
      </c>
      <c r="IB57" s="295">
        <v>0</v>
      </c>
      <c r="IC57" s="291">
        <f t="shared" si="471"/>
        <v>0</v>
      </c>
      <c r="ID57" s="609"/>
      <c r="IE57" s="198">
        <f t="shared" si="54"/>
        <v>1</v>
      </c>
      <c r="IF57" s="198">
        <f t="shared" si="55"/>
        <v>1</v>
      </c>
      <c r="IG57" s="199">
        <f t="shared" si="56"/>
        <v>1</v>
      </c>
      <c r="IH57" s="199">
        <f t="shared" si="472"/>
        <v>0</v>
      </c>
      <c r="II57" s="199">
        <f t="shared" si="473"/>
        <v>0</v>
      </c>
      <c r="IJ57" s="199">
        <f t="shared" si="474"/>
        <v>0</v>
      </c>
      <c r="IK57" s="113">
        <f t="shared" si="221"/>
        <v>0</v>
      </c>
      <c r="IL57" s="155">
        <f t="shared" si="130"/>
        <v>0</v>
      </c>
      <c r="IO57" s="286" t="s">
        <v>257</v>
      </c>
      <c r="IP57" s="305" t="s">
        <v>258</v>
      </c>
      <c r="IQ57" s="288" t="s">
        <v>107</v>
      </c>
      <c r="IR57" s="289">
        <v>3</v>
      </c>
      <c r="IS57" s="295">
        <v>0</v>
      </c>
      <c r="IT57" s="291">
        <f t="shared" si="475"/>
        <v>0</v>
      </c>
      <c r="IU57" s="609"/>
      <c r="IV57" s="198">
        <f t="shared" si="58"/>
        <v>1</v>
      </c>
      <c r="IW57" s="198">
        <f t="shared" si="59"/>
        <v>1</v>
      </c>
      <c r="IX57" s="199">
        <f t="shared" si="60"/>
        <v>1</v>
      </c>
      <c r="IY57" s="199">
        <f t="shared" si="476"/>
        <v>0</v>
      </c>
      <c r="IZ57" s="199">
        <f t="shared" si="477"/>
        <v>0</v>
      </c>
      <c r="JA57" s="199">
        <f t="shared" si="478"/>
        <v>0</v>
      </c>
      <c r="JB57" s="113">
        <f t="shared" si="226"/>
        <v>0</v>
      </c>
      <c r="JC57" s="155">
        <f t="shared" si="135"/>
        <v>0</v>
      </c>
    </row>
    <row r="58" spans="2:263" ht="117.75" customHeight="1">
      <c r="B58" s="286" t="s">
        <v>259</v>
      </c>
      <c r="C58" s="323" t="s">
        <v>260</v>
      </c>
      <c r="D58" s="288" t="s">
        <v>107</v>
      </c>
      <c r="E58" s="289">
        <v>1</v>
      </c>
      <c r="F58" s="290">
        <v>0</v>
      </c>
      <c r="G58" s="291">
        <f t="shared" si="0"/>
        <v>0</v>
      </c>
      <c r="H58" s="609"/>
      <c r="J58" s="253"/>
      <c r="K58" s="286" t="s">
        <v>259</v>
      </c>
      <c r="L58" s="324" t="s">
        <v>260</v>
      </c>
      <c r="M58" s="293" t="s">
        <v>107</v>
      </c>
      <c r="N58" s="294">
        <v>1</v>
      </c>
      <c r="O58" s="295">
        <v>1574200</v>
      </c>
      <c r="P58" s="291">
        <f t="shared" si="422"/>
        <v>1574200</v>
      </c>
      <c r="Q58" s="609"/>
      <c r="R58" s="198">
        <f t="shared" si="414"/>
        <v>1</v>
      </c>
      <c r="S58" s="198">
        <f t="shared" si="415"/>
        <v>1</v>
      </c>
      <c r="T58" s="199">
        <f t="shared" si="416"/>
        <v>1</v>
      </c>
      <c r="U58" s="199">
        <f t="shared" si="417"/>
        <v>1</v>
      </c>
      <c r="V58" s="199">
        <f t="shared" si="418"/>
        <v>1</v>
      </c>
      <c r="W58" s="199">
        <f t="shared" si="419"/>
        <v>1</v>
      </c>
      <c r="X58" s="113">
        <f t="shared" si="420"/>
        <v>1574200</v>
      </c>
      <c r="Y58" s="155">
        <f t="shared" si="421"/>
        <v>0</v>
      </c>
      <c r="AB58" s="286" t="s">
        <v>259</v>
      </c>
      <c r="AC58" s="324" t="s">
        <v>260</v>
      </c>
      <c r="AD58" s="293" t="s">
        <v>107</v>
      </c>
      <c r="AE58" s="294">
        <v>1</v>
      </c>
      <c r="AF58" s="295">
        <v>7800000</v>
      </c>
      <c r="AG58" s="291">
        <f t="shared" si="423"/>
        <v>7800000</v>
      </c>
      <c r="AH58" s="609"/>
      <c r="AI58" s="198">
        <f t="shared" si="6"/>
        <v>1</v>
      </c>
      <c r="AJ58" s="198">
        <f t="shared" si="7"/>
        <v>1</v>
      </c>
      <c r="AK58" s="199">
        <f t="shared" si="8"/>
        <v>1</v>
      </c>
      <c r="AL58" s="199">
        <f t="shared" si="424"/>
        <v>1</v>
      </c>
      <c r="AM58" s="199">
        <f t="shared" si="425"/>
        <v>1</v>
      </c>
      <c r="AN58" s="199">
        <f t="shared" si="426"/>
        <v>1</v>
      </c>
      <c r="AO58" s="113">
        <f t="shared" si="161"/>
        <v>7800000</v>
      </c>
      <c r="AP58" s="155">
        <f t="shared" si="70"/>
        <v>0</v>
      </c>
      <c r="AS58" s="286" t="s">
        <v>259</v>
      </c>
      <c r="AT58" s="325" t="s">
        <v>260</v>
      </c>
      <c r="AU58" s="296" t="s">
        <v>107</v>
      </c>
      <c r="AV58" s="294">
        <v>1</v>
      </c>
      <c r="AW58" s="297">
        <v>7000000</v>
      </c>
      <c r="AX58" s="291">
        <f t="shared" si="427"/>
        <v>7000000</v>
      </c>
      <c r="AY58" s="609"/>
      <c r="AZ58" s="198">
        <f t="shared" si="10"/>
        <v>1</v>
      </c>
      <c r="BA58" s="198">
        <f t="shared" si="11"/>
        <v>1</v>
      </c>
      <c r="BB58" s="199">
        <f t="shared" si="12"/>
        <v>1</v>
      </c>
      <c r="BC58" s="199">
        <f t="shared" si="428"/>
        <v>1</v>
      </c>
      <c r="BD58" s="199">
        <f t="shared" si="429"/>
        <v>1</v>
      </c>
      <c r="BE58" s="199">
        <f t="shared" si="430"/>
        <v>1</v>
      </c>
      <c r="BF58" s="113">
        <f t="shared" si="166"/>
        <v>7000000</v>
      </c>
      <c r="BG58" s="155">
        <f t="shared" si="75"/>
        <v>0</v>
      </c>
      <c r="BJ58" s="286" t="s">
        <v>259</v>
      </c>
      <c r="BK58" s="324" t="s">
        <v>260</v>
      </c>
      <c r="BL58" s="293" t="s">
        <v>107</v>
      </c>
      <c r="BM58" s="294">
        <v>1</v>
      </c>
      <c r="BN58" s="295">
        <v>6400000</v>
      </c>
      <c r="BO58" s="291">
        <f t="shared" si="431"/>
        <v>6400000</v>
      </c>
      <c r="BP58" s="609"/>
      <c r="BQ58" s="198">
        <f t="shared" si="14"/>
        <v>1</v>
      </c>
      <c r="BR58" s="198">
        <f t="shared" si="15"/>
        <v>1</v>
      </c>
      <c r="BS58" s="199">
        <f t="shared" si="16"/>
        <v>1</v>
      </c>
      <c r="BT58" s="199">
        <f t="shared" si="432"/>
        <v>1</v>
      </c>
      <c r="BU58" s="199">
        <f t="shared" si="433"/>
        <v>1</v>
      </c>
      <c r="BV58" s="199">
        <f t="shared" si="434"/>
        <v>1</v>
      </c>
      <c r="BW58" s="113">
        <f t="shared" si="171"/>
        <v>6400000</v>
      </c>
      <c r="BX58" s="155">
        <f t="shared" si="80"/>
        <v>0</v>
      </c>
      <c r="CA58" s="286" t="s">
        <v>259</v>
      </c>
      <c r="CB58" s="326" t="s">
        <v>260</v>
      </c>
      <c r="CC58" s="293" t="s">
        <v>107</v>
      </c>
      <c r="CD58" s="294">
        <v>1</v>
      </c>
      <c r="CE58" s="295">
        <v>9500000</v>
      </c>
      <c r="CF58" s="291">
        <f t="shared" si="435"/>
        <v>9500000</v>
      </c>
      <c r="CG58" s="609"/>
      <c r="CH58" s="198">
        <f t="shared" si="18"/>
        <v>1</v>
      </c>
      <c r="CI58" s="198">
        <f t="shared" si="19"/>
        <v>1</v>
      </c>
      <c r="CJ58" s="199">
        <f t="shared" si="20"/>
        <v>1</v>
      </c>
      <c r="CK58" s="199">
        <f t="shared" si="436"/>
        <v>1</v>
      </c>
      <c r="CL58" s="199">
        <f t="shared" si="437"/>
        <v>1</v>
      </c>
      <c r="CM58" s="199">
        <f t="shared" si="438"/>
        <v>1</v>
      </c>
      <c r="CN58" s="113">
        <f t="shared" si="176"/>
        <v>9500000</v>
      </c>
      <c r="CO58" s="155">
        <f t="shared" si="85"/>
        <v>0</v>
      </c>
      <c r="CR58" s="299" t="s">
        <v>259</v>
      </c>
      <c r="CS58" s="324" t="s">
        <v>260</v>
      </c>
      <c r="CT58" s="301" t="s">
        <v>107</v>
      </c>
      <c r="CU58" s="302">
        <v>1</v>
      </c>
      <c r="CV58" s="303">
        <v>7673500</v>
      </c>
      <c r="CW58" s="291">
        <f t="shared" si="439"/>
        <v>7673500</v>
      </c>
      <c r="CX58" s="609"/>
      <c r="CY58" s="198">
        <f t="shared" si="22"/>
        <v>1</v>
      </c>
      <c r="CZ58" s="198">
        <f t="shared" si="23"/>
        <v>1</v>
      </c>
      <c r="DA58" s="199">
        <f t="shared" si="24"/>
        <v>1</v>
      </c>
      <c r="DB58" s="199">
        <f t="shared" si="440"/>
        <v>1</v>
      </c>
      <c r="DC58" s="199">
        <f t="shared" si="441"/>
        <v>1</v>
      </c>
      <c r="DD58" s="199">
        <f t="shared" si="442"/>
        <v>1</v>
      </c>
      <c r="DE58" s="113">
        <f t="shared" si="181"/>
        <v>7673500</v>
      </c>
      <c r="DF58" s="155">
        <f t="shared" si="90"/>
        <v>0</v>
      </c>
      <c r="DI58" s="286" t="s">
        <v>259</v>
      </c>
      <c r="DJ58" s="323" t="s">
        <v>260</v>
      </c>
      <c r="DK58" s="288" t="s">
        <v>107</v>
      </c>
      <c r="DL58" s="289">
        <v>1</v>
      </c>
      <c r="DM58" s="295">
        <v>0</v>
      </c>
      <c r="DN58" s="291">
        <f t="shared" si="443"/>
        <v>0</v>
      </c>
      <c r="DO58" s="609"/>
      <c r="DP58" s="198">
        <f t="shared" si="26"/>
        <v>1</v>
      </c>
      <c r="DQ58" s="198">
        <f t="shared" si="27"/>
        <v>1</v>
      </c>
      <c r="DR58" s="199">
        <f t="shared" si="28"/>
        <v>1</v>
      </c>
      <c r="DS58" s="199">
        <f t="shared" si="444"/>
        <v>0</v>
      </c>
      <c r="DT58" s="199">
        <f t="shared" si="445"/>
        <v>0</v>
      </c>
      <c r="DU58" s="199">
        <f t="shared" si="446"/>
        <v>0</v>
      </c>
      <c r="DV58" s="113">
        <f t="shared" si="186"/>
        <v>0</v>
      </c>
      <c r="DW58" s="155">
        <f t="shared" si="95"/>
        <v>0</v>
      </c>
      <c r="DZ58" s="286" t="s">
        <v>259</v>
      </c>
      <c r="EA58" s="323" t="s">
        <v>260</v>
      </c>
      <c r="EB58" s="288" t="s">
        <v>107</v>
      </c>
      <c r="EC58" s="289">
        <v>1</v>
      </c>
      <c r="ED58" s="295">
        <v>0</v>
      </c>
      <c r="EE58" s="291">
        <f t="shared" si="447"/>
        <v>0</v>
      </c>
      <c r="EF58" s="609"/>
      <c r="EG58" s="198">
        <f t="shared" si="30"/>
        <v>1</v>
      </c>
      <c r="EH58" s="198">
        <f t="shared" si="31"/>
        <v>1</v>
      </c>
      <c r="EI58" s="199">
        <f t="shared" si="32"/>
        <v>1</v>
      </c>
      <c r="EJ58" s="199">
        <f t="shared" si="448"/>
        <v>0</v>
      </c>
      <c r="EK58" s="199">
        <f t="shared" si="449"/>
        <v>0</v>
      </c>
      <c r="EL58" s="199">
        <f t="shared" si="450"/>
        <v>0</v>
      </c>
      <c r="EM58" s="113">
        <f t="shared" si="191"/>
        <v>0</v>
      </c>
      <c r="EN58" s="155">
        <f t="shared" si="100"/>
        <v>0</v>
      </c>
      <c r="EQ58" s="286" t="s">
        <v>259</v>
      </c>
      <c r="ER58" s="323" t="s">
        <v>260</v>
      </c>
      <c r="ES58" s="288" t="s">
        <v>107</v>
      </c>
      <c r="ET58" s="289">
        <v>1</v>
      </c>
      <c r="EU58" s="295">
        <v>0</v>
      </c>
      <c r="EV58" s="291">
        <f t="shared" si="451"/>
        <v>0</v>
      </c>
      <c r="EW58" s="609"/>
      <c r="EX58" s="198">
        <f t="shared" si="34"/>
        <v>1</v>
      </c>
      <c r="EY58" s="198">
        <f t="shared" si="35"/>
        <v>1</v>
      </c>
      <c r="EZ58" s="199">
        <f t="shared" si="36"/>
        <v>1</v>
      </c>
      <c r="FA58" s="199">
        <f t="shared" si="452"/>
        <v>0</v>
      </c>
      <c r="FB58" s="199">
        <f t="shared" si="453"/>
        <v>0</v>
      </c>
      <c r="FC58" s="199">
        <f t="shared" si="454"/>
        <v>0</v>
      </c>
      <c r="FD58" s="113">
        <f t="shared" si="196"/>
        <v>0</v>
      </c>
      <c r="FE58" s="155">
        <f t="shared" si="105"/>
        <v>0</v>
      </c>
      <c r="FH58" s="286" t="s">
        <v>259</v>
      </c>
      <c r="FI58" s="323" t="s">
        <v>260</v>
      </c>
      <c r="FJ58" s="288" t="s">
        <v>107</v>
      </c>
      <c r="FK58" s="289">
        <v>1</v>
      </c>
      <c r="FL58" s="295">
        <v>0</v>
      </c>
      <c r="FM58" s="291">
        <f t="shared" si="455"/>
        <v>0</v>
      </c>
      <c r="FN58" s="609"/>
      <c r="FO58" s="198">
        <f t="shared" si="38"/>
        <v>1</v>
      </c>
      <c r="FP58" s="198">
        <f t="shared" si="39"/>
        <v>1</v>
      </c>
      <c r="FQ58" s="199">
        <f t="shared" si="40"/>
        <v>1</v>
      </c>
      <c r="FR58" s="199">
        <f t="shared" si="456"/>
        <v>0</v>
      </c>
      <c r="FS58" s="199">
        <f t="shared" si="457"/>
        <v>0</v>
      </c>
      <c r="FT58" s="199">
        <f t="shared" si="458"/>
        <v>0</v>
      </c>
      <c r="FU58" s="113">
        <f t="shared" si="201"/>
        <v>0</v>
      </c>
      <c r="FV58" s="155">
        <f t="shared" si="110"/>
        <v>0</v>
      </c>
      <c r="FY58" s="286" t="s">
        <v>259</v>
      </c>
      <c r="FZ58" s="323" t="s">
        <v>260</v>
      </c>
      <c r="GA58" s="288" t="s">
        <v>107</v>
      </c>
      <c r="GB58" s="289">
        <v>1</v>
      </c>
      <c r="GC58" s="295">
        <v>0</v>
      </c>
      <c r="GD58" s="291">
        <f t="shared" si="459"/>
        <v>0</v>
      </c>
      <c r="GE58" s="609"/>
      <c r="GF58" s="198">
        <f t="shared" si="42"/>
        <v>1</v>
      </c>
      <c r="GG58" s="198">
        <f t="shared" si="43"/>
        <v>1</v>
      </c>
      <c r="GH58" s="199">
        <f t="shared" si="44"/>
        <v>1</v>
      </c>
      <c r="GI58" s="199">
        <f t="shared" si="460"/>
        <v>0</v>
      </c>
      <c r="GJ58" s="199">
        <f t="shared" si="461"/>
        <v>0</v>
      </c>
      <c r="GK58" s="199">
        <f t="shared" si="462"/>
        <v>0</v>
      </c>
      <c r="GL58" s="113">
        <f t="shared" si="206"/>
        <v>0</v>
      </c>
      <c r="GM58" s="155">
        <f t="shared" si="115"/>
        <v>0</v>
      </c>
      <c r="GP58" s="286" t="s">
        <v>259</v>
      </c>
      <c r="GQ58" s="323" t="s">
        <v>260</v>
      </c>
      <c r="GR58" s="288" t="s">
        <v>107</v>
      </c>
      <c r="GS58" s="289">
        <v>1</v>
      </c>
      <c r="GT58" s="295">
        <v>0</v>
      </c>
      <c r="GU58" s="291">
        <f t="shared" si="463"/>
        <v>0</v>
      </c>
      <c r="GV58" s="609"/>
      <c r="GW58" s="198">
        <f t="shared" si="46"/>
        <v>1</v>
      </c>
      <c r="GX58" s="198">
        <f t="shared" si="47"/>
        <v>1</v>
      </c>
      <c r="GY58" s="199">
        <f t="shared" si="48"/>
        <v>1</v>
      </c>
      <c r="GZ58" s="199">
        <f t="shared" si="464"/>
        <v>0</v>
      </c>
      <c r="HA58" s="199">
        <f t="shared" si="465"/>
        <v>0</v>
      </c>
      <c r="HB58" s="199">
        <f t="shared" si="466"/>
        <v>0</v>
      </c>
      <c r="HC58" s="113">
        <f t="shared" si="211"/>
        <v>0</v>
      </c>
      <c r="HD58" s="155">
        <f t="shared" si="120"/>
        <v>0</v>
      </c>
      <c r="HG58" s="286" t="s">
        <v>259</v>
      </c>
      <c r="HH58" s="323" t="s">
        <v>260</v>
      </c>
      <c r="HI58" s="288" t="s">
        <v>107</v>
      </c>
      <c r="HJ58" s="289">
        <v>1</v>
      </c>
      <c r="HK58" s="295">
        <v>0</v>
      </c>
      <c r="HL58" s="291">
        <f t="shared" si="467"/>
        <v>0</v>
      </c>
      <c r="HM58" s="609"/>
      <c r="HN58" s="198">
        <f t="shared" si="50"/>
        <v>1</v>
      </c>
      <c r="HO58" s="198">
        <f t="shared" si="51"/>
        <v>1</v>
      </c>
      <c r="HP58" s="199">
        <f t="shared" si="52"/>
        <v>1</v>
      </c>
      <c r="HQ58" s="199">
        <f t="shared" si="468"/>
        <v>0</v>
      </c>
      <c r="HR58" s="199">
        <f t="shared" si="469"/>
        <v>0</v>
      </c>
      <c r="HS58" s="199">
        <f t="shared" si="470"/>
        <v>0</v>
      </c>
      <c r="HT58" s="113">
        <f t="shared" si="216"/>
        <v>0</v>
      </c>
      <c r="HU58" s="155">
        <f t="shared" si="125"/>
        <v>0</v>
      </c>
      <c r="HX58" s="286" t="s">
        <v>259</v>
      </c>
      <c r="HY58" s="323" t="s">
        <v>260</v>
      </c>
      <c r="HZ58" s="288" t="s">
        <v>107</v>
      </c>
      <c r="IA58" s="289">
        <v>1</v>
      </c>
      <c r="IB58" s="295">
        <v>0</v>
      </c>
      <c r="IC58" s="291">
        <f t="shared" si="471"/>
        <v>0</v>
      </c>
      <c r="ID58" s="609"/>
      <c r="IE58" s="198">
        <f t="shared" si="54"/>
        <v>1</v>
      </c>
      <c r="IF58" s="198">
        <f t="shared" si="55"/>
        <v>1</v>
      </c>
      <c r="IG58" s="199">
        <f t="shared" si="56"/>
        <v>1</v>
      </c>
      <c r="IH58" s="199">
        <f t="shared" si="472"/>
        <v>0</v>
      </c>
      <c r="II58" s="199">
        <f t="shared" si="473"/>
        <v>0</v>
      </c>
      <c r="IJ58" s="199">
        <f t="shared" si="474"/>
        <v>0</v>
      </c>
      <c r="IK58" s="113">
        <f t="shared" si="221"/>
        <v>0</v>
      </c>
      <c r="IL58" s="155">
        <f t="shared" si="130"/>
        <v>0</v>
      </c>
      <c r="IO58" s="286" t="s">
        <v>259</v>
      </c>
      <c r="IP58" s="323" t="s">
        <v>260</v>
      </c>
      <c r="IQ58" s="288" t="s">
        <v>107</v>
      </c>
      <c r="IR58" s="289">
        <v>1</v>
      </c>
      <c r="IS58" s="295">
        <v>0</v>
      </c>
      <c r="IT58" s="291">
        <f t="shared" si="475"/>
        <v>0</v>
      </c>
      <c r="IU58" s="609"/>
      <c r="IV58" s="198">
        <f t="shared" si="58"/>
        <v>1</v>
      </c>
      <c r="IW58" s="198">
        <f t="shared" si="59"/>
        <v>1</v>
      </c>
      <c r="IX58" s="199">
        <f t="shared" si="60"/>
        <v>1</v>
      </c>
      <c r="IY58" s="199">
        <f t="shared" si="476"/>
        <v>0</v>
      </c>
      <c r="IZ58" s="199">
        <f t="shared" si="477"/>
        <v>0</v>
      </c>
      <c r="JA58" s="199">
        <f t="shared" si="478"/>
        <v>0</v>
      </c>
      <c r="JB58" s="113">
        <f t="shared" si="226"/>
        <v>0</v>
      </c>
      <c r="JC58" s="155">
        <f t="shared" si="135"/>
        <v>0</v>
      </c>
    </row>
    <row r="59" spans="2:263" ht="56.25" customHeight="1">
      <c r="B59" s="286" t="s">
        <v>261</v>
      </c>
      <c r="C59" s="287" t="s">
        <v>262</v>
      </c>
      <c r="D59" s="306" t="s">
        <v>107</v>
      </c>
      <c r="E59" s="289">
        <v>1</v>
      </c>
      <c r="F59" s="290">
        <v>0</v>
      </c>
      <c r="G59" s="291">
        <f t="shared" si="0"/>
        <v>0</v>
      </c>
      <c r="H59" s="609"/>
      <c r="J59" s="253"/>
      <c r="K59" s="286" t="s">
        <v>261</v>
      </c>
      <c r="L59" s="292" t="s">
        <v>262</v>
      </c>
      <c r="M59" s="296" t="s">
        <v>107</v>
      </c>
      <c r="N59" s="294">
        <v>1</v>
      </c>
      <c r="O59" s="295">
        <v>85000</v>
      </c>
      <c r="P59" s="291">
        <f t="shared" si="422"/>
        <v>85000</v>
      </c>
      <c r="Q59" s="609"/>
      <c r="R59" s="198">
        <f t="shared" si="414"/>
        <v>1</v>
      </c>
      <c r="S59" s="198">
        <f t="shared" si="415"/>
        <v>1</v>
      </c>
      <c r="T59" s="199">
        <f t="shared" si="416"/>
        <v>1</v>
      </c>
      <c r="U59" s="199">
        <f t="shared" si="417"/>
        <v>1</v>
      </c>
      <c r="V59" s="199">
        <f t="shared" si="418"/>
        <v>1</v>
      </c>
      <c r="W59" s="199">
        <f t="shared" si="419"/>
        <v>1</v>
      </c>
      <c r="X59" s="113">
        <f t="shared" si="420"/>
        <v>85000</v>
      </c>
      <c r="Y59" s="155">
        <f t="shared" si="421"/>
        <v>0</v>
      </c>
      <c r="AB59" s="286" t="s">
        <v>261</v>
      </c>
      <c r="AC59" s="292" t="s">
        <v>262</v>
      </c>
      <c r="AD59" s="296" t="s">
        <v>107</v>
      </c>
      <c r="AE59" s="294">
        <v>1</v>
      </c>
      <c r="AF59" s="295">
        <v>275000</v>
      </c>
      <c r="AG59" s="291">
        <f t="shared" si="423"/>
        <v>275000</v>
      </c>
      <c r="AH59" s="609"/>
      <c r="AI59" s="198">
        <f t="shared" si="6"/>
        <v>1</v>
      </c>
      <c r="AJ59" s="198">
        <f t="shared" si="7"/>
        <v>1</v>
      </c>
      <c r="AK59" s="199">
        <f t="shared" si="8"/>
        <v>1</v>
      </c>
      <c r="AL59" s="199">
        <f t="shared" si="424"/>
        <v>1</v>
      </c>
      <c r="AM59" s="199">
        <f t="shared" si="425"/>
        <v>1</v>
      </c>
      <c r="AN59" s="199">
        <f t="shared" si="426"/>
        <v>1</v>
      </c>
      <c r="AO59" s="113">
        <f t="shared" si="161"/>
        <v>275000</v>
      </c>
      <c r="AP59" s="155">
        <f t="shared" si="70"/>
        <v>0</v>
      </c>
      <c r="AS59" s="286" t="s">
        <v>261</v>
      </c>
      <c r="AT59" s="292" t="s">
        <v>262</v>
      </c>
      <c r="AU59" s="296" t="s">
        <v>107</v>
      </c>
      <c r="AV59" s="294">
        <v>1</v>
      </c>
      <c r="AW59" s="297">
        <v>121475</v>
      </c>
      <c r="AX59" s="291">
        <f t="shared" si="427"/>
        <v>121475</v>
      </c>
      <c r="AY59" s="609"/>
      <c r="AZ59" s="198">
        <f t="shared" si="10"/>
        <v>1</v>
      </c>
      <c r="BA59" s="198">
        <f t="shared" si="11"/>
        <v>1</v>
      </c>
      <c r="BB59" s="199">
        <f t="shared" si="12"/>
        <v>1</v>
      </c>
      <c r="BC59" s="199">
        <f t="shared" si="428"/>
        <v>1</v>
      </c>
      <c r="BD59" s="199">
        <f t="shared" si="429"/>
        <v>1</v>
      </c>
      <c r="BE59" s="199">
        <f t="shared" si="430"/>
        <v>1</v>
      </c>
      <c r="BF59" s="113">
        <f t="shared" si="166"/>
        <v>121475</v>
      </c>
      <c r="BG59" s="155">
        <f t="shared" si="75"/>
        <v>0</v>
      </c>
      <c r="BJ59" s="286" t="s">
        <v>261</v>
      </c>
      <c r="BK59" s="292" t="s">
        <v>262</v>
      </c>
      <c r="BL59" s="296" t="s">
        <v>107</v>
      </c>
      <c r="BM59" s="294">
        <v>1</v>
      </c>
      <c r="BN59" s="295">
        <v>670000</v>
      </c>
      <c r="BO59" s="291">
        <f t="shared" si="431"/>
        <v>670000</v>
      </c>
      <c r="BP59" s="609"/>
      <c r="BQ59" s="198">
        <f t="shared" si="14"/>
        <v>1</v>
      </c>
      <c r="BR59" s="198">
        <f t="shared" si="15"/>
        <v>1</v>
      </c>
      <c r="BS59" s="199">
        <f t="shared" si="16"/>
        <v>1</v>
      </c>
      <c r="BT59" s="199">
        <f t="shared" si="432"/>
        <v>1</v>
      </c>
      <c r="BU59" s="199">
        <f t="shared" si="433"/>
        <v>1</v>
      </c>
      <c r="BV59" s="199">
        <f t="shared" si="434"/>
        <v>1</v>
      </c>
      <c r="BW59" s="113">
        <f t="shared" si="171"/>
        <v>670000</v>
      </c>
      <c r="BX59" s="155">
        <f t="shared" si="80"/>
        <v>0</v>
      </c>
      <c r="CA59" s="286" t="s">
        <v>261</v>
      </c>
      <c r="CB59" s="298" t="s">
        <v>262</v>
      </c>
      <c r="CC59" s="296" t="s">
        <v>107</v>
      </c>
      <c r="CD59" s="294">
        <v>1</v>
      </c>
      <c r="CE59" s="295">
        <v>220000</v>
      </c>
      <c r="CF59" s="291">
        <f t="shared" si="435"/>
        <v>220000</v>
      </c>
      <c r="CG59" s="609"/>
      <c r="CH59" s="198">
        <f t="shared" si="18"/>
        <v>1</v>
      </c>
      <c r="CI59" s="198">
        <f t="shared" si="19"/>
        <v>1</v>
      </c>
      <c r="CJ59" s="199">
        <f t="shared" si="20"/>
        <v>1</v>
      </c>
      <c r="CK59" s="199">
        <f t="shared" si="436"/>
        <v>1</v>
      </c>
      <c r="CL59" s="199">
        <f t="shared" si="437"/>
        <v>1</v>
      </c>
      <c r="CM59" s="199">
        <f t="shared" si="438"/>
        <v>1</v>
      </c>
      <c r="CN59" s="113">
        <f t="shared" si="176"/>
        <v>220000</v>
      </c>
      <c r="CO59" s="155">
        <f t="shared" si="85"/>
        <v>0</v>
      </c>
      <c r="CR59" s="299" t="s">
        <v>261</v>
      </c>
      <c r="CS59" s="300" t="s">
        <v>262</v>
      </c>
      <c r="CT59" s="301" t="s">
        <v>107</v>
      </c>
      <c r="CU59" s="302">
        <v>1</v>
      </c>
      <c r="CV59" s="303">
        <v>216300</v>
      </c>
      <c r="CW59" s="291">
        <f t="shared" si="439"/>
        <v>216300</v>
      </c>
      <c r="CX59" s="609"/>
      <c r="CY59" s="198">
        <f t="shared" si="22"/>
        <v>1</v>
      </c>
      <c r="CZ59" s="198">
        <f t="shared" si="23"/>
        <v>1</v>
      </c>
      <c r="DA59" s="199">
        <f t="shared" si="24"/>
        <v>1</v>
      </c>
      <c r="DB59" s="199">
        <f t="shared" si="440"/>
        <v>1</v>
      </c>
      <c r="DC59" s="199">
        <f t="shared" si="441"/>
        <v>1</v>
      </c>
      <c r="DD59" s="199">
        <f t="shared" si="442"/>
        <v>1</v>
      </c>
      <c r="DE59" s="113">
        <f t="shared" si="181"/>
        <v>216300</v>
      </c>
      <c r="DF59" s="155">
        <f t="shared" si="90"/>
        <v>0</v>
      </c>
      <c r="DI59" s="286" t="s">
        <v>261</v>
      </c>
      <c r="DJ59" s="287" t="s">
        <v>262</v>
      </c>
      <c r="DK59" s="306" t="s">
        <v>107</v>
      </c>
      <c r="DL59" s="289">
        <v>1</v>
      </c>
      <c r="DM59" s="295">
        <v>0</v>
      </c>
      <c r="DN59" s="291">
        <f t="shared" si="443"/>
        <v>0</v>
      </c>
      <c r="DO59" s="609"/>
      <c r="DP59" s="198">
        <f t="shared" si="26"/>
        <v>1</v>
      </c>
      <c r="DQ59" s="198">
        <f t="shared" si="27"/>
        <v>1</v>
      </c>
      <c r="DR59" s="199">
        <f t="shared" si="28"/>
        <v>1</v>
      </c>
      <c r="DS59" s="199">
        <f t="shared" si="444"/>
        <v>0</v>
      </c>
      <c r="DT59" s="199">
        <f t="shared" si="445"/>
        <v>0</v>
      </c>
      <c r="DU59" s="199">
        <f t="shared" si="446"/>
        <v>0</v>
      </c>
      <c r="DV59" s="113">
        <f t="shared" si="186"/>
        <v>0</v>
      </c>
      <c r="DW59" s="155">
        <f t="shared" si="95"/>
        <v>0</v>
      </c>
      <c r="DZ59" s="286" t="s">
        <v>261</v>
      </c>
      <c r="EA59" s="287" t="s">
        <v>262</v>
      </c>
      <c r="EB59" s="306" t="s">
        <v>107</v>
      </c>
      <c r="EC59" s="289">
        <v>1</v>
      </c>
      <c r="ED59" s="295">
        <v>0</v>
      </c>
      <c r="EE59" s="291">
        <f t="shared" si="447"/>
        <v>0</v>
      </c>
      <c r="EF59" s="609"/>
      <c r="EG59" s="198">
        <f t="shared" si="30"/>
        <v>1</v>
      </c>
      <c r="EH59" s="198">
        <f t="shared" si="31"/>
        <v>1</v>
      </c>
      <c r="EI59" s="199">
        <f t="shared" si="32"/>
        <v>1</v>
      </c>
      <c r="EJ59" s="199">
        <f t="shared" si="448"/>
        <v>0</v>
      </c>
      <c r="EK59" s="199">
        <f t="shared" si="449"/>
        <v>0</v>
      </c>
      <c r="EL59" s="199">
        <f t="shared" si="450"/>
        <v>0</v>
      </c>
      <c r="EM59" s="113">
        <f t="shared" si="191"/>
        <v>0</v>
      </c>
      <c r="EN59" s="155">
        <f t="shared" si="100"/>
        <v>0</v>
      </c>
      <c r="EQ59" s="286" t="s">
        <v>261</v>
      </c>
      <c r="ER59" s="287" t="s">
        <v>262</v>
      </c>
      <c r="ES59" s="306" t="s">
        <v>107</v>
      </c>
      <c r="ET59" s="289">
        <v>1</v>
      </c>
      <c r="EU59" s="295">
        <v>0</v>
      </c>
      <c r="EV59" s="291">
        <f t="shared" si="451"/>
        <v>0</v>
      </c>
      <c r="EW59" s="609"/>
      <c r="EX59" s="198">
        <f t="shared" si="34"/>
        <v>1</v>
      </c>
      <c r="EY59" s="198">
        <f t="shared" si="35"/>
        <v>1</v>
      </c>
      <c r="EZ59" s="199">
        <f t="shared" si="36"/>
        <v>1</v>
      </c>
      <c r="FA59" s="199">
        <f t="shared" si="452"/>
        <v>0</v>
      </c>
      <c r="FB59" s="199">
        <f t="shared" si="453"/>
        <v>0</v>
      </c>
      <c r="FC59" s="199">
        <f t="shared" si="454"/>
        <v>0</v>
      </c>
      <c r="FD59" s="113">
        <f t="shared" si="196"/>
        <v>0</v>
      </c>
      <c r="FE59" s="155">
        <f t="shared" si="105"/>
        <v>0</v>
      </c>
      <c r="FH59" s="286" t="s">
        <v>261</v>
      </c>
      <c r="FI59" s="287" t="s">
        <v>262</v>
      </c>
      <c r="FJ59" s="306" t="s">
        <v>107</v>
      </c>
      <c r="FK59" s="289">
        <v>1</v>
      </c>
      <c r="FL59" s="295">
        <v>0</v>
      </c>
      <c r="FM59" s="291">
        <f t="shared" si="455"/>
        <v>0</v>
      </c>
      <c r="FN59" s="609"/>
      <c r="FO59" s="198">
        <f t="shared" si="38"/>
        <v>1</v>
      </c>
      <c r="FP59" s="198">
        <f t="shared" si="39"/>
        <v>1</v>
      </c>
      <c r="FQ59" s="199">
        <f t="shared" si="40"/>
        <v>1</v>
      </c>
      <c r="FR59" s="199">
        <f t="shared" si="456"/>
        <v>0</v>
      </c>
      <c r="FS59" s="199">
        <f t="shared" si="457"/>
        <v>0</v>
      </c>
      <c r="FT59" s="199">
        <f t="shared" si="458"/>
        <v>0</v>
      </c>
      <c r="FU59" s="113">
        <f t="shared" si="201"/>
        <v>0</v>
      </c>
      <c r="FV59" s="155">
        <f t="shared" si="110"/>
        <v>0</v>
      </c>
      <c r="FY59" s="286" t="s">
        <v>261</v>
      </c>
      <c r="FZ59" s="287" t="s">
        <v>262</v>
      </c>
      <c r="GA59" s="306" t="s">
        <v>107</v>
      </c>
      <c r="GB59" s="289">
        <v>1</v>
      </c>
      <c r="GC59" s="295">
        <v>0</v>
      </c>
      <c r="GD59" s="291">
        <f t="shared" si="459"/>
        <v>0</v>
      </c>
      <c r="GE59" s="609"/>
      <c r="GF59" s="198">
        <f t="shared" si="42"/>
        <v>1</v>
      </c>
      <c r="GG59" s="198">
        <f t="shared" si="43"/>
        <v>1</v>
      </c>
      <c r="GH59" s="199">
        <f t="shared" si="44"/>
        <v>1</v>
      </c>
      <c r="GI59" s="199">
        <f t="shared" si="460"/>
        <v>0</v>
      </c>
      <c r="GJ59" s="199">
        <f t="shared" si="461"/>
        <v>0</v>
      </c>
      <c r="GK59" s="199">
        <f t="shared" si="462"/>
        <v>0</v>
      </c>
      <c r="GL59" s="113">
        <f t="shared" si="206"/>
        <v>0</v>
      </c>
      <c r="GM59" s="155">
        <f t="shared" si="115"/>
        <v>0</v>
      </c>
      <c r="GP59" s="286" t="s">
        <v>261</v>
      </c>
      <c r="GQ59" s="287" t="s">
        <v>262</v>
      </c>
      <c r="GR59" s="306" t="s">
        <v>107</v>
      </c>
      <c r="GS59" s="289">
        <v>1</v>
      </c>
      <c r="GT59" s="295">
        <v>0</v>
      </c>
      <c r="GU59" s="291">
        <f t="shared" si="463"/>
        <v>0</v>
      </c>
      <c r="GV59" s="609"/>
      <c r="GW59" s="198">
        <f t="shared" si="46"/>
        <v>1</v>
      </c>
      <c r="GX59" s="198">
        <f t="shared" si="47"/>
        <v>1</v>
      </c>
      <c r="GY59" s="199">
        <f t="shared" si="48"/>
        <v>1</v>
      </c>
      <c r="GZ59" s="199">
        <f t="shared" si="464"/>
        <v>0</v>
      </c>
      <c r="HA59" s="199">
        <f t="shared" si="465"/>
        <v>0</v>
      </c>
      <c r="HB59" s="199">
        <f t="shared" si="466"/>
        <v>0</v>
      </c>
      <c r="HC59" s="113">
        <f t="shared" si="211"/>
        <v>0</v>
      </c>
      <c r="HD59" s="155">
        <f t="shared" si="120"/>
        <v>0</v>
      </c>
      <c r="HG59" s="286" t="s">
        <v>261</v>
      </c>
      <c r="HH59" s="287" t="s">
        <v>262</v>
      </c>
      <c r="HI59" s="306" t="s">
        <v>107</v>
      </c>
      <c r="HJ59" s="289">
        <v>1</v>
      </c>
      <c r="HK59" s="295">
        <v>0</v>
      </c>
      <c r="HL59" s="291">
        <f t="shared" si="467"/>
        <v>0</v>
      </c>
      <c r="HM59" s="609"/>
      <c r="HN59" s="198">
        <f t="shared" si="50"/>
        <v>1</v>
      </c>
      <c r="HO59" s="198">
        <f t="shared" si="51"/>
        <v>1</v>
      </c>
      <c r="HP59" s="199">
        <f t="shared" si="52"/>
        <v>1</v>
      </c>
      <c r="HQ59" s="199">
        <f t="shared" si="468"/>
        <v>0</v>
      </c>
      <c r="HR59" s="199">
        <f t="shared" si="469"/>
        <v>0</v>
      </c>
      <c r="HS59" s="199">
        <f t="shared" si="470"/>
        <v>0</v>
      </c>
      <c r="HT59" s="113">
        <f t="shared" si="216"/>
        <v>0</v>
      </c>
      <c r="HU59" s="155">
        <f t="shared" si="125"/>
        <v>0</v>
      </c>
      <c r="HX59" s="286" t="s">
        <v>261</v>
      </c>
      <c r="HY59" s="287" t="s">
        <v>262</v>
      </c>
      <c r="HZ59" s="306" t="s">
        <v>107</v>
      </c>
      <c r="IA59" s="289">
        <v>1</v>
      </c>
      <c r="IB59" s="295">
        <v>0</v>
      </c>
      <c r="IC59" s="291">
        <f t="shared" si="471"/>
        <v>0</v>
      </c>
      <c r="ID59" s="609"/>
      <c r="IE59" s="198">
        <f t="shared" si="54"/>
        <v>1</v>
      </c>
      <c r="IF59" s="198">
        <f t="shared" si="55"/>
        <v>1</v>
      </c>
      <c r="IG59" s="199">
        <f t="shared" si="56"/>
        <v>1</v>
      </c>
      <c r="IH59" s="199">
        <f t="shared" si="472"/>
        <v>0</v>
      </c>
      <c r="II59" s="199">
        <f t="shared" si="473"/>
        <v>0</v>
      </c>
      <c r="IJ59" s="199">
        <f t="shared" si="474"/>
        <v>0</v>
      </c>
      <c r="IK59" s="113">
        <f t="shared" si="221"/>
        <v>0</v>
      </c>
      <c r="IL59" s="155">
        <f t="shared" si="130"/>
        <v>0</v>
      </c>
      <c r="IO59" s="286" t="s">
        <v>261</v>
      </c>
      <c r="IP59" s="287" t="s">
        <v>262</v>
      </c>
      <c r="IQ59" s="306" t="s">
        <v>107</v>
      </c>
      <c r="IR59" s="289">
        <v>1</v>
      </c>
      <c r="IS59" s="295">
        <v>0</v>
      </c>
      <c r="IT59" s="291">
        <f t="shared" si="475"/>
        <v>0</v>
      </c>
      <c r="IU59" s="609"/>
      <c r="IV59" s="198">
        <f t="shared" si="58"/>
        <v>1</v>
      </c>
      <c r="IW59" s="198">
        <f t="shared" si="59"/>
        <v>1</v>
      </c>
      <c r="IX59" s="199">
        <f t="shared" si="60"/>
        <v>1</v>
      </c>
      <c r="IY59" s="199">
        <f t="shared" si="476"/>
        <v>0</v>
      </c>
      <c r="IZ59" s="199">
        <f t="shared" si="477"/>
        <v>0</v>
      </c>
      <c r="JA59" s="199">
        <f t="shared" si="478"/>
        <v>0</v>
      </c>
      <c r="JB59" s="113">
        <f t="shared" si="226"/>
        <v>0</v>
      </c>
      <c r="JC59" s="155">
        <f t="shared" si="135"/>
        <v>0</v>
      </c>
    </row>
    <row r="60" spans="2:263" ht="78" customHeight="1" thickBot="1">
      <c r="B60" s="286" t="s">
        <v>263</v>
      </c>
      <c r="C60" s="287" t="s">
        <v>264</v>
      </c>
      <c r="D60" s="306" t="s">
        <v>109</v>
      </c>
      <c r="E60" s="289">
        <v>6</v>
      </c>
      <c r="F60" s="290">
        <v>0</v>
      </c>
      <c r="G60" s="291">
        <f t="shared" si="0"/>
        <v>0</v>
      </c>
      <c r="H60" s="635"/>
      <c r="J60" s="253"/>
      <c r="K60" s="286" t="s">
        <v>263</v>
      </c>
      <c r="L60" s="292" t="s">
        <v>264</v>
      </c>
      <c r="M60" s="296" t="s">
        <v>109</v>
      </c>
      <c r="N60" s="294">
        <v>6</v>
      </c>
      <c r="O60" s="295">
        <v>93840</v>
      </c>
      <c r="P60" s="291">
        <f t="shared" si="422"/>
        <v>563040</v>
      </c>
      <c r="Q60" s="628"/>
      <c r="R60" s="198">
        <f t="shared" si="414"/>
        <v>1</v>
      </c>
      <c r="S60" s="198">
        <f t="shared" si="415"/>
        <v>1</v>
      </c>
      <c r="T60" s="199">
        <f t="shared" si="416"/>
        <v>1</v>
      </c>
      <c r="U60" s="199">
        <f t="shared" si="417"/>
        <v>1</v>
      </c>
      <c r="V60" s="199">
        <f t="shared" si="418"/>
        <v>1</v>
      </c>
      <c r="W60" s="199">
        <f t="shared" si="419"/>
        <v>1</v>
      </c>
      <c r="X60" s="113">
        <f t="shared" si="420"/>
        <v>563040</v>
      </c>
      <c r="Y60" s="155">
        <f t="shared" si="421"/>
        <v>0</v>
      </c>
      <c r="AB60" s="286" t="s">
        <v>263</v>
      </c>
      <c r="AC60" s="292" t="s">
        <v>264</v>
      </c>
      <c r="AD60" s="296" t="s">
        <v>109</v>
      </c>
      <c r="AE60" s="294">
        <v>6</v>
      </c>
      <c r="AF60" s="295">
        <v>115000</v>
      </c>
      <c r="AG60" s="291">
        <f t="shared" si="423"/>
        <v>690000</v>
      </c>
      <c r="AH60" s="635"/>
      <c r="AI60" s="198">
        <f t="shared" si="6"/>
        <v>1</v>
      </c>
      <c r="AJ60" s="198">
        <f t="shared" si="7"/>
        <v>1</v>
      </c>
      <c r="AK60" s="199">
        <f t="shared" si="8"/>
        <v>1</v>
      </c>
      <c r="AL60" s="199">
        <f t="shared" si="424"/>
        <v>1</v>
      </c>
      <c r="AM60" s="199">
        <f t="shared" si="425"/>
        <v>1</v>
      </c>
      <c r="AN60" s="199">
        <f t="shared" si="426"/>
        <v>1</v>
      </c>
      <c r="AO60" s="113">
        <f t="shared" si="161"/>
        <v>690000</v>
      </c>
      <c r="AP60" s="155">
        <f t="shared" si="70"/>
        <v>0</v>
      </c>
      <c r="AS60" s="286" t="s">
        <v>263</v>
      </c>
      <c r="AT60" s="292" t="s">
        <v>264</v>
      </c>
      <c r="AU60" s="296" t="s">
        <v>109</v>
      </c>
      <c r="AV60" s="294">
        <v>6</v>
      </c>
      <c r="AW60" s="297">
        <v>220000</v>
      </c>
      <c r="AX60" s="291">
        <f t="shared" si="427"/>
        <v>1320000</v>
      </c>
      <c r="AY60" s="635"/>
      <c r="AZ60" s="198">
        <f t="shared" si="10"/>
        <v>1</v>
      </c>
      <c r="BA60" s="198">
        <f t="shared" si="11"/>
        <v>1</v>
      </c>
      <c r="BB60" s="199">
        <f t="shared" si="12"/>
        <v>1</v>
      </c>
      <c r="BC60" s="199">
        <f t="shared" si="428"/>
        <v>1</v>
      </c>
      <c r="BD60" s="199">
        <f t="shared" si="429"/>
        <v>1</v>
      </c>
      <c r="BE60" s="199">
        <f t="shared" si="430"/>
        <v>1</v>
      </c>
      <c r="BF60" s="113">
        <f t="shared" si="166"/>
        <v>1320000</v>
      </c>
      <c r="BG60" s="155">
        <f t="shared" si="75"/>
        <v>0</v>
      </c>
      <c r="BJ60" s="286" t="s">
        <v>263</v>
      </c>
      <c r="BK60" s="292" t="s">
        <v>264</v>
      </c>
      <c r="BL60" s="296" t="s">
        <v>109</v>
      </c>
      <c r="BM60" s="294">
        <v>6</v>
      </c>
      <c r="BN60" s="295">
        <v>80000</v>
      </c>
      <c r="BO60" s="291">
        <f t="shared" si="431"/>
        <v>480000</v>
      </c>
      <c r="BP60" s="635"/>
      <c r="BQ60" s="198">
        <f t="shared" si="14"/>
        <v>1</v>
      </c>
      <c r="BR60" s="198">
        <f t="shared" si="15"/>
        <v>1</v>
      </c>
      <c r="BS60" s="199">
        <f t="shared" si="16"/>
        <v>1</v>
      </c>
      <c r="BT60" s="199">
        <f t="shared" si="432"/>
        <v>1</v>
      </c>
      <c r="BU60" s="199">
        <f t="shared" si="433"/>
        <v>1</v>
      </c>
      <c r="BV60" s="199">
        <f t="shared" si="434"/>
        <v>1</v>
      </c>
      <c r="BW60" s="113">
        <f t="shared" si="171"/>
        <v>480000</v>
      </c>
      <c r="BX60" s="155">
        <f t="shared" si="80"/>
        <v>0</v>
      </c>
      <c r="CA60" s="286" t="s">
        <v>263</v>
      </c>
      <c r="CB60" s="298" t="s">
        <v>264</v>
      </c>
      <c r="CC60" s="296" t="s">
        <v>109</v>
      </c>
      <c r="CD60" s="294">
        <v>6</v>
      </c>
      <c r="CE60" s="295">
        <v>45000</v>
      </c>
      <c r="CF60" s="291">
        <f t="shared" si="435"/>
        <v>270000</v>
      </c>
      <c r="CG60" s="635"/>
      <c r="CH60" s="198">
        <f t="shared" si="18"/>
        <v>1</v>
      </c>
      <c r="CI60" s="198">
        <f t="shared" si="19"/>
        <v>1</v>
      </c>
      <c r="CJ60" s="199">
        <f t="shared" si="20"/>
        <v>1</v>
      </c>
      <c r="CK60" s="199">
        <f t="shared" si="436"/>
        <v>1</v>
      </c>
      <c r="CL60" s="199">
        <f t="shared" si="437"/>
        <v>1</v>
      </c>
      <c r="CM60" s="199">
        <f t="shared" si="438"/>
        <v>1</v>
      </c>
      <c r="CN60" s="113">
        <f t="shared" si="176"/>
        <v>270000</v>
      </c>
      <c r="CO60" s="155">
        <f t="shared" si="85"/>
        <v>0</v>
      </c>
      <c r="CR60" s="299" t="s">
        <v>263</v>
      </c>
      <c r="CS60" s="300" t="s">
        <v>264</v>
      </c>
      <c r="CT60" s="301" t="s">
        <v>109</v>
      </c>
      <c r="CU60" s="302">
        <v>6</v>
      </c>
      <c r="CV60" s="303">
        <v>46350</v>
      </c>
      <c r="CW60" s="291">
        <f t="shared" si="439"/>
        <v>278100</v>
      </c>
      <c r="CX60" s="635"/>
      <c r="CY60" s="198">
        <f t="shared" si="22"/>
        <v>1</v>
      </c>
      <c r="CZ60" s="198">
        <f t="shared" si="23"/>
        <v>1</v>
      </c>
      <c r="DA60" s="199">
        <f t="shared" si="24"/>
        <v>1</v>
      </c>
      <c r="DB60" s="199">
        <f t="shared" si="440"/>
        <v>1</v>
      </c>
      <c r="DC60" s="199">
        <f t="shared" si="441"/>
        <v>1</v>
      </c>
      <c r="DD60" s="199">
        <f t="shared" si="442"/>
        <v>1</v>
      </c>
      <c r="DE60" s="113">
        <f t="shared" si="181"/>
        <v>278100</v>
      </c>
      <c r="DF60" s="155">
        <f t="shared" si="90"/>
        <v>0</v>
      </c>
      <c r="DI60" s="286" t="s">
        <v>263</v>
      </c>
      <c r="DJ60" s="287" t="s">
        <v>264</v>
      </c>
      <c r="DK60" s="306" t="s">
        <v>109</v>
      </c>
      <c r="DL60" s="289">
        <v>6</v>
      </c>
      <c r="DM60" s="295">
        <v>0</v>
      </c>
      <c r="DN60" s="291">
        <f t="shared" si="443"/>
        <v>0</v>
      </c>
      <c r="DO60" s="635"/>
      <c r="DP60" s="198">
        <f t="shared" si="26"/>
        <v>1</v>
      </c>
      <c r="DQ60" s="198">
        <f t="shared" si="27"/>
        <v>1</v>
      </c>
      <c r="DR60" s="199">
        <f t="shared" si="28"/>
        <v>1</v>
      </c>
      <c r="DS60" s="199">
        <f t="shared" si="444"/>
        <v>0</v>
      </c>
      <c r="DT60" s="199">
        <f t="shared" si="445"/>
        <v>0</v>
      </c>
      <c r="DU60" s="199">
        <f t="shared" si="446"/>
        <v>0</v>
      </c>
      <c r="DV60" s="113">
        <f t="shared" si="186"/>
        <v>0</v>
      </c>
      <c r="DW60" s="155">
        <f t="shared" si="95"/>
        <v>0</v>
      </c>
      <c r="DZ60" s="286" t="s">
        <v>263</v>
      </c>
      <c r="EA60" s="287" t="s">
        <v>264</v>
      </c>
      <c r="EB60" s="306" t="s">
        <v>109</v>
      </c>
      <c r="EC60" s="289">
        <v>6</v>
      </c>
      <c r="ED60" s="295">
        <v>0</v>
      </c>
      <c r="EE60" s="291">
        <f t="shared" si="447"/>
        <v>0</v>
      </c>
      <c r="EF60" s="635"/>
      <c r="EG60" s="198">
        <f t="shared" si="30"/>
        <v>1</v>
      </c>
      <c r="EH60" s="198">
        <f t="shared" si="31"/>
        <v>1</v>
      </c>
      <c r="EI60" s="199">
        <f t="shared" si="32"/>
        <v>1</v>
      </c>
      <c r="EJ60" s="199">
        <f t="shared" si="448"/>
        <v>0</v>
      </c>
      <c r="EK60" s="199">
        <f t="shared" si="449"/>
        <v>0</v>
      </c>
      <c r="EL60" s="199">
        <f t="shared" si="450"/>
        <v>0</v>
      </c>
      <c r="EM60" s="113">
        <f t="shared" si="191"/>
        <v>0</v>
      </c>
      <c r="EN60" s="155">
        <f t="shared" si="100"/>
        <v>0</v>
      </c>
      <c r="EQ60" s="286" t="s">
        <v>263</v>
      </c>
      <c r="ER60" s="287" t="s">
        <v>264</v>
      </c>
      <c r="ES60" s="306" t="s">
        <v>109</v>
      </c>
      <c r="ET60" s="289">
        <v>6</v>
      </c>
      <c r="EU60" s="295">
        <v>0</v>
      </c>
      <c r="EV60" s="291">
        <f t="shared" si="451"/>
        <v>0</v>
      </c>
      <c r="EW60" s="635"/>
      <c r="EX60" s="198">
        <f t="shared" si="34"/>
        <v>1</v>
      </c>
      <c r="EY60" s="198">
        <f t="shared" si="35"/>
        <v>1</v>
      </c>
      <c r="EZ60" s="199">
        <f t="shared" si="36"/>
        <v>1</v>
      </c>
      <c r="FA60" s="199">
        <f t="shared" si="452"/>
        <v>0</v>
      </c>
      <c r="FB60" s="199">
        <f t="shared" si="453"/>
        <v>0</v>
      </c>
      <c r="FC60" s="199">
        <f t="shared" si="454"/>
        <v>0</v>
      </c>
      <c r="FD60" s="113">
        <f t="shared" si="196"/>
        <v>0</v>
      </c>
      <c r="FE60" s="155">
        <f t="shared" si="105"/>
        <v>0</v>
      </c>
      <c r="FH60" s="286" t="s">
        <v>263</v>
      </c>
      <c r="FI60" s="287" t="s">
        <v>264</v>
      </c>
      <c r="FJ60" s="306" t="s">
        <v>109</v>
      </c>
      <c r="FK60" s="289">
        <v>6</v>
      </c>
      <c r="FL60" s="295">
        <v>0</v>
      </c>
      <c r="FM60" s="291">
        <f t="shared" si="455"/>
        <v>0</v>
      </c>
      <c r="FN60" s="635"/>
      <c r="FO60" s="198">
        <f t="shared" si="38"/>
        <v>1</v>
      </c>
      <c r="FP60" s="198">
        <f t="shared" si="39"/>
        <v>1</v>
      </c>
      <c r="FQ60" s="199">
        <f t="shared" si="40"/>
        <v>1</v>
      </c>
      <c r="FR60" s="199">
        <f t="shared" si="456"/>
        <v>0</v>
      </c>
      <c r="FS60" s="199">
        <f t="shared" si="457"/>
        <v>0</v>
      </c>
      <c r="FT60" s="199">
        <f t="shared" si="458"/>
        <v>0</v>
      </c>
      <c r="FU60" s="113">
        <f t="shared" si="201"/>
        <v>0</v>
      </c>
      <c r="FV60" s="155">
        <f t="shared" si="110"/>
        <v>0</v>
      </c>
      <c r="FY60" s="286" t="s">
        <v>263</v>
      </c>
      <c r="FZ60" s="287" t="s">
        <v>264</v>
      </c>
      <c r="GA60" s="306" t="s">
        <v>109</v>
      </c>
      <c r="GB60" s="289">
        <v>6</v>
      </c>
      <c r="GC60" s="295">
        <v>0</v>
      </c>
      <c r="GD60" s="291">
        <f t="shared" si="459"/>
        <v>0</v>
      </c>
      <c r="GE60" s="635"/>
      <c r="GF60" s="198">
        <f t="shared" si="42"/>
        <v>1</v>
      </c>
      <c r="GG60" s="198">
        <f t="shared" si="43"/>
        <v>1</v>
      </c>
      <c r="GH60" s="199">
        <f t="shared" si="44"/>
        <v>1</v>
      </c>
      <c r="GI60" s="199">
        <f t="shared" si="460"/>
        <v>0</v>
      </c>
      <c r="GJ60" s="199">
        <f t="shared" si="461"/>
        <v>0</v>
      </c>
      <c r="GK60" s="199">
        <f t="shared" si="462"/>
        <v>0</v>
      </c>
      <c r="GL60" s="113">
        <f t="shared" si="206"/>
        <v>0</v>
      </c>
      <c r="GM60" s="155">
        <f t="shared" si="115"/>
        <v>0</v>
      </c>
      <c r="GP60" s="286" t="s">
        <v>263</v>
      </c>
      <c r="GQ60" s="287" t="s">
        <v>264</v>
      </c>
      <c r="GR60" s="306" t="s">
        <v>109</v>
      </c>
      <c r="GS60" s="289">
        <v>6</v>
      </c>
      <c r="GT60" s="295">
        <v>0</v>
      </c>
      <c r="GU60" s="291">
        <f t="shared" si="463"/>
        <v>0</v>
      </c>
      <c r="GV60" s="635"/>
      <c r="GW60" s="198">
        <f t="shared" si="46"/>
        <v>1</v>
      </c>
      <c r="GX60" s="198">
        <f t="shared" si="47"/>
        <v>1</v>
      </c>
      <c r="GY60" s="199">
        <f t="shared" si="48"/>
        <v>1</v>
      </c>
      <c r="GZ60" s="199">
        <f t="shared" si="464"/>
        <v>0</v>
      </c>
      <c r="HA60" s="199">
        <f t="shared" si="465"/>
        <v>0</v>
      </c>
      <c r="HB60" s="199">
        <f t="shared" si="466"/>
        <v>0</v>
      </c>
      <c r="HC60" s="113">
        <f t="shared" si="211"/>
        <v>0</v>
      </c>
      <c r="HD60" s="155">
        <f t="shared" si="120"/>
        <v>0</v>
      </c>
      <c r="HG60" s="286" t="s">
        <v>263</v>
      </c>
      <c r="HH60" s="287" t="s">
        <v>264</v>
      </c>
      <c r="HI60" s="306" t="s">
        <v>109</v>
      </c>
      <c r="HJ60" s="289">
        <v>6</v>
      </c>
      <c r="HK60" s="295">
        <v>0</v>
      </c>
      <c r="HL60" s="291">
        <f t="shared" si="467"/>
        <v>0</v>
      </c>
      <c r="HM60" s="635"/>
      <c r="HN60" s="198">
        <f t="shared" si="50"/>
        <v>1</v>
      </c>
      <c r="HO60" s="198">
        <f t="shared" si="51"/>
        <v>1</v>
      </c>
      <c r="HP60" s="199">
        <f t="shared" si="52"/>
        <v>1</v>
      </c>
      <c r="HQ60" s="199">
        <f t="shared" si="468"/>
        <v>0</v>
      </c>
      <c r="HR60" s="199">
        <f t="shared" si="469"/>
        <v>0</v>
      </c>
      <c r="HS60" s="199">
        <f t="shared" si="470"/>
        <v>0</v>
      </c>
      <c r="HT60" s="113">
        <f t="shared" si="216"/>
        <v>0</v>
      </c>
      <c r="HU60" s="155">
        <f t="shared" si="125"/>
        <v>0</v>
      </c>
      <c r="HX60" s="286" t="s">
        <v>263</v>
      </c>
      <c r="HY60" s="287" t="s">
        <v>264</v>
      </c>
      <c r="HZ60" s="306" t="s">
        <v>109</v>
      </c>
      <c r="IA60" s="289">
        <v>6</v>
      </c>
      <c r="IB60" s="295">
        <v>0</v>
      </c>
      <c r="IC60" s="291">
        <f t="shared" si="471"/>
        <v>0</v>
      </c>
      <c r="ID60" s="635"/>
      <c r="IE60" s="198">
        <f t="shared" si="54"/>
        <v>1</v>
      </c>
      <c r="IF60" s="198">
        <f t="shared" si="55"/>
        <v>1</v>
      </c>
      <c r="IG60" s="199">
        <f t="shared" si="56"/>
        <v>1</v>
      </c>
      <c r="IH60" s="199">
        <f t="shared" si="472"/>
        <v>0</v>
      </c>
      <c r="II60" s="199">
        <f t="shared" si="473"/>
        <v>0</v>
      </c>
      <c r="IJ60" s="199">
        <f t="shared" si="474"/>
        <v>0</v>
      </c>
      <c r="IK60" s="113">
        <f t="shared" si="221"/>
        <v>0</v>
      </c>
      <c r="IL60" s="155">
        <f t="shared" si="130"/>
        <v>0</v>
      </c>
      <c r="IO60" s="286" t="s">
        <v>263</v>
      </c>
      <c r="IP60" s="287" t="s">
        <v>264</v>
      </c>
      <c r="IQ60" s="306" t="s">
        <v>109</v>
      </c>
      <c r="IR60" s="289">
        <v>6</v>
      </c>
      <c r="IS60" s="295">
        <v>0</v>
      </c>
      <c r="IT60" s="291">
        <f t="shared" si="475"/>
        <v>0</v>
      </c>
      <c r="IU60" s="635"/>
      <c r="IV60" s="198">
        <f t="shared" si="58"/>
        <v>1</v>
      </c>
      <c r="IW60" s="198">
        <f t="shared" si="59"/>
        <v>1</v>
      </c>
      <c r="IX60" s="199">
        <f t="shared" si="60"/>
        <v>1</v>
      </c>
      <c r="IY60" s="199">
        <f t="shared" si="476"/>
        <v>0</v>
      </c>
      <c r="IZ60" s="199">
        <f t="shared" si="477"/>
        <v>0</v>
      </c>
      <c r="JA60" s="199">
        <f t="shared" si="478"/>
        <v>0</v>
      </c>
      <c r="JB60" s="113">
        <f t="shared" si="226"/>
        <v>0</v>
      </c>
      <c r="JC60" s="155">
        <f t="shared" si="135"/>
        <v>0</v>
      </c>
    </row>
    <row r="61" spans="2:263" ht="17.25" thickTop="1" thickBot="1">
      <c r="B61" s="327" t="s">
        <v>265</v>
      </c>
      <c r="C61" s="328" t="s">
        <v>266</v>
      </c>
      <c r="D61" s="327"/>
      <c r="E61" s="329"/>
      <c r="F61" s="330"/>
      <c r="G61" s="330">
        <f>SUM(G63:G115)</f>
        <v>0</v>
      </c>
      <c r="H61" s="331" t="e">
        <f>G61/G189</f>
        <v>#DIV/0!</v>
      </c>
      <c r="I61" s="252"/>
      <c r="K61" s="327" t="s">
        <v>265</v>
      </c>
      <c r="L61" s="328" t="s">
        <v>266</v>
      </c>
      <c r="M61" s="327"/>
      <c r="N61" s="329"/>
      <c r="O61" s="330"/>
      <c r="P61" s="330">
        <f>SUM(P63:P115)</f>
        <v>62099103</v>
      </c>
      <c r="Q61" s="331">
        <f>P61/P189</f>
        <v>0.28444248357987389</v>
      </c>
      <c r="R61" s="198">
        <f t="shared" si="414"/>
        <v>1</v>
      </c>
      <c r="S61" s="198">
        <f t="shared" si="415"/>
        <v>1</v>
      </c>
      <c r="T61" s="199">
        <f t="shared" si="416"/>
        <v>1</v>
      </c>
      <c r="U61" s="119"/>
      <c r="V61" s="199">
        <f t="shared" si="418"/>
        <v>1</v>
      </c>
      <c r="W61" s="199">
        <f>PRODUCT(R61:T61)</f>
        <v>1</v>
      </c>
      <c r="X61" s="113">
        <f t="shared" si="420"/>
        <v>62099103</v>
      </c>
      <c r="Y61" s="155">
        <f t="shared" si="421"/>
        <v>0</v>
      </c>
      <c r="AB61" s="327" t="s">
        <v>265</v>
      </c>
      <c r="AC61" s="328" t="s">
        <v>266</v>
      </c>
      <c r="AD61" s="327"/>
      <c r="AE61" s="329"/>
      <c r="AF61" s="330"/>
      <c r="AG61" s="330">
        <f>SUM(AG63:AG115)</f>
        <v>56991713</v>
      </c>
      <c r="AH61" s="331">
        <f>AG61/AG189</f>
        <v>0.26987663859301586</v>
      </c>
      <c r="AI61" s="198">
        <f t="shared" si="6"/>
        <v>1</v>
      </c>
      <c r="AJ61" s="198">
        <f t="shared" si="7"/>
        <v>1</v>
      </c>
      <c r="AK61" s="199">
        <f t="shared" si="8"/>
        <v>1</v>
      </c>
      <c r="AL61" s="119"/>
      <c r="AM61" s="199">
        <f t="shared" si="425"/>
        <v>1</v>
      </c>
      <c r="AN61" s="199">
        <f>PRODUCT(AI61:AK61)</f>
        <v>1</v>
      </c>
      <c r="AO61" s="113">
        <f t="shared" si="161"/>
        <v>56991713</v>
      </c>
      <c r="AP61" s="155">
        <f t="shared" si="70"/>
        <v>0</v>
      </c>
      <c r="AS61" s="260" t="s">
        <v>265</v>
      </c>
      <c r="AT61" s="261" t="s">
        <v>266</v>
      </c>
      <c r="AU61" s="260"/>
      <c r="AV61" s="262"/>
      <c r="AW61" s="263"/>
      <c r="AX61" s="330">
        <f>SUM(AX63:AX115)</f>
        <v>49153800</v>
      </c>
      <c r="AY61" s="331">
        <f>AX61/AX189</f>
        <v>0.2255796733723007</v>
      </c>
      <c r="AZ61" s="198">
        <f t="shared" si="10"/>
        <v>1</v>
      </c>
      <c r="BA61" s="198">
        <f t="shared" si="11"/>
        <v>1</v>
      </c>
      <c r="BB61" s="199">
        <f t="shared" si="12"/>
        <v>1</v>
      </c>
      <c r="BC61" s="119"/>
      <c r="BD61" s="199">
        <f t="shared" si="429"/>
        <v>1</v>
      </c>
      <c r="BE61" s="199">
        <f>PRODUCT(AZ61:BB61)</f>
        <v>1</v>
      </c>
      <c r="BF61" s="113">
        <f t="shared" si="166"/>
        <v>49153800</v>
      </c>
      <c r="BG61" s="155">
        <f t="shared" si="75"/>
        <v>0</v>
      </c>
      <c r="BJ61" s="327" t="s">
        <v>265</v>
      </c>
      <c r="BK61" s="328" t="s">
        <v>266</v>
      </c>
      <c r="BL61" s="327"/>
      <c r="BM61" s="329"/>
      <c r="BN61" s="330"/>
      <c r="BO61" s="330">
        <f>SUM(BO63:BO115)</f>
        <v>53772000</v>
      </c>
      <c r="BP61" s="331">
        <f>BO61/BO189</f>
        <v>0.2441551324079137</v>
      </c>
      <c r="BQ61" s="198">
        <f t="shared" si="14"/>
        <v>1</v>
      </c>
      <c r="BR61" s="198">
        <f t="shared" si="15"/>
        <v>1</v>
      </c>
      <c r="BS61" s="199">
        <f t="shared" si="16"/>
        <v>1</v>
      </c>
      <c r="BT61" s="119"/>
      <c r="BU61" s="199">
        <f t="shared" si="433"/>
        <v>1</v>
      </c>
      <c r="BV61" s="199">
        <f>PRODUCT(BQ61:BS61)</f>
        <v>1</v>
      </c>
      <c r="BW61" s="113">
        <f t="shared" si="171"/>
        <v>53772000</v>
      </c>
      <c r="BX61" s="155">
        <f t="shared" si="80"/>
        <v>0</v>
      </c>
      <c r="CA61" s="327" t="s">
        <v>265</v>
      </c>
      <c r="CB61" s="328" t="s">
        <v>266</v>
      </c>
      <c r="CC61" s="327"/>
      <c r="CD61" s="329"/>
      <c r="CE61" s="332"/>
      <c r="CF61" s="330">
        <f>SUM(CF63:CF115)</f>
        <v>60419000</v>
      </c>
      <c r="CG61" s="331">
        <f>CF61/CF189</f>
        <v>0.27753823771482866</v>
      </c>
      <c r="CH61" s="198">
        <f t="shared" si="18"/>
        <v>1</v>
      </c>
      <c r="CI61" s="198">
        <f t="shared" si="19"/>
        <v>1</v>
      </c>
      <c r="CJ61" s="199">
        <f t="shared" si="20"/>
        <v>1</v>
      </c>
      <c r="CK61" s="119"/>
      <c r="CL61" s="199">
        <f t="shared" si="437"/>
        <v>1</v>
      </c>
      <c r="CM61" s="199">
        <f>PRODUCT(CH61:CJ61)</f>
        <v>1</v>
      </c>
      <c r="CN61" s="113">
        <f t="shared" si="176"/>
        <v>60419000</v>
      </c>
      <c r="CO61" s="155">
        <f t="shared" si="85"/>
        <v>0</v>
      </c>
      <c r="CR61" s="265" t="s">
        <v>265</v>
      </c>
      <c r="CS61" s="266" t="s">
        <v>266</v>
      </c>
      <c r="CT61" s="265"/>
      <c r="CU61" s="267"/>
      <c r="CV61" s="268"/>
      <c r="CW61" s="330">
        <f>SUM(CW63:CW115)</f>
        <v>36154442</v>
      </c>
      <c r="CX61" s="331">
        <f>CW61/CW189</f>
        <v>0.16176680407862487</v>
      </c>
      <c r="CY61" s="198">
        <f t="shared" si="22"/>
        <v>1</v>
      </c>
      <c r="CZ61" s="198">
        <f t="shared" si="23"/>
        <v>1</v>
      </c>
      <c r="DA61" s="199">
        <f t="shared" si="24"/>
        <v>1</v>
      </c>
      <c r="DB61" s="119"/>
      <c r="DC61" s="199">
        <f t="shared" si="441"/>
        <v>1</v>
      </c>
      <c r="DD61" s="199">
        <f>PRODUCT(CY61:DA61)</f>
        <v>1</v>
      </c>
      <c r="DE61" s="113">
        <f t="shared" si="181"/>
        <v>36154442</v>
      </c>
      <c r="DF61" s="155">
        <f t="shared" si="90"/>
        <v>0</v>
      </c>
      <c r="DI61" s="327" t="s">
        <v>265</v>
      </c>
      <c r="DJ61" s="328" t="s">
        <v>266</v>
      </c>
      <c r="DK61" s="327"/>
      <c r="DL61" s="329"/>
      <c r="DM61" s="330"/>
      <c r="DN61" s="330">
        <f>SUM(DN63:DN115)</f>
        <v>0</v>
      </c>
      <c r="DO61" s="331" t="e">
        <f>DN61/DN189</f>
        <v>#DIV/0!</v>
      </c>
      <c r="DP61" s="198">
        <f t="shared" si="26"/>
        <v>1</v>
      </c>
      <c r="DQ61" s="198">
        <f t="shared" si="27"/>
        <v>1</v>
      </c>
      <c r="DR61" s="199">
        <f t="shared" si="28"/>
        <v>1</v>
      </c>
      <c r="DS61" s="119"/>
      <c r="DT61" s="199">
        <f t="shared" si="445"/>
        <v>0</v>
      </c>
      <c r="DU61" s="199">
        <f>PRODUCT(DP61:DR61)</f>
        <v>1</v>
      </c>
      <c r="DV61" s="113">
        <f t="shared" si="186"/>
        <v>0</v>
      </c>
      <c r="DW61" s="155">
        <f t="shared" si="95"/>
        <v>0</v>
      </c>
      <c r="DZ61" s="327" t="s">
        <v>265</v>
      </c>
      <c r="EA61" s="328" t="s">
        <v>266</v>
      </c>
      <c r="EB61" s="327"/>
      <c r="EC61" s="329"/>
      <c r="ED61" s="330"/>
      <c r="EE61" s="330">
        <f>SUM(EE63:EE115)</f>
        <v>0</v>
      </c>
      <c r="EF61" s="331" t="e">
        <f>EE61/EE189</f>
        <v>#DIV/0!</v>
      </c>
      <c r="EG61" s="198">
        <f t="shared" si="30"/>
        <v>1</v>
      </c>
      <c r="EH61" s="198">
        <f t="shared" si="31"/>
        <v>1</v>
      </c>
      <c r="EI61" s="199">
        <f t="shared" si="32"/>
        <v>1</v>
      </c>
      <c r="EJ61" s="119"/>
      <c r="EK61" s="199">
        <f t="shared" si="449"/>
        <v>0</v>
      </c>
      <c r="EL61" s="199">
        <f>PRODUCT(EG61:EI61)</f>
        <v>1</v>
      </c>
      <c r="EM61" s="113">
        <f t="shared" si="191"/>
        <v>0</v>
      </c>
      <c r="EN61" s="155">
        <f t="shared" si="100"/>
        <v>0</v>
      </c>
      <c r="EQ61" s="327" t="s">
        <v>265</v>
      </c>
      <c r="ER61" s="328" t="s">
        <v>266</v>
      </c>
      <c r="ES61" s="327"/>
      <c r="ET61" s="329"/>
      <c r="EU61" s="330"/>
      <c r="EV61" s="330">
        <f>SUM(EV63:EV115)</f>
        <v>0</v>
      </c>
      <c r="EW61" s="331" t="e">
        <f>EV61/EV189</f>
        <v>#DIV/0!</v>
      </c>
      <c r="EX61" s="198">
        <f t="shared" si="34"/>
        <v>1</v>
      </c>
      <c r="EY61" s="198">
        <f t="shared" si="35"/>
        <v>1</v>
      </c>
      <c r="EZ61" s="199">
        <f t="shared" si="36"/>
        <v>1</v>
      </c>
      <c r="FA61" s="119"/>
      <c r="FB61" s="199">
        <f t="shared" si="453"/>
        <v>0</v>
      </c>
      <c r="FC61" s="199">
        <f>PRODUCT(EX61:EZ61)</f>
        <v>1</v>
      </c>
      <c r="FD61" s="113">
        <f t="shared" si="196"/>
        <v>0</v>
      </c>
      <c r="FE61" s="155">
        <f t="shared" si="105"/>
        <v>0</v>
      </c>
      <c r="FH61" s="327" t="s">
        <v>265</v>
      </c>
      <c r="FI61" s="328" t="s">
        <v>266</v>
      </c>
      <c r="FJ61" s="327"/>
      <c r="FK61" s="329"/>
      <c r="FL61" s="330"/>
      <c r="FM61" s="330">
        <f>SUM(FM63:FM115)</f>
        <v>0</v>
      </c>
      <c r="FN61" s="331" t="e">
        <f>FM61/FM189</f>
        <v>#DIV/0!</v>
      </c>
      <c r="FO61" s="198">
        <f t="shared" si="38"/>
        <v>1</v>
      </c>
      <c r="FP61" s="198">
        <f t="shared" si="39"/>
        <v>1</v>
      </c>
      <c r="FQ61" s="199">
        <f t="shared" si="40"/>
        <v>1</v>
      </c>
      <c r="FR61" s="119"/>
      <c r="FS61" s="199">
        <f t="shared" si="457"/>
        <v>0</v>
      </c>
      <c r="FT61" s="199">
        <f>PRODUCT(FO61:FQ61)</f>
        <v>1</v>
      </c>
      <c r="FU61" s="113">
        <f t="shared" si="201"/>
        <v>0</v>
      </c>
      <c r="FV61" s="155">
        <f t="shared" si="110"/>
        <v>0</v>
      </c>
      <c r="FY61" s="327" t="s">
        <v>265</v>
      </c>
      <c r="FZ61" s="328" t="s">
        <v>266</v>
      </c>
      <c r="GA61" s="327"/>
      <c r="GB61" s="329"/>
      <c r="GC61" s="330"/>
      <c r="GD61" s="330">
        <f>SUM(GD63:GD115)</f>
        <v>0</v>
      </c>
      <c r="GE61" s="331" t="e">
        <f>GD61/GD189</f>
        <v>#DIV/0!</v>
      </c>
      <c r="GF61" s="198">
        <f t="shared" si="42"/>
        <v>1</v>
      </c>
      <c r="GG61" s="198">
        <f t="shared" si="43"/>
        <v>1</v>
      </c>
      <c r="GH61" s="199">
        <f t="shared" si="44"/>
        <v>1</v>
      </c>
      <c r="GI61" s="119"/>
      <c r="GJ61" s="199">
        <f t="shared" si="461"/>
        <v>0</v>
      </c>
      <c r="GK61" s="199">
        <f>PRODUCT(GF61:GH61)</f>
        <v>1</v>
      </c>
      <c r="GL61" s="113">
        <f t="shared" si="206"/>
        <v>0</v>
      </c>
      <c r="GM61" s="155">
        <f t="shared" si="115"/>
        <v>0</v>
      </c>
      <c r="GP61" s="327" t="s">
        <v>265</v>
      </c>
      <c r="GQ61" s="328" t="s">
        <v>266</v>
      </c>
      <c r="GR61" s="327"/>
      <c r="GS61" s="329"/>
      <c r="GT61" s="330"/>
      <c r="GU61" s="330">
        <f>SUM(GU63:GU115)</f>
        <v>0</v>
      </c>
      <c r="GV61" s="331" t="e">
        <f>GU61/GU189</f>
        <v>#DIV/0!</v>
      </c>
      <c r="GW61" s="198">
        <f t="shared" si="46"/>
        <v>1</v>
      </c>
      <c r="GX61" s="198">
        <f t="shared" si="47"/>
        <v>1</v>
      </c>
      <c r="GY61" s="199">
        <f t="shared" si="48"/>
        <v>1</v>
      </c>
      <c r="GZ61" s="119"/>
      <c r="HA61" s="199">
        <f t="shared" si="465"/>
        <v>0</v>
      </c>
      <c r="HB61" s="199">
        <f>PRODUCT(GW61:GY61)</f>
        <v>1</v>
      </c>
      <c r="HC61" s="113">
        <f t="shared" si="211"/>
        <v>0</v>
      </c>
      <c r="HD61" s="155">
        <f t="shared" si="120"/>
        <v>0</v>
      </c>
      <c r="HG61" s="327" t="s">
        <v>265</v>
      </c>
      <c r="HH61" s="328" t="s">
        <v>266</v>
      </c>
      <c r="HI61" s="327"/>
      <c r="HJ61" s="329"/>
      <c r="HK61" s="330"/>
      <c r="HL61" s="330">
        <f>SUM(HL63:HL115)</f>
        <v>0</v>
      </c>
      <c r="HM61" s="331" t="e">
        <f>HL61/HL189</f>
        <v>#DIV/0!</v>
      </c>
      <c r="HN61" s="198">
        <f t="shared" si="50"/>
        <v>1</v>
      </c>
      <c r="HO61" s="198">
        <f t="shared" si="51"/>
        <v>1</v>
      </c>
      <c r="HP61" s="199">
        <f t="shared" si="52"/>
        <v>1</v>
      </c>
      <c r="HQ61" s="119"/>
      <c r="HR61" s="199">
        <f t="shared" si="469"/>
        <v>0</v>
      </c>
      <c r="HS61" s="199">
        <f>PRODUCT(HN61:HP61)</f>
        <v>1</v>
      </c>
      <c r="HT61" s="113">
        <f t="shared" si="216"/>
        <v>0</v>
      </c>
      <c r="HU61" s="155">
        <f t="shared" si="125"/>
        <v>0</v>
      </c>
      <c r="HX61" s="327" t="s">
        <v>265</v>
      </c>
      <c r="HY61" s="328" t="s">
        <v>266</v>
      </c>
      <c r="HZ61" s="327"/>
      <c r="IA61" s="329"/>
      <c r="IB61" s="330"/>
      <c r="IC61" s="330">
        <f>SUM(IC63:IC115)</f>
        <v>0</v>
      </c>
      <c r="ID61" s="331" t="e">
        <f>IC61/IC189</f>
        <v>#DIV/0!</v>
      </c>
      <c r="IE61" s="198">
        <f t="shared" si="54"/>
        <v>1</v>
      </c>
      <c r="IF61" s="198">
        <f t="shared" si="55"/>
        <v>1</v>
      </c>
      <c r="IG61" s="199">
        <f t="shared" si="56"/>
        <v>1</v>
      </c>
      <c r="IH61" s="119"/>
      <c r="II61" s="199">
        <f t="shared" si="473"/>
        <v>0</v>
      </c>
      <c r="IJ61" s="199">
        <f>PRODUCT(IE61:IG61)</f>
        <v>1</v>
      </c>
      <c r="IK61" s="113">
        <f t="shared" si="221"/>
        <v>0</v>
      </c>
      <c r="IL61" s="155">
        <f t="shared" si="130"/>
        <v>0</v>
      </c>
      <c r="IO61" s="327" t="s">
        <v>265</v>
      </c>
      <c r="IP61" s="328" t="s">
        <v>266</v>
      </c>
      <c r="IQ61" s="327"/>
      <c r="IR61" s="329"/>
      <c r="IS61" s="330"/>
      <c r="IT61" s="330">
        <f>SUM(IT63:IT115)</f>
        <v>0</v>
      </c>
      <c r="IU61" s="331" t="e">
        <f>IT61/IT189</f>
        <v>#DIV/0!</v>
      </c>
      <c r="IV61" s="198">
        <f t="shared" si="58"/>
        <v>1</v>
      </c>
      <c r="IW61" s="198">
        <f t="shared" si="59"/>
        <v>1</v>
      </c>
      <c r="IX61" s="199">
        <f t="shared" si="60"/>
        <v>1</v>
      </c>
      <c r="IY61" s="119"/>
      <c r="IZ61" s="199">
        <f t="shared" si="477"/>
        <v>0</v>
      </c>
      <c r="JA61" s="199">
        <f>PRODUCT(IV61:IX61)</f>
        <v>1</v>
      </c>
      <c r="JB61" s="113">
        <f t="shared" si="226"/>
        <v>0</v>
      </c>
      <c r="JC61" s="155">
        <f t="shared" si="135"/>
        <v>0</v>
      </c>
    </row>
    <row r="62" spans="2:263" ht="17.25" thickTop="1">
      <c r="B62" s="308" t="s">
        <v>267</v>
      </c>
      <c r="C62" s="270" t="s">
        <v>268</v>
      </c>
      <c r="D62" s="309"/>
      <c r="E62" s="310"/>
      <c r="F62" s="311"/>
      <c r="G62" s="312"/>
      <c r="H62" s="275">
        <f>SUM(G63:G64)</f>
        <v>0</v>
      </c>
      <c r="K62" s="308" t="s">
        <v>267</v>
      </c>
      <c r="L62" s="270" t="s">
        <v>268</v>
      </c>
      <c r="M62" s="309"/>
      <c r="N62" s="310"/>
      <c r="O62" s="311"/>
      <c r="P62" s="312"/>
      <c r="Q62" s="275">
        <f>SUM(P63:P64)</f>
        <v>587400</v>
      </c>
      <c r="R62" s="198">
        <f t="shared" si="414"/>
        <v>1</v>
      </c>
      <c r="S62" s="198">
        <f t="shared" si="415"/>
        <v>1</v>
      </c>
      <c r="T62" s="199">
        <f t="shared" si="416"/>
        <v>1</v>
      </c>
      <c r="U62" s="119"/>
      <c r="V62" s="119"/>
      <c r="W62" s="199">
        <f>PRODUCT(R62:T62)</f>
        <v>1</v>
      </c>
      <c r="X62" s="113">
        <f t="shared" si="420"/>
        <v>0</v>
      </c>
      <c r="Y62" s="155">
        <f t="shared" si="421"/>
        <v>0</v>
      </c>
      <c r="AB62" s="308" t="s">
        <v>267</v>
      </c>
      <c r="AC62" s="270" t="s">
        <v>268</v>
      </c>
      <c r="AD62" s="309"/>
      <c r="AE62" s="310"/>
      <c r="AF62" s="311"/>
      <c r="AG62" s="312"/>
      <c r="AH62" s="275">
        <f>SUM(AG63:AG64)</f>
        <v>585000</v>
      </c>
      <c r="AI62" s="198">
        <f t="shared" si="6"/>
        <v>1</v>
      </c>
      <c r="AJ62" s="198">
        <f t="shared" si="7"/>
        <v>1</v>
      </c>
      <c r="AK62" s="199">
        <f t="shared" si="8"/>
        <v>1</v>
      </c>
      <c r="AL62" s="119"/>
      <c r="AM62" s="119"/>
      <c r="AN62" s="199">
        <f>PRODUCT(AI62:AK62)</f>
        <v>1</v>
      </c>
      <c r="AO62" s="113">
        <f t="shared" si="161"/>
        <v>0</v>
      </c>
      <c r="AP62" s="155">
        <f t="shared" si="70"/>
        <v>0</v>
      </c>
      <c r="AS62" s="313" t="s">
        <v>267</v>
      </c>
      <c r="AT62" s="277" t="s">
        <v>268</v>
      </c>
      <c r="AU62" s="314"/>
      <c r="AV62" s="315"/>
      <c r="AW62" s="316"/>
      <c r="AX62" s="312"/>
      <c r="AY62" s="275">
        <f>SUM(AX63:AX64)</f>
        <v>690000</v>
      </c>
      <c r="AZ62" s="198">
        <f t="shared" si="10"/>
        <v>1</v>
      </c>
      <c r="BA62" s="198">
        <f t="shared" si="11"/>
        <v>1</v>
      </c>
      <c r="BB62" s="199">
        <f t="shared" si="12"/>
        <v>1</v>
      </c>
      <c r="BC62" s="119"/>
      <c r="BD62" s="119"/>
      <c r="BE62" s="199">
        <f>PRODUCT(AZ62:BB62)</f>
        <v>1</v>
      </c>
      <c r="BF62" s="113">
        <f t="shared" si="166"/>
        <v>0</v>
      </c>
      <c r="BG62" s="155">
        <f t="shared" si="75"/>
        <v>0</v>
      </c>
      <c r="BJ62" s="308" t="s">
        <v>267</v>
      </c>
      <c r="BK62" s="270" t="s">
        <v>268</v>
      </c>
      <c r="BL62" s="309"/>
      <c r="BM62" s="310"/>
      <c r="BN62" s="311"/>
      <c r="BO62" s="312"/>
      <c r="BP62" s="275">
        <f>SUM(BO63:BO64)</f>
        <v>700000</v>
      </c>
      <c r="BQ62" s="198">
        <f t="shared" si="14"/>
        <v>1</v>
      </c>
      <c r="BR62" s="198">
        <f t="shared" si="15"/>
        <v>1</v>
      </c>
      <c r="BS62" s="199">
        <f t="shared" si="16"/>
        <v>1</v>
      </c>
      <c r="BT62" s="119"/>
      <c r="BU62" s="119"/>
      <c r="BV62" s="199">
        <f>PRODUCT(BQ62:BS62)</f>
        <v>1</v>
      </c>
      <c r="BW62" s="113">
        <f t="shared" si="171"/>
        <v>0</v>
      </c>
      <c r="BX62" s="155">
        <f t="shared" si="80"/>
        <v>0</v>
      </c>
      <c r="CA62" s="308" t="s">
        <v>267</v>
      </c>
      <c r="CB62" s="270" t="s">
        <v>268</v>
      </c>
      <c r="CC62" s="309"/>
      <c r="CD62" s="310"/>
      <c r="CE62" s="311"/>
      <c r="CF62" s="312"/>
      <c r="CG62" s="275">
        <f>SUM(CF63:CF64)</f>
        <v>825000</v>
      </c>
      <c r="CH62" s="198">
        <f t="shared" si="18"/>
        <v>1</v>
      </c>
      <c r="CI62" s="198">
        <f t="shared" si="19"/>
        <v>1</v>
      </c>
      <c r="CJ62" s="199">
        <f t="shared" si="20"/>
        <v>1</v>
      </c>
      <c r="CK62" s="119"/>
      <c r="CL62" s="119"/>
      <c r="CM62" s="199">
        <f>PRODUCT(CH62:CJ62)</f>
        <v>1</v>
      </c>
      <c r="CN62" s="113">
        <f t="shared" si="176"/>
        <v>0</v>
      </c>
      <c r="CO62" s="155">
        <f t="shared" si="85"/>
        <v>0</v>
      </c>
      <c r="CR62" s="317" t="s">
        <v>267</v>
      </c>
      <c r="CS62" s="282" t="s">
        <v>268</v>
      </c>
      <c r="CT62" s="318"/>
      <c r="CU62" s="319"/>
      <c r="CV62" s="320"/>
      <c r="CW62" s="312"/>
      <c r="CX62" s="275">
        <f>SUM(CW63:CW64)</f>
        <v>386765</v>
      </c>
      <c r="CY62" s="198">
        <f t="shared" si="22"/>
        <v>1</v>
      </c>
      <c r="CZ62" s="198">
        <f t="shared" si="23"/>
        <v>1</v>
      </c>
      <c r="DA62" s="199">
        <f t="shared" si="24"/>
        <v>1</v>
      </c>
      <c r="DB62" s="119"/>
      <c r="DC62" s="119"/>
      <c r="DD62" s="199">
        <f>PRODUCT(CY62:DA62)</f>
        <v>1</v>
      </c>
      <c r="DE62" s="113">
        <f t="shared" si="181"/>
        <v>0</v>
      </c>
      <c r="DF62" s="155">
        <f t="shared" si="90"/>
        <v>0</v>
      </c>
      <c r="DI62" s="308" t="s">
        <v>267</v>
      </c>
      <c r="DJ62" s="270" t="s">
        <v>268</v>
      </c>
      <c r="DK62" s="309"/>
      <c r="DL62" s="310"/>
      <c r="DM62" s="311"/>
      <c r="DN62" s="312"/>
      <c r="DO62" s="275">
        <f>SUM(DN63:DN64)</f>
        <v>0</v>
      </c>
      <c r="DP62" s="198">
        <f t="shared" si="26"/>
        <v>1</v>
      </c>
      <c r="DQ62" s="198">
        <f t="shared" si="27"/>
        <v>1</v>
      </c>
      <c r="DR62" s="199">
        <f t="shared" si="28"/>
        <v>1</v>
      </c>
      <c r="DS62" s="119"/>
      <c r="DT62" s="119"/>
      <c r="DU62" s="199">
        <f>PRODUCT(DP62:DR62)</f>
        <v>1</v>
      </c>
      <c r="DV62" s="113">
        <f t="shared" si="186"/>
        <v>0</v>
      </c>
      <c r="DW62" s="155">
        <f t="shared" si="95"/>
        <v>0</v>
      </c>
      <c r="DZ62" s="308" t="s">
        <v>267</v>
      </c>
      <c r="EA62" s="270" t="s">
        <v>268</v>
      </c>
      <c r="EB62" s="309"/>
      <c r="EC62" s="310"/>
      <c r="ED62" s="311"/>
      <c r="EE62" s="312"/>
      <c r="EF62" s="275">
        <f>SUM(EE63:EE64)</f>
        <v>0</v>
      </c>
      <c r="EG62" s="198">
        <f t="shared" si="30"/>
        <v>1</v>
      </c>
      <c r="EH62" s="198">
        <f t="shared" si="31"/>
        <v>1</v>
      </c>
      <c r="EI62" s="199">
        <f t="shared" si="32"/>
        <v>1</v>
      </c>
      <c r="EJ62" s="119"/>
      <c r="EK62" s="119"/>
      <c r="EL62" s="199">
        <f>PRODUCT(EG62:EI62)</f>
        <v>1</v>
      </c>
      <c r="EM62" s="113">
        <f t="shared" si="191"/>
        <v>0</v>
      </c>
      <c r="EN62" s="155">
        <f t="shared" si="100"/>
        <v>0</v>
      </c>
      <c r="EQ62" s="308" t="s">
        <v>267</v>
      </c>
      <c r="ER62" s="270" t="s">
        <v>268</v>
      </c>
      <c r="ES62" s="309"/>
      <c r="ET62" s="310"/>
      <c r="EU62" s="311"/>
      <c r="EV62" s="312"/>
      <c r="EW62" s="275">
        <f>SUM(EV63:EV64)</f>
        <v>0</v>
      </c>
      <c r="EX62" s="198">
        <f t="shared" si="34"/>
        <v>1</v>
      </c>
      <c r="EY62" s="198">
        <f t="shared" si="35"/>
        <v>1</v>
      </c>
      <c r="EZ62" s="199">
        <f t="shared" si="36"/>
        <v>1</v>
      </c>
      <c r="FA62" s="119"/>
      <c r="FB62" s="119"/>
      <c r="FC62" s="199">
        <f>PRODUCT(EX62:EZ62)</f>
        <v>1</v>
      </c>
      <c r="FD62" s="113">
        <f t="shared" si="196"/>
        <v>0</v>
      </c>
      <c r="FE62" s="155">
        <f t="shared" si="105"/>
        <v>0</v>
      </c>
      <c r="FH62" s="308" t="s">
        <v>267</v>
      </c>
      <c r="FI62" s="270" t="s">
        <v>268</v>
      </c>
      <c r="FJ62" s="309"/>
      <c r="FK62" s="310"/>
      <c r="FL62" s="311"/>
      <c r="FM62" s="312"/>
      <c r="FN62" s="275">
        <f>SUM(FM63:FM64)</f>
        <v>0</v>
      </c>
      <c r="FO62" s="198">
        <f t="shared" si="38"/>
        <v>1</v>
      </c>
      <c r="FP62" s="198">
        <f t="shared" si="39"/>
        <v>1</v>
      </c>
      <c r="FQ62" s="199">
        <f t="shared" si="40"/>
        <v>1</v>
      </c>
      <c r="FR62" s="119"/>
      <c r="FS62" s="119"/>
      <c r="FT62" s="199">
        <f>PRODUCT(FO62:FQ62)</f>
        <v>1</v>
      </c>
      <c r="FU62" s="113">
        <f t="shared" si="201"/>
        <v>0</v>
      </c>
      <c r="FV62" s="155">
        <f t="shared" si="110"/>
        <v>0</v>
      </c>
      <c r="FY62" s="308" t="s">
        <v>267</v>
      </c>
      <c r="FZ62" s="270" t="s">
        <v>268</v>
      </c>
      <c r="GA62" s="309"/>
      <c r="GB62" s="310"/>
      <c r="GC62" s="311"/>
      <c r="GD62" s="312"/>
      <c r="GE62" s="275">
        <f>SUM(GD63:GD64)</f>
        <v>0</v>
      </c>
      <c r="GF62" s="198">
        <f t="shared" si="42"/>
        <v>1</v>
      </c>
      <c r="GG62" s="198">
        <f t="shared" si="43"/>
        <v>1</v>
      </c>
      <c r="GH62" s="199">
        <f t="shared" si="44"/>
        <v>1</v>
      </c>
      <c r="GI62" s="119"/>
      <c r="GJ62" s="119"/>
      <c r="GK62" s="199">
        <f>PRODUCT(GF62:GH62)</f>
        <v>1</v>
      </c>
      <c r="GL62" s="113">
        <f t="shared" si="206"/>
        <v>0</v>
      </c>
      <c r="GM62" s="155">
        <f t="shared" si="115"/>
        <v>0</v>
      </c>
      <c r="GP62" s="308" t="s">
        <v>267</v>
      </c>
      <c r="GQ62" s="270" t="s">
        <v>268</v>
      </c>
      <c r="GR62" s="309"/>
      <c r="GS62" s="310"/>
      <c r="GT62" s="311"/>
      <c r="GU62" s="312"/>
      <c r="GV62" s="275">
        <f>SUM(GU63:GU64)</f>
        <v>0</v>
      </c>
      <c r="GW62" s="198">
        <f t="shared" si="46"/>
        <v>1</v>
      </c>
      <c r="GX62" s="198">
        <f t="shared" si="47"/>
        <v>1</v>
      </c>
      <c r="GY62" s="199">
        <f t="shared" si="48"/>
        <v>1</v>
      </c>
      <c r="GZ62" s="119"/>
      <c r="HA62" s="119"/>
      <c r="HB62" s="199">
        <f>PRODUCT(GW62:GY62)</f>
        <v>1</v>
      </c>
      <c r="HC62" s="113">
        <f t="shared" si="211"/>
        <v>0</v>
      </c>
      <c r="HD62" s="155">
        <f t="shared" si="120"/>
        <v>0</v>
      </c>
      <c r="HG62" s="308" t="s">
        <v>267</v>
      </c>
      <c r="HH62" s="270" t="s">
        <v>268</v>
      </c>
      <c r="HI62" s="309"/>
      <c r="HJ62" s="310"/>
      <c r="HK62" s="311"/>
      <c r="HL62" s="312"/>
      <c r="HM62" s="275">
        <f>SUM(HL63:HL64)</f>
        <v>0</v>
      </c>
      <c r="HN62" s="198">
        <f t="shared" si="50"/>
        <v>1</v>
      </c>
      <c r="HO62" s="198">
        <f t="shared" si="51"/>
        <v>1</v>
      </c>
      <c r="HP62" s="199">
        <f t="shared" si="52"/>
        <v>1</v>
      </c>
      <c r="HQ62" s="119"/>
      <c r="HR62" s="119"/>
      <c r="HS62" s="199">
        <f>PRODUCT(HN62:HP62)</f>
        <v>1</v>
      </c>
      <c r="HT62" s="113">
        <f t="shared" si="216"/>
        <v>0</v>
      </c>
      <c r="HU62" s="155">
        <f t="shared" si="125"/>
        <v>0</v>
      </c>
      <c r="HX62" s="308" t="s">
        <v>267</v>
      </c>
      <c r="HY62" s="270" t="s">
        <v>268</v>
      </c>
      <c r="HZ62" s="309"/>
      <c r="IA62" s="310"/>
      <c r="IB62" s="311"/>
      <c r="IC62" s="312"/>
      <c r="ID62" s="275">
        <f>SUM(IC63:IC64)</f>
        <v>0</v>
      </c>
      <c r="IE62" s="198">
        <f t="shared" si="54"/>
        <v>1</v>
      </c>
      <c r="IF62" s="198">
        <f t="shared" si="55"/>
        <v>1</v>
      </c>
      <c r="IG62" s="199">
        <f t="shared" si="56"/>
        <v>1</v>
      </c>
      <c r="IH62" s="119"/>
      <c r="II62" s="119"/>
      <c r="IJ62" s="199">
        <f>PRODUCT(IE62:IG62)</f>
        <v>1</v>
      </c>
      <c r="IK62" s="113">
        <f t="shared" si="221"/>
        <v>0</v>
      </c>
      <c r="IL62" s="155">
        <f t="shared" si="130"/>
        <v>0</v>
      </c>
      <c r="IO62" s="308" t="s">
        <v>267</v>
      </c>
      <c r="IP62" s="270" t="s">
        <v>268</v>
      </c>
      <c r="IQ62" s="309"/>
      <c r="IR62" s="310"/>
      <c r="IS62" s="311"/>
      <c r="IT62" s="312"/>
      <c r="IU62" s="275">
        <f>SUM(IT63:IT64)</f>
        <v>0</v>
      </c>
      <c r="IV62" s="198">
        <f t="shared" si="58"/>
        <v>1</v>
      </c>
      <c r="IW62" s="198">
        <f t="shared" si="59"/>
        <v>1</v>
      </c>
      <c r="IX62" s="199">
        <f t="shared" si="60"/>
        <v>1</v>
      </c>
      <c r="IY62" s="119"/>
      <c r="IZ62" s="119"/>
      <c r="JA62" s="199">
        <f>PRODUCT(IV62:IX62)</f>
        <v>1</v>
      </c>
      <c r="JB62" s="113">
        <f t="shared" si="226"/>
        <v>0</v>
      </c>
      <c r="JC62" s="155">
        <f t="shared" si="135"/>
        <v>0</v>
      </c>
    </row>
    <row r="63" spans="2:263" ht="37.5" customHeight="1">
      <c r="B63" s="286"/>
      <c r="C63" s="287" t="s">
        <v>269</v>
      </c>
      <c r="D63" s="288"/>
      <c r="E63" s="289"/>
      <c r="F63" s="333"/>
      <c r="G63" s="291"/>
      <c r="H63" s="594" t="e">
        <f>+H62/G189</f>
        <v>#DIV/0!</v>
      </c>
      <c r="K63" s="286"/>
      <c r="L63" s="292" t="s">
        <v>269</v>
      </c>
      <c r="M63" s="293"/>
      <c r="N63" s="294"/>
      <c r="O63" s="297"/>
      <c r="P63" s="291"/>
      <c r="Q63" s="595">
        <f>+Q62/P189</f>
        <v>2.6905624523242775E-3</v>
      </c>
      <c r="R63" s="198">
        <v>1</v>
      </c>
      <c r="S63" s="198">
        <v>1</v>
      </c>
      <c r="T63" s="199">
        <v>1</v>
      </c>
      <c r="U63" s="119"/>
      <c r="V63" s="119"/>
      <c r="W63" s="199">
        <f>PRODUCT(R63:T63)</f>
        <v>1</v>
      </c>
      <c r="X63" s="113">
        <f t="shared" si="420"/>
        <v>0</v>
      </c>
      <c r="Y63" s="155">
        <f t="shared" si="421"/>
        <v>0</v>
      </c>
      <c r="AB63" s="286"/>
      <c r="AC63" s="292" t="s">
        <v>269</v>
      </c>
      <c r="AD63" s="293"/>
      <c r="AE63" s="294"/>
      <c r="AF63" s="297"/>
      <c r="AG63" s="291"/>
      <c r="AH63" s="594">
        <f>+AH62/AG189</f>
        <v>2.7701893006254132E-3</v>
      </c>
      <c r="AI63" s="198">
        <v>1</v>
      </c>
      <c r="AJ63" s="198">
        <v>1</v>
      </c>
      <c r="AK63" s="199">
        <v>1</v>
      </c>
      <c r="AL63" s="119"/>
      <c r="AM63" s="119"/>
      <c r="AN63" s="199">
        <f>PRODUCT(AI63:AK63)</f>
        <v>1</v>
      </c>
      <c r="AO63" s="113">
        <f t="shared" si="161"/>
        <v>0</v>
      </c>
      <c r="AP63" s="155">
        <f t="shared" si="70"/>
        <v>0</v>
      </c>
      <c r="AS63" s="286"/>
      <c r="AT63" s="292" t="s">
        <v>269</v>
      </c>
      <c r="AU63" s="296"/>
      <c r="AV63" s="294"/>
      <c r="AW63" s="297"/>
      <c r="AX63" s="291"/>
      <c r="AY63" s="594">
        <f>+AY62/AX189</f>
        <v>3.1665908765321801E-3</v>
      </c>
      <c r="AZ63" s="198">
        <v>1</v>
      </c>
      <c r="BA63" s="198">
        <v>1</v>
      </c>
      <c r="BB63" s="199">
        <v>1</v>
      </c>
      <c r="BC63" s="119"/>
      <c r="BD63" s="119"/>
      <c r="BE63" s="199">
        <f>PRODUCT(AZ63:BB63)</f>
        <v>1</v>
      </c>
      <c r="BF63" s="113">
        <f t="shared" si="166"/>
        <v>0</v>
      </c>
      <c r="BG63" s="155">
        <f t="shared" si="75"/>
        <v>0</v>
      </c>
      <c r="BJ63" s="286"/>
      <c r="BK63" s="292" t="s">
        <v>269</v>
      </c>
      <c r="BL63" s="293"/>
      <c r="BM63" s="294"/>
      <c r="BN63" s="297"/>
      <c r="BO63" s="291"/>
      <c r="BP63" s="594">
        <f>+BP62/BO189</f>
        <v>3.1783938236543108E-3</v>
      </c>
      <c r="BQ63" s="198">
        <v>1</v>
      </c>
      <c r="BR63" s="198">
        <v>1</v>
      </c>
      <c r="BS63" s="199">
        <v>1</v>
      </c>
      <c r="BT63" s="119"/>
      <c r="BU63" s="119"/>
      <c r="BV63" s="199">
        <f>PRODUCT(BQ63:BS63)</f>
        <v>1</v>
      </c>
      <c r="BW63" s="113">
        <f t="shared" si="171"/>
        <v>0</v>
      </c>
      <c r="BX63" s="155">
        <f t="shared" si="80"/>
        <v>0</v>
      </c>
      <c r="CA63" s="286"/>
      <c r="CB63" s="298" t="s">
        <v>269</v>
      </c>
      <c r="CC63" s="293"/>
      <c r="CD63" s="294"/>
      <c r="CE63" s="297"/>
      <c r="CF63" s="291"/>
      <c r="CG63" s="594">
        <f>+CG62/CF189</f>
        <v>3.7896861271244746E-3</v>
      </c>
      <c r="CH63" s="198">
        <v>1</v>
      </c>
      <c r="CI63" s="198">
        <v>1</v>
      </c>
      <c r="CJ63" s="199">
        <v>1</v>
      </c>
      <c r="CK63" s="119"/>
      <c r="CL63" s="119"/>
      <c r="CM63" s="199">
        <f>PRODUCT(CH63:CJ63)</f>
        <v>1</v>
      </c>
      <c r="CN63" s="113">
        <f t="shared" si="176"/>
        <v>0</v>
      </c>
      <c r="CO63" s="155">
        <f t="shared" si="85"/>
        <v>0</v>
      </c>
      <c r="CR63" s="299"/>
      <c r="CS63" s="300" t="s">
        <v>269</v>
      </c>
      <c r="CT63" s="301"/>
      <c r="CU63" s="302"/>
      <c r="CV63" s="303"/>
      <c r="CW63" s="291"/>
      <c r="CX63" s="594">
        <f>+CX62/CW189</f>
        <v>1.7305131684640397E-3</v>
      </c>
      <c r="CY63" s="198">
        <v>1</v>
      </c>
      <c r="CZ63" s="198">
        <v>1</v>
      </c>
      <c r="DA63" s="199">
        <v>1</v>
      </c>
      <c r="DB63" s="119"/>
      <c r="DC63" s="119"/>
      <c r="DD63" s="199">
        <f>PRODUCT(CY63:DA63)</f>
        <v>1</v>
      </c>
      <c r="DE63" s="113">
        <f t="shared" si="181"/>
        <v>0</v>
      </c>
      <c r="DF63" s="155">
        <f t="shared" si="90"/>
        <v>0</v>
      </c>
      <c r="DI63" s="286"/>
      <c r="DJ63" s="287" t="s">
        <v>269</v>
      </c>
      <c r="DK63" s="288"/>
      <c r="DL63" s="289"/>
      <c r="DM63" s="297"/>
      <c r="DN63" s="291"/>
      <c r="DO63" s="594" t="e">
        <f>+DO62/DN189</f>
        <v>#DIV/0!</v>
      </c>
      <c r="DP63" s="198">
        <v>1</v>
      </c>
      <c r="DQ63" s="198">
        <v>1</v>
      </c>
      <c r="DR63" s="199">
        <v>1</v>
      </c>
      <c r="DS63" s="119"/>
      <c r="DT63" s="119"/>
      <c r="DU63" s="199">
        <f>PRODUCT(DP63:DR63)</f>
        <v>1</v>
      </c>
      <c r="DV63" s="113">
        <f t="shared" si="186"/>
        <v>0</v>
      </c>
      <c r="DW63" s="155">
        <f t="shared" si="95"/>
        <v>0</v>
      </c>
      <c r="DZ63" s="286"/>
      <c r="EA63" s="287" t="s">
        <v>269</v>
      </c>
      <c r="EB63" s="288"/>
      <c r="EC63" s="289"/>
      <c r="ED63" s="297"/>
      <c r="EE63" s="291"/>
      <c r="EF63" s="594" t="e">
        <f>+EF62/EE189</f>
        <v>#DIV/0!</v>
      </c>
      <c r="EG63" s="198">
        <v>1</v>
      </c>
      <c r="EH63" s="198">
        <v>1</v>
      </c>
      <c r="EI63" s="199">
        <v>1</v>
      </c>
      <c r="EJ63" s="119"/>
      <c r="EK63" s="119"/>
      <c r="EL63" s="199">
        <f>PRODUCT(EG63:EI63)</f>
        <v>1</v>
      </c>
      <c r="EM63" s="113">
        <f t="shared" si="191"/>
        <v>0</v>
      </c>
      <c r="EN63" s="155">
        <f t="shared" si="100"/>
        <v>0</v>
      </c>
      <c r="EQ63" s="286"/>
      <c r="ER63" s="287" t="s">
        <v>269</v>
      </c>
      <c r="ES63" s="288"/>
      <c r="ET63" s="289"/>
      <c r="EU63" s="297"/>
      <c r="EV63" s="291"/>
      <c r="EW63" s="594" t="e">
        <f>+EW62/EV189</f>
        <v>#DIV/0!</v>
      </c>
      <c r="EX63" s="198">
        <v>1</v>
      </c>
      <c r="EY63" s="198">
        <v>1</v>
      </c>
      <c r="EZ63" s="199">
        <v>1</v>
      </c>
      <c r="FA63" s="119"/>
      <c r="FB63" s="119"/>
      <c r="FC63" s="199">
        <f>PRODUCT(EX63:EZ63)</f>
        <v>1</v>
      </c>
      <c r="FD63" s="113">
        <f t="shared" si="196"/>
        <v>0</v>
      </c>
      <c r="FE63" s="155">
        <f t="shared" si="105"/>
        <v>0</v>
      </c>
      <c r="FH63" s="286"/>
      <c r="FI63" s="287" t="s">
        <v>269</v>
      </c>
      <c r="FJ63" s="288"/>
      <c r="FK63" s="289"/>
      <c r="FL63" s="297"/>
      <c r="FM63" s="291"/>
      <c r="FN63" s="594" t="e">
        <f>+FN62/FM189</f>
        <v>#DIV/0!</v>
      </c>
      <c r="FO63" s="198">
        <v>1</v>
      </c>
      <c r="FP63" s="198">
        <v>1</v>
      </c>
      <c r="FQ63" s="199">
        <v>1</v>
      </c>
      <c r="FR63" s="119"/>
      <c r="FS63" s="119"/>
      <c r="FT63" s="199">
        <f>PRODUCT(FO63:FQ63)</f>
        <v>1</v>
      </c>
      <c r="FU63" s="113">
        <f t="shared" si="201"/>
        <v>0</v>
      </c>
      <c r="FV63" s="155">
        <f t="shared" si="110"/>
        <v>0</v>
      </c>
      <c r="FY63" s="286"/>
      <c r="FZ63" s="287" t="s">
        <v>269</v>
      </c>
      <c r="GA63" s="288"/>
      <c r="GB63" s="289"/>
      <c r="GC63" s="297"/>
      <c r="GD63" s="291"/>
      <c r="GE63" s="594" t="e">
        <f>+GE62/GD189</f>
        <v>#DIV/0!</v>
      </c>
      <c r="GF63" s="198">
        <v>1</v>
      </c>
      <c r="GG63" s="198">
        <v>1</v>
      </c>
      <c r="GH63" s="199">
        <v>1</v>
      </c>
      <c r="GI63" s="119"/>
      <c r="GJ63" s="119"/>
      <c r="GK63" s="199">
        <f>PRODUCT(GF63:GH63)</f>
        <v>1</v>
      </c>
      <c r="GL63" s="113">
        <f t="shared" si="206"/>
        <v>0</v>
      </c>
      <c r="GM63" s="155">
        <f t="shared" si="115"/>
        <v>0</v>
      </c>
      <c r="GP63" s="286"/>
      <c r="GQ63" s="287" t="s">
        <v>269</v>
      </c>
      <c r="GR63" s="288"/>
      <c r="GS63" s="289"/>
      <c r="GT63" s="297"/>
      <c r="GU63" s="291"/>
      <c r="GV63" s="594" t="e">
        <f>+GV62/GU189</f>
        <v>#DIV/0!</v>
      </c>
      <c r="GW63" s="198">
        <v>1</v>
      </c>
      <c r="GX63" s="198">
        <v>1</v>
      </c>
      <c r="GY63" s="199">
        <v>1</v>
      </c>
      <c r="GZ63" s="119"/>
      <c r="HA63" s="119"/>
      <c r="HB63" s="199">
        <f>PRODUCT(GW63:GY63)</f>
        <v>1</v>
      </c>
      <c r="HC63" s="113">
        <f t="shared" si="211"/>
        <v>0</v>
      </c>
      <c r="HD63" s="155">
        <f t="shared" si="120"/>
        <v>0</v>
      </c>
      <c r="HG63" s="286"/>
      <c r="HH63" s="287" t="s">
        <v>269</v>
      </c>
      <c r="HI63" s="288"/>
      <c r="HJ63" s="289"/>
      <c r="HK63" s="297"/>
      <c r="HL63" s="291"/>
      <c r="HM63" s="594" t="e">
        <f>+HM62/HL189</f>
        <v>#DIV/0!</v>
      </c>
      <c r="HN63" s="198">
        <v>1</v>
      </c>
      <c r="HO63" s="198">
        <v>1</v>
      </c>
      <c r="HP63" s="199">
        <v>1</v>
      </c>
      <c r="HQ63" s="119"/>
      <c r="HR63" s="119"/>
      <c r="HS63" s="199">
        <f>PRODUCT(HN63:HP63)</f>
        <v>1</v>
      </c>
      <c r="HT63" s="113">
        <f t="shared" si="216"/>
        <v>0</v>
      </c>
      <c r="HU63" s="155">
        <f t="shared" si="125"/>
        <v>0</v>
      </c>
      <c r="HX63" s="286"/>
      <c r="HY63" s="287" t="s">
        <v>269</v>
      </c>
      <c r="HZ63" s="288"/>
      <c r="IA63" s="289"/>
      <c r="IB63" s="297"/>
      <c r="IC63" s="291"/>
      <c r="ID63" s="594" t="e">
        <f>+ID62/IC189</f>
        <v>#DIV/0!</v>
      </c>
      <c r="IE63" s="198">
        <v>1</v>
      </c>
      <c r="IF63" s="198">
        <v>1</v>
      </c>
      <c r="IG63" s="199">
        <v>1</v>
      </c>
      <c r="IH63" s="119"/>
      <c r="II63" s="119"/>
      <c r="IJ63" s="199">
        <f>PRODUCT(IE63:IG63)</f>
        <v>1</v>
      </c>
      <c r="IK63" s="113">
        <f t="shared" si="221"/>
        <v>0</v>
      </c>
      <c r="IL63" s="155">
        <f t="shared" si="130"/>
        <v>0</v>
      </c>
      <c r="IO63" s="286"/>
      <c r="IP63" s="287" t="s">
        <v>269</v>
      </c>
      <c r="IQ63" s="288"/>
      <c r="IR63" s="289"/>
      <c r="IS63" s="297"/>
      <c r="IT63" s="291"/>
      <c r="IU63" s="594" t="e">
        <f>+IU62/IT189</f>
        <v>#DIV/0!</v>
      </c>
      <c r="IV63" s="198">
        <v>1</v>
      </c>
      <c r="IW63" s="198">
        <v>1</v>
      </c>
      <c r="IX63" s="199">
        <v>1</v>
      </c>
      <c r="IY63" s="119"/>
      <c r="IZ63" s="119"/>
      <c r="JA63" s="199">
        <f>PRODUCT(IV63:IX63)</f>
        <v>1</v>
      </c>
      <c r="JB63" s="113">
        <f t="shared" si="226"/>
        <v>0</v>
      </c>
      <c r="JC63" s="155">
        <f t="shared" si="135"/>
        <v>0</v>
      </c>
    </row>
    <row r="64" spans="2:263" ht="104.25" customHeight="1" thickBot="1">
      <c r="B64" s="286" t="s">
        <v>270</v>
      </c>
      <c r="C64" s="287" t="s">
        <v>271</v>
      </c>
      <c r="D64" s="288" t="s">
        <v>272</v>
      </c>
      <c r="E64" s="289">
        <v>1</v>
      </c>
      <c r="F64" s="290">
        <v>0</v>
      </c>
      <c r="G64" s="291">
        <f t="shared" ref="G64:G113" si="479">+ROUND(E64*F64,0)</f>
        <v>0</v>
      </c>
      <c r="H64" s="594"/>
      <c r="K64" s="286" t="s">
        <v>270</v>
      </c>
      <c r="L64" s="292" t="s">
        <v>271</v>
      </c>
      <c r="M64" s="293" t="s">
        <v>272</v>
      </c>
      <c r="N64" s="294">
        <v>1</v>
      </c>
      <c r="O64" s="295">
        <v>587400</v>
      </c>
      <c r="P64" s="291">
        <f t="shared" ref="P64" si="480">+ROUND(N64*O64,0)</f>
        <v>587400</v>
      </c>
      <c r="Q64" s="605"/>
      <c r="R64" s="198">
        <f>IF(EXACT(VLOOKUP(K64,OFERTA_0,2,FALSE),L64),1,0)</f>
        <v>1</v>
      </c>
      <c r="S64" s="198">
        <f>IF(EXACT(VLOOKUP(K64,OFERTA_0,3,FALSE),M64),1,0)</f>
        <v>1</v>
      </c>
      <c r="T64" s="199">
        <f>IF(EXACT(VLOOKUP(K64,OFERTA_0,4,FALSE),N64),1,0)</f>
        <v>1</v>
      </c>
      <c r="U64" s="199">
        <f t="shared" si="417"/>
        <v>1</v>
      </c>
      <c r="V64" s="199">
        <f t="shared" si="418"/>
        <v>1</v>
      </c>
      <c r="W64" s="199">
        <f t="shared" si="419"/>
        <v>1</v>
      </c>
      <c r="X64" s="113">
        <f t="shared" si="420"/>
        <v>587400</v>
      </c>
      <c r="Y64" s="155">
        <f t="shared" si="421"/>
        <v>0</v>
      </c>
      <c r="AB64" s="286" t="s">
        <v>270</v>
      </c>
      <c r="AC64" s="292" t="s">
        <v>271</v>
      </c>
      <c r="AD64" s="293" t="s">
        <v>272</v>
      </c>
      <c r="AE64" s="294">
        <v>1</v>
      </c>
      <c r="AF64" s="295">
        <v>585000</v>
      </c>
      <c r="AG64" s="291">
        <f t="shared" ref="AG64" si="481">+ROUND(AE64*AF64,0)</f>
        <v>585000</v>
      </c>
      <c r="AH64" s="594"/>
      <c r="AI64" s="198">
        <f>IF(EXACT(VLOOKUP(AB64,OFERTA_0,2,FALSE),AC64),1,0)</f>
        <v>1</v>
      </c>
      <c r="AJ64" s="198">
        <f>IF(EXACT(VLOOKUP(AB64,OFERTA_0,3,FALSE),AD64),1,0)</f>
        <v>1</v>
      </c>
      <c r="AK64" s="199">
        <f>IF(EXACT(VLOOKUP(AB64,OFERTA_0,4,FALSE),AE64),1,0)</f>
        <v>1</v>
      </c>
      <c r="AL64" s="199">
        <f t="shared" ref="AL64" si="482">IF(AF64=0,0,1)</f>
        <v>1</v>
      </c>
      <c r="AM64" s="199">
        <f t="shared" ref="AM64" si="483">IF(AG64=0,0,1)</f>
        <v>1</v>
      </c>
      <c r="AN64" s="199">
        <f t="shared" ref="AN64" si="484">PRODUCT(AI64:AM64)</f>
        <v>1</v>
      </c>
      <c r="AO64" s="113">
        <f t="shared" si="161"/>
        <v>585000</v>
      </c>
      <c r="AP64" s="155">
        <f t="shared" si="70"/>
        <v>0</v>
      </c>
      <c r="AS64" s="286" t="s">
        <v>270</v>
      </c>
      <c r="AT64" s="292" t="s">
        <v>271</v>
      </c>
      <c r="AU64" s="296" t="s">
        <v>272</v>
      </c>
      <c r="AV64" s="294">
        <v>1</v>
      </c>
      <c r="AW64" s="297">
        <v>690000</v>
      </c>
      <c r="AX64" s="291">
        <f t="shared" ref="AX64" si="485">+ROUND(AV64*AW64,0)</f>
        <v>690000</v>
      </c>
      <c r="AY64" s="594"/>
      <c r="AZ64" s="198">
        <f>IF(EXACT(VLOOKUP(AS64,OFERTA_0,2,FALSE),AT64),1,0)</f>
        <v>1</v>
      </c>
      <c r="BA64" s="198">
        <f>IF(EXACT(VLOOKUP(AS64,OFERTA_0,3,FALSE),AU64),1,0)</f>
        <v>1</v>
      </c>
      <c r="BB64" s="199">
        <f>IF(EXACT(VLOOKUP(AS64,OFERTA_0,4,FALSE),AV64),1,0)</f>
        <v>1</v>
      </c>
      <c r="BC64" s="199">
        <f t="shared" ref="BC64" si="486">IF(AW64=0,0,1)</f>
        <v>1</v>
      </c>
      <c r="BD64" s="199">
        <f t="shared" ref="BD64" si="487">IF(AX64=0,0,1)</f>
        <v>1</v>
      </c>
      <c r="BE64" s="199">
        <f t="shared" ref="BE64" si="488">PRODUCT(AZ64:BD64)</f>
        <v>1</v>
      </c>
      <c r="BF64" s="113">
        <f t="shared" si="166"/>
        <v>690000</v>
      </c>
      <c r="BG64" s="155">
        <f t="shared" si="75"/>
        <v>0</v>
      </c>
      <c r="BJ64" s="286" t="s">
        <v>270</v>
      </c>
      <c r="BK64" s="292" t="s">
        <v>271</v>
      </c>
      <c r="BL64" s="293" t="s">
        <v>272</v>
      </c>
      <c r="BM64" s="294">
        <v>1</v>
      </c>
      <c r="BN64" s="295">
        <v>700000</v>
      </c>
      <c r="BO64" s="291">
        <f t="shared" ref="BO64" si="489">+ROUND(BM64*BN64,0)</f>
        <v>700000</v>
      </c>
      <c r="BP64" s="594"/>
      <c r="BQ64" s="198">
        <f>IF(EXACT(VLOOKUP(BJ64,OFERTA_0,2,FALSE),BK64),1,0)</f>
        <v>1</v>
      </c>
      <c r="BR64" s="198">
        <f>IF(EXACT(VLOOKUP(BJ64,OFERTA_0,3,FALSE),BL64),1,0)</f>
        <v>1</v>
      </c>
      <c r="BS64" s="199">
        <f>IF(EXACT(VLOOKUP(BJ64,OFERTA_0,4,FALSE),BM64),1,0)</f>
        <v>1</v>
      </c>
      <c r="BT64" s="199">
        <f t="shared" ref="BT64" si="490">IF(BN64=0,0,1)</f>
        <v>1</v>
      </c>
      <c r="BU64" s="199">
        <f t="shared" ref="BU64" si="491">IF(BO64=0,0,1)</f>
        <v>1</v>
      </c>
      <c r="BV64" s="199">
        <f t="shared" ref="BV64" si="492">PRODUCT(BQ64:BU64)</f>
        <v>1</v>
      </c>
      <c r="BW64" s="113">
        <f t="shared" si="171"/>
        <v>700000</v>
      </c>
      <c r="BX64" s="155">
        <f t="shared" si="80"/>
        <v>0</v>
      </c>
      <c r="CA64" s="286" t="s">
        <v>270</v>
      </c>
      <c r="CB64" s="298" t="s">
        <v>271</v>
      </c>
      <c r="CC64" s="293" t="s">
        <v>272</v>
      </c>
      <c r="CD64" s="294">
        <v>1</v>
      </c>
      <c r="CE64" s="295">
        <v>825000</v>
      </c>
      <c r="CF64" s="291">
        <f t="shared" ref="CF64" si="493">+ROUND(CD64*CE64,0)</f>
        <v>825000</v>
      </c>
      <c r="CG64" s="594"/>
      <c r="CH64" s="198">
        <f>IF(EXACT(VLOOKUP(CA64,OFERTA_0,2,FALSE),CB64),1,0)</f>
        <v>1</v>
      </c>
      <c r="CI64" s="198">
        <f>IF(EXACT(VLOOKUP(CA64,OFERTA_0,3,FALSE),CC64),1,0)</f>
        <v>1</v>
      </c>
      <c r="CJ64" s="199">
        <f>IF(EXACT(VLOOKUP(CA64,OFERTA_0,4,FALSE),CD64),1,0)</f>
        <v>1</v>
      </c>
      <c r="CK64" s="199">
        <f t="shared" ref="CK64" si="494">IF(CE64=0,0,1)</f>
        <v>1</v>
      </c>
      <c r="CL64" s="199">
        <f t="shared" ref="CL64" si="495">IF(CF64=0,0,1)</f>
        <v>1</v>
      </c>
      <c r="CM64" s="199">
        <f t="shared" ref="CM64" si="496">PRODUCT(CH64:CL64)</f>
        <v>1</v>
      </c>
      <c r="CN64" s="113">
        <f t="shared" si="176"/>
        <v>825000</v>
      </c>
      <c r="CO64" s="155">
        <f t="shared" si="85"/>
        <v>0</v>
      </c>
      <c r="CR64" s="299" t="s">
        <v>270</v>
      </c>
      <c r="CS64" s="300" t="s">
        <v>271</v>
      </c>
      <c r="CT64" s="301" t="s">
        <v>272</v>
      </c>
      <c r="CU64" s="302">
        <v>1</v>
      </c>
      <c r="CV64" s="303">
        <v>386765</v>
      </c>
      <c r="CW64" s="291">
        <f t="shared" ref="CW64" si="497">+ROUND(CU64*CV64,0)</f>
        <v>386765</v>
      </c>
      <c r="CX64" s="594"/>
      <c r="CY64" s="198">
        <f>IF(EXACT(VLOOKUP(CR64,OFERTA_0,2,FALSE),CS64),1,0)</f>
        <v>1</v>
      </c>
      <c r="CZ64" s="198">
        <f>IF(EXACT(VLOOKUP(CR64,OFERTA_0,3,FALSE),CT64),1,0)</f>
        <v>1</v>
      </c>
      <c r="DA64" s="199">
        <f>IF(EXACT(VLOOKUP(CR64,OFERTA_0,4,FALSE),CU64),1,0)</f>
        <v>1</v>
      </c>
      <c r="DB64" s="199">
        <f t="shared" ref="DB64" si="498">IF(CV64=0,0,1)</f>
        <v>1</v>
      </c>
      <c r="DC64" s="199">
        <f t="shared" ref="DC64" si="499">IF(CW64=0,0,1)</f>
        <v>1</v>
      </c>
      <c r="DD64" s="199">
        <f t="shared" ref="DD64" si="500">PRODUCT(CY64:DC64)</f>
        <v>1</v>
      </c>
      <c r="DE64" s="113">
        <f t="shared" si="181"/>
        <v>386765</v>
      </c>
      <c r="DF64" s="155">
        <f t="shared" si="90"/>
        <v>0</v>
      </c>
      <c r="DI64" s="286" t="s">
        <v>270</v>
      </c>
      <c r="DJ64" s="287" t="s">
        <v>271</v>
      </c>
      <c r="DK64" s="288" t="s">
        <v>272</v>
      </c>
      <c r="DL64" s="289">
        <v>1</v>
      </c>
      <c r="DM64" s="295">
        <v>0</v>
      </c>
      <c r="DN64" s="291">
        <f t="shared" ref="DN64" si="501">+ROUND(DL64*DM64,0)</f>
        <v>0</v>
      </c>
      <c r="DO64" s="594"/>
      <c r="DP64" s="198">
        <f>IF(EXACT(VLOOKUP(DI64,OFERTA_0,2,FALSE),DJ64),1,0)</f>
        <v>1</v>
      </c>
      <c r="DQ64" s="198">
        <f>IF(EXACT(VLOOKUP(DI64,OFERTA_0,3,FALSE),DK64),1,0)</f>
        <v>1</v>
      </c>
      <c r="DR64" s="199">
        <f>IF(EXACT(VLOOKUP(DI64,OFERTA_0,4,FALSE),DL64),1,0)</f>
        <v>1</v>
      </c>
      <c r="DS64" s="199">
        <f t="shared" ref="DS64" si="502">IF(DM64=0,0,1)</f>
        <v>0</v>
      </c>
      <c r="DT64" s="199">
        <f t="shared" ref="DT64" si="503">IF(DN64=0,0,1)</f>
        <v>0</v>
      </c>
      <c r="DU64" s="199">
        <f t="shared" ref="DU64" si="504">PRODUCT(DP64:DT64)</f>
        <v>0</v>
      </c>
      <c r="DV64" s="113">
        <f t="shared" si="186"/>
        <v>0</v>
      </c>
      <c r="DW64" s="155">
        <f t="shared" si="95"/>
        <v>0</v>
      </c>
      <c r="DZ64" s="286" t="s">
        <v>270</v>
      </c>
      <c r="EA64" s="287" t="s">
        <v>271</v>
      </c>
      <c r="EB64" s="288" t="s">
        <v>272</v>
      </c>
      <c r="EC64" s="289">
        <v>1</v>
      </c>
      <c r="ED64" s="295">
        <v>0</v>
      </c>
      <c r="EE64" s="291">
        <f t="shared" ref="EE64" si="505">+ROUND(EC64*ED64,0)</f>
        <v>0</v>
      </c>
      <c r="EF64" s="594"/>
      <c r="EG64" s="198">
        <f>IF(EXACT(VLOOKUP(DZ64,OFERTA_0,2,FALSE),EA64),1,0)</f>
        <v>1</v>
      </c>
      <c r="EH64" s="198">
        <f>IF(EXACT(VLOOKUP(DZ64,OFERTA_0,3,FALSE),EB64),1,0)</f>
        <v>1</v>
      </c>
      <c r="EI64" s="199">
        <f>IF(EXACT(VLOOKUP(DZ64,OFERTA_0,4,FALSE),EC64),1,0)</f>
        <v>1</v>
      </c>
      <c r="EJ64" s="199">
        <f t="shared" ref="EJ64" si="506">IF(ED64=0,0,1)</f>
        <v>0</v>
      </c>
      <c r="EK64" s="199">
        <f t="shared" ref="EK64" si="507">IF(EE64=0,0,1)</f>
        <v>0</v>
      </c>
      <c r="EL64" s="199">
        <f t="shared" ref="EL64" si="508">PRODUCT(EG64:EK64)</f>
        <v>0</v>
      </c>
      <c r="EM64" s="113">
        <f t="shared" si="191"/>
        <v>0</v>
      </c>
      <c r="EN64" s="155">
        <f t="shared" si="100"/>
        <v>0</v>
      </c>
      <c r="EQ64" s="286" t="s">
        <v>270</v>
      </c>
      <c r="ER64" s="287" t="s">
        <v>271</v>
      </c>
      <c r="ES64" s="288" t="s">
        <v>272</v>
      </c>
      <c r="ET64" s="289">
        <v>1</v>
      </c>
      <c r="EU64" s="295">
        <v>0</v>
      </c>
      <c r="EV64" s="291">
        <f t="shared" ref="EV64" si="509">+ROUND(ET64*EU64,0)</f>
        <v>0</v>
      </c>
      <c r="EW64" s="594"/>
      <c r="EX64" s="198">
        <f>IF(EXACT(VLOOKUP(EQ64,OFERTA_0,2,FALSE),ER64),1,0)</f>
        <v>1</v>
      </c>
      <c r="EY64" s="198">
        <f>IF(EXACT(VLOOKUP(EQ64,OFERTA_0,3,FALSE),ES64),1,0)</f>
        <v>1</v>
      </c>
      <c r="EZ64" s="199">
        <f>IF(EXACT(VLOOKUP(EQ64,OFERTA_0,4,FALSE),ET64),1,0)</f>
        <v>1</v>
      </c>
      <c r="FA64" s="199">
        <f t="shared" ref="FA64" si="510">IF(EU64=0,0,1)</f>
        <v>0</v>
      </c>
      <c r="FB64" s="199">
        <f t="shared" ref="FB64" si="511">IF(EV64=0,0,1)</f>
        <v>0</v>
      </c>
      <c r="FC64" s="199">
        <f t="shared" ref="FC64" si="512">PRODUCT(EX64:FB64)</f>
        <v>0</v>
      </c>
      <c r="FD64" s="113">
        <f t="shared" si="196"/>
        <v>0</v>
      </c>
      <c r="FE64" s="155">
        <f t="shared" si="105"/>
        <v>0</v>
      </c>
      <c r="FH64" s="286" t="s">
        <v>270</v>
      </c>
      <c r="FI64" s="287" t="s">
        <v>271</v>
      </c>
      <c r="FJ64" s="288" t="s">
        <v>272</v>
      </c>
      <c r="FK64" s="289">
        <v>1</v>
      </c>
      <c r="FL64" s="295">
        <v>0</v>
      </c>
      <c r="FM64" s="291">
        <f t="shared" ref="FM64" si="513">+ROUND(FK64*FL64,0)</f>
        <v>0</v>
      </c>
      <c r="FN64" s="594"/>
      <c r="FO64" s="198">
        <f>IF(EXACT(VLOOKUP(FH64,OFERTA_0,2,FALSE),FI64),1,0)</f>
        <v>1</v>
      </c>
      <c r="FP64" s="198">
        <f>IF(EXACT(VLOOKUP(FH64,OFERTA_0,3,FALSE),FJ64),1,0)</f>
        <v>1</v>
      </c>
      <c r="FQ64" s="199">
        <f>IF(EXACT(VLOOKUP(FH64,OFERTA_0,4,FALSE),FK64),1,0)</f>
        <v>1</v>
      </c>
      <c r="FR64" s="199">
        <f t="shared" ref="FR64" si="514">IF(FL64=0,0,1)</f>
        <v>0</v>
      </c>
      <c r="FS64" s="199">
        <f t="shared" ref="FS64" si="515">IF(FM64=0,0,1)</f>
        <v>0</v>
      </c>
      <c r="FT64" s="199">
        <f t="shared" ref="FT64" si="516">PRODUCT(FO64:FS64)</f>
        <v>0</v>
      </c>
      <c r="FU64" s="113">
        <f t="shared" si="201"/>
        <v>0</v>
      </c>
      <c r="FV64" s="155">
        <f t="shared" si="110"/>
        <v>0</v>
      </c>
      <c r="FY64" s="286" t="s">
        <v>270</v>
      </c>
      <c r="FZ64" s="287" t="s">
        <v>271</v>
      </c>
      <c r="GA64" s="288" t="s">
        <v>272</v>
      </c>
      <c r="GB64" s="289">
        <v>1</v>
      </c>
      <c r="GC64" s="295">
        <v>0</v>
      </c>
      <c r="GD64" s="291">
        <f t="shared" ref="GD64" si="517">+ROUND(GB64*GC64,0)</f>
        <v>0</v>
      </c>
      <c r="GE64" s="594"/>
      <c r="GF64" s="198">
        <f>IF(EXACT(VLOOKUP(FY64,OFERTA_0,2,FALSE),FZ64),1,0)</f>
        <v>1</v>
      </c>
      <c r="GG64" s="198">
        <f>IF(EXACT(VLOOKUP(FY64,OFERTA_0,3,FALSE),GA64),1,0)</f>
        <v>1</v>
      </c>
      <c r="GH64" s="199">
        <f>IF(EXACT(VLOOKUP(FY64,OFERTA_0,4,FALSE),GB64),1,0)</f>
        <v>1</v>
      </c>
      <c r="GI64" s="199">
        <f t="shared" ref="GI64" si="518">IF(GC64=0,0,1)</f>
        <v>0</v>
      </c>
      <c r="GJ64" s="199">
        <f t="shared" ref="GJ64" si="519">IF(GD64=0,0,1)</f>
        <v>0</v>
      </c>
      <c r="GK64" s="199">
        <f t="shared" ref="GK64" si="520">PRODUCT(GF64:GJ64)</f>
        <v>0</v>
      </c>
      <c r="GL64" s="113">
        <f t="shared" si="206"/>
        <v>0</v>
      </c>
      <c r="GM64" s="155">
        <f t="shared" si="115"/>
        <v>0</v>
      </c>
      <c r="GP64" s="286" t="s">
        <v>270</v>
      </c>
      <c r="GQ64" s="287" t="s">
        <v>271</v>
      </c>
      <c r="GR64" s="288" t="s">
        <v>272</v>
      </c>
      <c r="GS64" s="289">
        <v>1</v>
      </c>
      <c r="GT64" s="295">
        <v>0</v>
      </c>
      <c r="GU64" s="291">
        <f t="shared" ref="GU64" si="521">+ROUND(GS64*GT64,0)</f>
        <v>0</v>
      </c>
      <c r="GV64" s="594"/>
      <c r="GW64" s="198">
        <f>IF(EXACT(VLOOKUP(GP64,OFERTA_0,2,FALSE),GQ64),1,0)</f>
        <v>1</v>
      </c>
      <c r="GX64" s="198">
        <f>IF(EXACT(VLOOKUP(GP64,OFERTA_0,3,FALSE),GR64),1,0)</f>
        <v>1</v>
      </c>
      <c r="GY64" s="199">
        <f>IF(EXACT(VLOOKUP(GP64,OFERTA_0,4,FALSE),GS64),1,0)</f>
        <v>1</v>
      </c>
      <c r="GZ64" s="199">
        <f t="shared" ref="GZ64" si="522">IF(GT64=0,0,1)</f>
        <v>0</v>
      </c>
      <c r="HA64" s="199">
        <f t="shared" ref="HA64" si="523">IF(GU64=0,0,1)</f>
        <v>0</v>
      </c>
      <c r="HB64" s="199">
        <f t="shared" ref="HB64" si="524">PRODUCT(GW64:HA64)</f>
        <v>0</v>
      </c>
      <c r="HC64" s="113">
        <f t="shared" si="211"/>
        <v>0</v>
      </c>
      <c r="HD64" s="155">
        <f t="shared" si="120"/>
        <v>0</v>
      </c>
      <c r="HG64" s="286" t="s">
        <v>270</v>
      </c>
      <c r="HH64" s="287" t="s">
        <v>271</v>
      </c>
      <c r="HI64" s="288" t="s">
        <v>272</v>
      </c>
      <c r="HJ64" s="289">
        <v>1</v>
      </c>
      <c r="HK64" s="295">
        <v>0</v>
      </c>
      <c r="HL64" s="291">
        <f t="shared" ref="HL64" si="525">+ROUND(HJ64*HK64,0)</f>
        <v>0</v>
      </c>
      <c r="HM64" s="594"/>
      <c r="HN64" s="198">
        <f>IF(EXACT(VLOOKUP(HG64,OFERTA_0,2,FALSE),HH64),1,0)</f>
        <v>1</v>
      </c>
      <c r="HO64" s="198">
        <f>IF(EXACT(VLOOKUP(HG64,OFERTA_0,3,FALSE),HI64),1,0)</f>
        <v>1</v>
      </c>
      <c r="HP64" s="199">
        <f>IF(EXACT(VLOOKUP(HG64,OFERTA_0,4,FALSE),HJ64),1,0)</f>
        <v>1</v>
      </c>
      <c r="HQ64" s="199">
        <f t="shared" ref="HQ64" si="526">IF(HK64=0,0,1)</f>
        <v>0</v>
      </c>
      <c r="HR64" s="199">
        <f t="shared" ref="HR64" si="527">IF(HL64=0,0,1)</f>
        <v>0</v>
      </c>
      <c r="HS64" s="199">
        <f t="shared" ref="HS64" si="528">PRODUCT(HN64:HR64)</f>
        <v>0</v>
      </c>
      <c r="HT64" s="113">
        <f t="shared" si="216"/>
        <v>0</v>
      </c>
      <c r="HU64" s="155">
        <f t="shared" si="125"/>
        <v>0</v>
      </c>
      <c r="HX64" s="286" t="s">
        <v>270</v>
      </c>
      <c r="HY64" s="287" t="s">
        <v>271</v>
      </c>
      <c r="HZ64" s="288" t="s">
        <v>272</v>
      </c>
      <c r="IA64" s="289">
        <v>1</v>
      </c>
      <c r="IB64" s="295">
        <v>0</v>
      </c>
      <c r="IC64" s="291">
        <f t="shared" ref="IC64" si="529">+ROUND(IA64*IB64,0)</f>
        <v>0</v>
      </c>
      <c r="ID64" s="594"/>
      <c r="IE64" s="198">
        <f>IF(EXACT(VLOOKUP(HX64,OFERTA_0,2,FALSE),HY64),1,0)</f>
        <v>1</v>
      </c>
      <c r="IF64" s="198">
        <f>IF(EXACT(VLOOKUP(HX64,OFERTA_0,3,FALSE),HZ64),1,0)</f>
        <v>1</v>
      </c>
      <c r="IG64" s="199">
        <f>IF(EXACT(VLOOKUP(HX64,OFERTA_0,4,FALSE),IA64),1,0)</f>
        <v>1</v>
      </c>
      <c r="IH64" s="199">
        <f t="shared" ref="IH64" si="530">IF(IB64=0,0,1)</f>
        <v>0</v>
      </c>
      <c r="II64" s="199">
        <f t="shared" ref="II64" si="531">IF(IC64=0,0,1)</f>
        <v>0</v>
      </c>
      <c r="IJ64" s="199">
        <f t="shared" ref="IJ64" si="532">PRODUCT(IE64:II64)</f>
        <v>0</v>
      </c>
      <c r="IK64" s="113">
        <f t="shared" si="221"/>
        <v>0</v>
      </c>
      <c r="IL64" s="155">
        <f t="shared" si="130"/>
        <v>0</v>
      </c>
      <c r="IO64" s="286" t="s">
        <v>270</v>
      </c>
      <c r="IP64" s="287" t="s">
        <v>271</v>
      </c>
      <c r="IQ64" s="288" t="s">
        <v>272</v>
      </c>
      <c r="IR64" s="289">
        <v>1</v>
      </c>
      <c r="IS64" s="295">
        <v>0</v>
      </c>
      <c r="IT64" s="291">
        <f t="shared" ref="IT64" si="533">+ROUND(IR64*IS64,0)</f>
        <v>0</v>
      </c>
      <c r="IU64" s="594"/>
      <c r="IV64" s="198">
        <f>IF(EXACT(VLOOKUP(IO64,OFERTA_0,2,FALSE),IP64),1,0)</f>
        <v>1</v>
      </c>
      <c r="IW64" s="198">
        <f>IF(EXACT(VLOOKUP(IO64,OFERTA_0,3,FALSE),IQ64),1,0)</f>
        <v>1</v>
      </c>
      <c r="IX64" s="199">
        <f>IF(EXACT(VLOOKUP(IO64,OFERTA_0,4,FALSE),IR64),1,0)</f>
        <v>1</v>
      </c>
      <c r="IY64" s="199">
        <f t="shared" ref="IY64" si="534">IF(IS64=0,0,1)</f>
        <v>0</v>
      </c>
      <c r="IZ64" s="199">
        <f t="shared" ref="IZ64" si="535">IF(IT64=0,0,1)</f>
        <v>0</v>
      </c>
      <c r="JA64" s="199">
        <f t="shared" ref="JA64" si="536">PRODUCT(IV64:IZ64)</f>
        <v>0</v>
      </c>
      <c r="JB64" s="113">
        <f t="shared" si="226"/>
        <v>0</v>
      </c>
      <c r="JC64" s="155">
        <f t="shared" si="135"/>
        <v>0</v>
      </c>
    </row>
    <row r="65" spans="2:263" ht="17.25" thickTop="1">
      <c r="B65" s="308" t="s">
        <v>273</v>
      </c>
      <c r="C65" s="270" t="s">
        <v>274</v>
      </c>
      <c r="D65" s="309"/>
      <c r="E65" s="310"/>
      <c r="F65" s="311"/>
      <c r="G65" s="312"/>
      <c r="H65" s="275">
        <f>SUM(G66:G68)</f>
        <v>0</v>
      </c>
      <c r="K65" s="308" t="s">
        <v>273</v>
      </c>
      <c r="L65" s="270" t="s">
        <v>274</v>
      </c>
      <c r="M65" s="309"/>
      <c r="N65" s="310"/>
      <c r="O65" s="311"/>
      <c r="P65" s="312"/>
      <c r="Q65" s="275">
        <f>SUM(P66:P68)</f>
        <v>1240150</v>
      </c>
      <c r="R65" s="198">
        <f>IF(EXACT(VLOOKUP(K65,OFERTA_0,2,FALSE),L65),1,0)</f>
        <v>1</v>
      </c>
      <c r="S65" s="198">
        <f>IF(EXACT(VLOOKUP(K65,OFERTA_0,3,FALSE),M65),1,0)</f>
        <v>1</v>
      </c>
      <c r="T65" s="199">
        <f>IF(EXACT(VLOOKUP(K65,OFERTA_0,4,FALSE),N65),1,0)</f>
        <v>1</v>
      </c>
      <c r="U65" s="119"/>
      <c r="V65" s="119"/>
      <c r="W65" s="199">
        <f>PRODUCT(R65:T65)</f>
        <v>1</v>
      </c>
      <c r="X65" s="113">
        <f t="shared" si="420"/>
        <v>0</v>
      </c>
      <c r="Y65" s="155">
        <f t="shared" si="421"/>
        <v>0</v>
      </c>
      <c r="AB65" s="308" t="s">
        <v>273</v>
      </c>
      <c r="AC65" s="270" t="s">
        <v>274</v>
      </c>
      <c r="AD65" s="309"/>
      <c r="AE65" s="310"/>
      <c r="AF65" s="311"/>
      <c r="AG65" s="312"/>
      <c r="AH65" s="275">
        <f>SUM(AG66:AG68)</f>
        <v>730000</v>
      </c>
      <c r="AI65" s="198">
        <f>IF(EXACT(VLOOKUP(AB65,OFERTA_0,2,FALSE),AC65),1,0)</f>
        <v>1</v>
      </c>
      <c r="AJ65" s="198">
        <f>IF(EXACT(VLOOKUP(AB65,OFERTA_0,3,FALSE),AD65),1,0)</f>
        <v>1</v>
      </c>
      <c r="AK65" s="199">
        <f>IF(EXACT(VLOOKUP(AB65,OFERTA_0,4,FALSE),AE65),1,0)</f>
        <v>1</v>
      </c>
      <c r="AL65" s="119"/>
      <c r="AM65" s="119"/>
      <c r="AN65" s="199">
        <f>PRODUCT(AI65:AK65)</f>
        <v>1</v>
      </c>
      <c r="AO65" s="113">
        <f t="shared" si="161"/>
        <v>0</v>
      </c>
      <c r="AP65" s="155">
        <f t="shared" si="70"/>
        <v>0</v>
      </c>
      <c r="AS65" s="313" t="s">
        <v>273</v>
      </c>
      <c r="AT65" s="277" t="s">
        <v>274</v>
      </c>
      <c r="AU65" s="314"/>
      <c r="AV65" s="315"/>
      <c r="AW65" s="316"/>
      <c r="AX65" s="312"/>
      <c r="AY65" s="275">
        <f>SUM(AX66:AX68)</f>
        <v>1300000</v>
      </c>
      <c r="AZ65" s="198">
        <f>IF(EXACT(VLOOKUP(AS65,OFERTA_0,2,FALSE),AT65),1,0)</f>
        <v>1</v>
      </c>
      <c r="BA65" s="198">
        <f>IF(EXACT(VLOOKUP(AS65,OFERTA_0,3,FALSE),AU65),1,0)</f>
        <v>1</v>
      </c>
      <c r="BB65" s="199">
        <f>IF(EXACT(VLOOKUP(AS65,OFERTA_0,4,FALSE),AV65),1,0)</f>
        <v>1</v>
      </c>
      <c r="BC65" s="119"/>
      <c r="BD65" s="119"/>
      <c r="BE65" s="199">
        <f>PRODUCT(AZ65:BB65)</f>
        <v>1</v>
      </c>
      <c r="BF65" s="113">
        <f t="shared" si="166"/>
        <v>0</v>
      </c>
      <c r="BG65" s="155">
        <f t="shared" si="75"/>
        <v>0</v>
      </c>
      <c r="BJ65" s="308" t="s">
        <v>273</v>
      </c>
      <c r="BK65" s="270" t="s">
        <v>274</v>
      </c>
      <c r="BL65" s="309"/>
      <c r="BM65" s="310"/>
      <c r="BN65" s="311"/>
      <c r="BO65" s="312"/>
      <c r="BP65" s="275">
        <f>SUM(BO66:BO68)</f>
        <v>1000000</v>
      </c>
      <c r="BQ65" s="198">
        <f>IF(EXACT(VLOOKUP(BJ65,OFERTA_0,2,FALSE),BK65),1,0)</f>
        <v>1</v>
      </c>
      <c r="BR65" s="198">
        <f>IF(EXACT(VLOOKUP(BJ65,OFERTA_0,3,FALSE),BL65),1,0)</f>
        <v>1</v>
      </c>
      <c r="BS65" s="199">
        <f>IF(EXACT(VLOOKUP(BJ65,OFERTA_0,4,FALSE),BM65),1,0)</f>
        <v>1</v>
      </c>
      <c r="BT65" s="119"/>
      <c r="BU65" s="119"/>
      <c r="BV65" s="199">
        <f>PRODUCT(BQ65:BS65)</f>
        <v>1</v>
      </c>
      <c r="BW65" s="113">
        <f t="shared" si="171"/>
        <v>0</v>
      </c>
      <c r="BX65" s="155">
        <f t="shared" si="80"/>
        <v>0</v>
      </c>
      <c r="CA65" s="308" t="s">
        <v>273</v>
      </c>
      <c r="CB65" s="270" t="s">
        <v>274</v>
      </c>
      <c r="CC65" s="309"/>
      <c r="CD65" s="310"/>
      <c r="CE65" s="311"/>
      <c r="CF65" s="312"/>
      <c r="CG65" s="275">
        <f>SUM(CF66:CF68)</f>
        <v>1270000</v>
      </c>
      <c r="CH65" s="198">
        <f>IF(EXACT(VLOOKUP(CA65,OFERTA_0,2,FALSE),CB65),1,0)</f>
        <v>1</v>
      </c>
      <c r="CI65" s="198">
        <f>IF(EXACT(VLOOKUP(CA65,OFERTA_0,3,FALSE),CC65),1,0)</f>
        <v>1</v>
      </c>
      <c r="CJ65" s="199">
        <f>IF(EXACT(VLOOKUP(CA65,OFERTA_0,4,FALSE),CD65),1,0)</f>
        <v>1</v>
      </c>
      <c r="CK65" s="119"/>
      <c r="CL65" s="119"/>
      <c r="CM65" s="199">
        <f>PRODUCT(CH65:CJ65)</f>
        <v>1</v>
      </c>
      <c r="CN65" s="113">
        <f t="shared" si="176"/>
        <v>0</v>
      </c>
      <c r="CO65" s="155">
        <f t="shared" si="85"/>
        <v>0</v>
      </c>
      <c r="CR65" s="317" t="s">
        <v>273</v>
      </c>
      <c r="CS65" s="282" t="s">
        <v>274</v>
      </c>
      <c r="CT65" s="318"/>
      <c r="CU65" s="319"/>
      <c r="CV65" s="319"/>
      <c r="CW65" s="312"/>
      <c r="CX65" s="275">
        <f>SUM(CW66:CW68)</f>
        <v>757462</v>
      </c>
      <c r="CY65" s="198">
        <f>IF(EXACT(VLOOKUP(CR65,OFERTA_0,2,FALSE),CS65),1,0)</f>
        <v>1</v>
      </c>
      <c r="CZ65" s="198">
        <f>IF(EXACT(VLOOKUP(CR65,OFERTA_0,3,FALSE),CT65),1,0)</f>
        <v>1</v>
      </c>
      <c r="DA65" s="199">
        <f>IF(EXACT(VLOOKUP(CR65,OFERTA_0,4,FALSE),CU65),1,0)</f>
        <v>1</v>
      </c>
      <c r="DB65" s="119"/>
      <c r="DC65" s="119"/>
      <c r="DD65" s="199">
        <f>PRODUCT(CY65:DA65)</f>
        <v>1</v>
      </c>
      <c r="DE65" s="113">
        <f t="shared" si="181"/>
        <v>0</v>
      </c>
      <c r="DF65" s="155">
        <f t="shared" si="90"/>
        <v>0</v>
      </c>
      <c r="DI65" s="308" t="s">
        <v>273</v>
      </c>
      <c r="DJ65" s="270" t="s">
        <v>274</v>
      </c>
      <c r="DK65" s="309"/>
      <c r="DL65" s="310"/>
      <c r="DM65" s="311"/>
      <c r="DN65" s="312"/>
      <c r="DO65" s="275">
        <f>SUM(DN66:DN68)</f>
        <v>0</v>
      </c>
      <c r="DP65" s="198">
        <f>IF(EXACT(VLOOKUP(DI65,OFERTA_0,2,FALSE),DJ65),1,0)</f>
        <v>1</v>
      </c>
      <c r="DQ65" s="198">
        <f>IF(EXACT(VLOOKUP(DI65,OFERTA_0,3,FALSE),DK65),1,0)</f>
        <v>1</v>
      </c>
      <c r="DR65" s="199">
        <f>IF(EXACT(VLOOKUP(DI65,OFERTA_0,4,FALSE),DL65),1,0)</f>
        <v>1</v>
      </c>
      <c r="DS65" s="119"/>
      <c r="DT65" s="119"/>
      <c r="DU65" s="199">
        <f>PRODUCT(DP65:DR65)</f>
        <v>1</v>
      </c>
      <c r="DV65" s="113">
        <f t="shared" si="186"/>
        <v>0</v>
      </c>
      <c r="DW65" s="155">
        <f t="shared" si="95"/>
        <v>0</v>
      </c>
      <c r="DZ65" s="308" t="s">
        <v>273</v>
      </c>
      <c r="EA65" s="270" t="s">
        <v>274</v>
      </c>
      <c r="EB65" s="309"/>
      <c r="EC65" s="310"/>
      <c r="ED65" s="311"/>
      <c r="EE65" s="312"/>
      <c r="EF65" s="275">
        <f>SUM(EE66:EE68)</f>
        <v>0</v>
      </c>
      <c r="EG65" s="198">
        <f>IF(EXACT(VLOOKUP(DZ65,OFERTA_0,2,FALSE),EA65),1,0)</f>
        <v>1</v>
      </c>
      <c r="EH65" s="198">
        <f>IF(EXACT(VLOOKUP(DZ65,OFERTA_0,3,FALSE),EB65),1,0)</f>
        <v>1</v>
      </c>
      <c r="EI65" s="199">
        <f>IF(EXACT(VLOOKUP(DZ65,OFERTA_0,4,FALSE),EC65),1,0)</f>
        <v>1</v>
      </c>
      <c r="EJ65" s="119"/>
      <c r="EK65" s="119"/>
      <c r="EL65" s="199">
        <f>PRODUCT(EG65:EI65)</f>
        <v>1</v>
      </c>
      <c r="EM65" s="113">
        <f t="shared" si="191"/>
        <v>0</v>
      </c>
      <c r="EN65" s="155">
        <f t="shared" si="100"/>
        <v>0</v>
      </c>
      <c r="EQ65" s="308" t="s">
        <v>273</v>
      </c>
      <c r="ER65" s="270" t="s">
        <v>274</v>
      </c>
      <c r="ES65" s="309"/>
      <c r="ET65" s="310"/>
      <c r="EU65" s="311"/>
      <c r="EV65" s="312"/>
      <c r="EW65" s="275">
        <f>SUM(EV66:EV68)</f>
        <v>0</v>
      </c>
      <c r="EX65" s="198">
        <f>IF(EXACT(VLOOKUP(EQ65,OFERTA_0,2,FALSE),ER65),1,0)</f>
        <v>1</v>
      </c>
      <c r="EY65" s="198">
        <f>IF(EXACT(VLOOKUP(EQ65,OFERTA_0,3,FALSE),ES65),1,0)</f>
        <v>1</v>
      </c>
      <c r="EZ65" s="199">
        <f>IF(EXACT(VLOOKUP(EQ65,OFERTA_0,4,FALSE),ET65),1,0)</f>
        <v>1</v>
      </c>
      <c r="FA65" s="119"/>
      <c r="FB65" s="119"/>
      <c r="FC65" s="199">
        <f>PRODUCT(EX65:EZ65)</f>
        <v>1</v>
      </c>
      <c r="FD65" s="113">
        <f t="shared" si="196"/>
        <v>0</v>
      </c>
      <c r="FE65" s="155">
        <f t="shared" si="105"/>
        <v>0</v>
      </c>
      <c r="FH65" s="308" t="s">
        <v>273</v>
      </c>
      <c r="FI65" s="270" t="s">
        <v>274</v>
      </c>
      <c r="FJ65" s="309"/>
      <c r="FK65" s="310"/>
      <c r="FL65" s="311"/>
      <c r="FM65" s="312"/>
      <c r="FN65" s="275">
        <f>SUM(FM66:FM68)</f>
        <v>0</v>
      </c>
      <c r="FO65" s="198">
        <f>IF(EXACT(VLOOKUP(FH65,OFERTA_0,2,FALSE),FI65),1,0)</f>
        <v>1</v>
      </c>
      <c r="FP65" s="198">
        <f>IF(EXACT(VLOOKUP(FH65,OFERTA_0,3,FALSE),FJ65),1,0)</f>
        <v>1</v>
      </c>
      <c r="FQ65" s="199">
        <f>IF(EXACT(VLOOKUP(FH65,OFERTA_0,4,FALSE),FK65),1,0)</f>
        <v>1</v>
      </c>
      <c r="FR65" s="119"/>
      <c r="FS65" s="119"/>
      <c r="FT65" s="199">
        <f>PRODUCT(FO65:FQ65)</f>
        <v>1</v>
      </c>
      <c r="FU65" s="113">
        <f t="shared" si="201"/>
        <v>0</v>
      </c>
      <c r="FV65" s="155">
        <f t="shared" si="110"/>
        <v>0</v>
      </c>
      <c r="FY65" s="308" t="s">
        <v>273</v>
      </c>
      <c r="FZ65" s="270" t="s">
        <v>274</v>
      </c>
      <c r="GA65" s="309"/>
      <c r="GB65" s="310"/>
      <c r="GC65" s="311"/>
      <c r="GD65" s="312"/>
      <c r="GE65" s="275">
        <f>SUM(GD66:GD68)</f>
        <v>0</v>
      </c>
      <c r="GF65" s="198">
        <f>IF(EXACT(VLOOKUP(FY65,OFERTA_0,2,FALSE),FZ65),1,0)</f>
        <v>1</v>
      </c>
      <c r="GG65" s="198">
        <f>IF(EXACT(VLOOKUP(FY65,OFERTA_0,3,FALSE),GA65),1,0)</f>
        <v>1</v>
      </c>
      <c r="GH65" s="199">
        <f>IF(EXACT(VLOOKUP(FY65,OFERTA_0,4,FALSE),GB65),1,0)</f>
        <v>1</v>
      </c>
      <c r="GI65" s="119"/>
      <c r="GJ65" s="119"/>
      <c r="GK65" s="199">
        <f>PRODUCT(GF65:GH65)</f>
        <v>1</v>
      </c>
      <c r="GL65" s="113">
        <f t="shared" si="206"/>
        <v>0</v>
      </c>
      <c r="GM65" s="155">
        <f t="shared" si="115"/>
        <v>0</v>
      </c>
      <c r="GP65" s="308" t="s">
        <v>273</v>
      </c>
      <c r="GQ65" s="270" t="s">
        <v>274</v>
      </c>
      <c r="GR65" s="309"/>
      <c r="GS65" s="310"/>
      <c r="GT65" s="311"/>
      <c r="GU65" s="312"/>
      <c r="GV65" s="275">
        <f>SUM(GU66:GU68)</f>
        <v>0</v>
      </c>
      <c r="GW65" s="198">
        <f>IF(EXACT(VLOOKUP(GP65,OFERTA_0,2,FALSE),GQ65),1,0)</f>
        <v>1</v>
      </c>
      <c r="GX65" s="198">
        <f>IF(EXACT(VLOOKUP(GP65,OFERTA_0,3,FALSE),GR65),1,0)</f>
        <v>1</v>
      </c>
      <c r="GY65" s="199">
        <f>IF(EXACT(VLOOKUP(GP65,OFERTA_0,4,FALSE),GS65),1,0)</f>
        <v>1</v>
      </c>
      <c r="GZ65" s="119"/>
      <c r="HA65" s="119"/>
      <c r="HB65" s="199">
        <f>PRODUCT(GW65:GY65)</f>
        <v>1</v>
      </c>
      <c r="HC65" s="113">
        <f t="shared" si="211"/>
        <v>0</v>
      </c>
      <c r="HD65" s="155">
        <f t="shared" si="120"/>
        <v>0</v>
      </c>
      <c r="HG65" s="308" t="s">
        <v>273</v>
      </c>
      <c r="HH65" s="270" t="s">
        <v>274</v>
      </c>
      <c r="HI65" s="309"/>
      <c r="HJ65" s="310"/>
      <c r="HK65" s="311"/>
      <c r="HL65" s="312"/>
      <c r="HM65" s="275">
        <f>SUM(HL66:HL68)</f>
        <v>0</v>
      </c>
      <c r="HN65" s="198">
        <f>IF(EXACT(VLOOKUP(HG65,OFERTA_0,2,FALSE),HH65),1,0)</f>
        <v>1</v>
      </c>
      <c r="HO65" s="198">
        <f>IF(EXACT(VLOOKUP(HG65,OFERTA_0,3,FALSE),HI65),1,0)</f>
        <v>1</v>
      </c>
      <c r="HP65" s="199">
        <f>IF(EXACT(VLOOKUP(HG65,OFERTA_0,4,FALSE),HJ65),1,0)</f>
        <v>1</v>
      </c>
      <c r="HQ65" s="119"/>
      <c r="HR65" s="119"/>
      <c r="HS65" s="199">
        <f>PRODUCT(HN65:HP65)</f>
        <v>1</v>
      </c>
      <c r="HT65" s="113">
        <f t="shared" si="216"/>
        <v>0</v>
      </c>
      <c r="HU65" s="155">
        <f t="shared" si="125"/>
        <v>0</v>
      </c>
      <c r="HX65" s="308" t="s">
        <v>273</v>
      </c>
      <c r="HY65" s="270" t="s">
        <v>274</v>
      </c>
      <c r="HZ65" s="309"/>
      <c r="IA65" s="310"/>
      <c r="IB65" s="311"/>
      <c r="IC65" s="312"/>
      <c r="ID65" s="275">
        <f>SUM(IC66:IC68)</f>
        <v>0</v>
      </c>
      <c r="IE65" s="198">
        <f>IF(EXACT(VLOOKUP(HX65,OFERTA_0,2,FALSE),HY65),1,0)</f>
        <v>1</v>
      </c>
      <c r="IF65" s="198">
        <f>IF(EXACT(VLOOKUP(HX65,OFERTA_0,3,FALSE),HZ65),1,0)</f>
        <v>1</v>
      </c>
      <c r="IG65" s="199">
        <f>IF(EXACT(VLOOKUP(HX65,OFERTA_0,4,FALSE),IA65),1,0)</f>
        <v>1</v>
      </c>
      <c r="IH65" s="119"/>
      <c r="II65" s="119"/>
      <c r="IJ65" s="199">
        <f>PRODUCT(IE65:IG65)</f>
        <v>1</v>
      </c>
      <c r="IK65" s="113">
        <f t="shared" si="221"/>
        <v>0</v>
      </c>
      <c r="IL65" s="155">
        <f t="shared" si="130"/>
        <v>0</v>
      </c>
      <c r="IO65" s="308" t="s">
        <v>273</v>
      </c>
      <c r="IP65" s="270" t="s">
        <v>274</v>
      </c>
      <c r="IQ65" s="309"/>
      <c r="IR65" s="310"/>
      <c r="IS65" s="311"/>
      <c r="IT65" s="312"/>
      <c r="IU65" s="275">
        <f>SUM(IT66:IT68)</f>
        <v>0</v>
      </c>
      <c r="IV65" s="198">
        <f>IF(EXACT(VLOOKUP(IO65,OFERTA_0,2,FALSE),IP65),1,0)</f>
        <v>1</v>
      </c>
      <c r="IW65" s="198">
        <f>IF(EXACT(VLOOKUP(IO65,OFERTA_0,3,FALSE),IQ65),1,0)</f>
        <v>1</v>
      </c>
      <c r="IX65" s="199">
        <f>IF(EXACT(VLOOKUP(IO65,OFERTA_0,4,FALSE),IR65),1,0)</f>
        <v>1</v>
      </c>
      <c r="IY65" s="119"/>
      <c r="IZ65" s="119"/>
      <c r="JA65" s="199">
        <f>PRODUCT(IV65:IX65)</f>
        <v>1</v>
      </c>
      <c r="JB65" s="113">
        <f t="shared" si="226"/>
        <v>0</v>
      </c>
      <c r="JC65" s="155">
        <f t="shared" si="135"/>
        <v>0</v>
      </c>
    </row>
    <row r="66" spans="2:263" ht="39.75" customHeight="1">
      <c r="B66" s="286"/>
      <c r="C66" s="287" t="s">
        <v>269</v>
      </c>
      <c r="D66" s="288"/>
      <c r="E66" s="289"/>
      <c r="F66" s="333"/>
      <c r="G66" s="291"/>
      <c r="H66" s="594" t="e">
        <f>+H65/G189</f>
        <v>#DIV/0!</v>
      </c>
      <c r="K66" s="286"/>
      <c r="L66" s="292" t="s">
        <v>269</v>
      </c>
      <c r="M66" s="293"/>
      <c r="N66" s="294"/>
      <c r="O66" s="297"/>
      <c r="P66" s="291"/>
      <c r="Q66" s="595">
        <f>+Q65/P189</f>
        <v>5.6804579932753707E-3</v>
      </c>
      <c r="R66" s="198">
        <v>1</v>
      </c>
      <c r="S66" s="198">
        <v>1</v>
      </c>
      <c r="T66" s="199">
        <v>1</v>
      </c>
      <c r="U66" s="119"/>
      <c r="V66" s="119"/>
      <c r="W66" s="199">
        <f>PRODUCT(R66:T66)</f>
        <v>1</v>
      </c>
      <c r="X66" s="113">
        <f t="shared" si="420"/>
        <v>0</v>
      </c>
      <c r="Y66" s="155">
        <f t="shared" si="421"/>
        <v>0</v>
      </c>
      <c r="AB66" s="286"/>
      <c r="AC66" s="292" t="s">
        <v>269</v>
      </c>
      <c r="AD66" s="293"/>
      <c r="AE66" s="294"/>
      <c r="AF66" s="297"/>
      <c r="AG66" s="291"/>
      <c r="AH66" s="594">
        <f>+AH65/AG189</f>
        <v>3.4568174178744469E-3</v>
      </c>
      <c r="AI66" s="198">
        <v>1</v>
      </c>
      <c r="AJ66" s="198">
        <v>1</v>
      </c>
      <c r="AK66" s="199">
        <v>1</v>
      </c>
      <c r="AL66" s="119"/>
      <c r="AM66" s="119"/>
      <c r="AN66" s="199">
        <f>PRODUCT(AI66:AK66)</f>
        <v>1</v>
      </c>
      <c r="AO66" s="113">
        <f t="shared" si="161"/>
        <v>0</v>
      </c>
      <c r="AP66" s="155">
        <f t="shared" si="70"/>
        <v>0</v>
      </c>
      <c r="AS66" s="286"/>
      <c r="AT66" s="292" t="s">
        <v>269</v>
      </c>
      <c r="AU66" s="296"/>
      <c r="AV66" s="294"/>
      <c r="AW66" s="297"/>
      <c r="AX66" s="291"/>
      <c r="AY66" s="594">
        <f>+AY65/AX189</f>
        <v>5.9660407818722238E-3</v>
      </c>
      <c r="AZ66" s="198">
        <v>1</v>
      </c>
      <c r="BA66" s="198">
        <v>1</v>
      </c>
      <c r="BB66" s="199">
        <v>1</v>
      </c>
      <c r="BC66" s="119"/>
      <c r="BD66" s="119"/>
      <c r="BE66" s="199">
        <f>PRODUCT(AZ66:BB66)</f>
        <v>1</v>
      </c>
      <c r="BF66" s="113">
        <f t="shared" si="166"/>
        <v>0</v>
      </c>
      <c r="BG66" s="155">
        <f t="shared" si="75"/>
        <v>0</v>
      </c>
      <c r="BJ66" s="286"/>
      <c r="BK66" s="292" t="s">
        <v>269</v>
      </c>
      <c r="BL66" s="293"/>
      <c r="BM66" s="294"/>
      <c r="BN66" s="297"/>
      <c r="BO66" s="291"/>
      <c r="BP66" s="594">
        <f>+BP65/BO189</f>
        <v>4.5405626052204438E-3</v>
      </c>
      <c r="BQ66" s="198">
        <v>1</v>
      </c>
      <c r="BR66" s="198">
        <v>1</v>
      </c>
      <c r="BS66" s="199">
        <v>1</v>
      </c>
      <c r="BT66" s="119"/>
      <c r="BU66" s="119"/>
      <c r="BV66" s="199">
        <f>PRODUCT(BQ66:BS66)</f>
        <v>1</v>
      </c>
      <c r="BW66" s="113">
        <f t="shared" si="171"/>
        <v>0</v>
      </c>
      <c r="BX66" s="155">
        <f t="shared" si="80"/>
        <v>0</v>
      </c>
      <c r="CA66" s="286"/>
      <c r="CB66" s="298" t="s">
        <v>269</v>
      </c>
      <c r="CC66" s="293"/>
      <c r="CD66" s="294"/>
      <c r="CE66" s="297"/>
      <c r="CF66" s="291"/>
      <c r="CG66" s="594">
        <f>+CG65/CF189</f>
        <v>5.8338198563007062E-3</v>
      </c>
      <c r="CH66" s="198">
        <v>1</v>
      </c>
      <c r="CI66" s="198">
        <v>1</v>
      </c>
      <c r="CJ66" s="199">
        <v>1</v>
      </c>
      <c r="CK66" s="119"/>
      <c r="CL66" s="119"/>
      <c r="CM66" s="199">
        <f>PRODUCT(CH66:CJ66)</f>
        <v>1</v>
      </c>
      <c r="CN66" s="113">
        <f t="shared" si="176"/>
        <v>0</v>
      </c>
      <c r="CO66" s="155">
        <f t="shared" si="85"/>
        <v>0</v>
      </c>
      <c r="CR66" s="299"/>
      <c r="CS66" s="300" t="s">
        <v>269</v>
      </c>
      <c r="CT66" s="301"/>
      <c r="CU66" s="302"/>
      <c r="CV66" s="303"/>
      <c r="CW66" s="291"/>
      <c r="CX66" s="594">
        <f>+CX65/CW189</f>
        <v>3.3891328471064041E-3</v>
      </c>
      <c r="CY66" s="198">
        <v>1</v>
      </c>
      <c r="CZ66" s="198">
        <v>1</v>
      </c>
      <c r="DA66" s="199">
        <v>1</v>
      </c>
      <c r="DB66" s="119"/>
      <c r="DC66" s="119"/>
      <c r="DD66" s="199">
        <f>PRODUCT(CY66:DA66)</f>
        <v>1</v>
      </c>
      <c r="DE66" s="113">
        <f t="shared" si="181"/>
        <v>0</v>
      </c>
      <c r="DF66" s="155">
        <f t="shared" si="90"/>
        <v>0</v>
      </c>
      <c r="DI66" s="286"/>
      <c r="DJ66" s="287" t="s">
        <v>269</v>
      </c>
      <c r="DK66" s="288"/>
      <c r="DL66" s="289"/>
      <c r="DM66" s="297"/>
      <c r="DN66" s="291"/>
      <c r="DO66" s="594" t="e">
        <f>+DO65/DN189</f>
        <v>#DIV/0!</v>
      </c>
      <c r="DP66" s="198">
        <v>1</v>
      </c>
      <c r="DQ66" s="198">
        <v>1</v>
      </c>
      <c r="DR66" s="199">
        <v>1</v>
      </c>
      <c r="DS66" s="119"/>
      <c r="DT66" s="119"/>
      <c r="DU66" s="199">
        <f>PRODUCT(DP66:DR66)</f>
        <v>1</v>
      </c>
      <c r="DV66" s="113">
        <f t="shared" si="186"/>
        <v>0</v>
      </c>
      <c r="DW66" s="155">
        <f t="shared" si="95"/>
        <v>0</v>
      </c>
      <c r="DZ66" s="286"/>
      <c r="EA66" s="287" t="s">
        <v>269</v>
      </c>
      <c r="EB66" s="288"/>
      <c r="EC66" s="289"/>
      <c r="ED66" s="297"/>
      <c r="EE66" s="291"/>
      <c r="EF66" s="594" t="e">
        <f>+EF65/EE189</f>
        <v>#DIV/0!</v>
      </c>
      <c r="EG66" s="198">
        <v>1</v>
      </c>
      <c r="EH66" s="198">
        <v>1</v>
      </c>
      <c r="EI66" s="199">
        <v>1</v>
      </c>
      <c r="EJ66" s="119"/>
      <c r="EK66" s="119"/>
      <c r="EL66" s="199">
        <f>PRODUCT(EG66:EI66)</f>
        <v>1</v>
      </c>
      <c r="EM66" s="113">
        <f t="shared" si="191"/>
        <v>0</v>
      </c>
      <c r="EN66" s="155">
        <f t="shared" si="100"/>
        <v>0</v>
      </c>
      <c r="EQ66" s="286"/>
      <c r="ER66" s="287" t="s">
        <v>269</v>
      </c>
      <c r="ES66" s="288"/>
      <c r="ET66" s="289"/>
      <c r="EU66" s="297"/>
      <c r="EV66" s="291"/>
      <c r="EW66" s="594" t="e">
        <f>+EW65/EV189</f>
        <v>#DIV/0!</v>
      </c>
      <c r="EX66" s="198">
        <v>1</v>
      </c>
      <c r="EY66" s="198">
        <v>1</v>
      </c>
      <c r="EZ66" s="199">
        <v>1</v>
      </c>
      <c r="FA66" s="119"/>
      <c r="FB66" s="119"/>
      <c r="FC66" s="199">
        <f>PRODUCT(EX66:EZ66)</f>
        <v>1</v>
      </c>
      <c r="FD66" s="113">
        <f t="shared" si="196"/>
        <v>0</v>
      </c>
      <c r="FE66" s="155">
        <f t="shared" si="105"/>
        <v>0</v>
      </c>
      <c r="FH66" s="286"/>
      <c r="FI66" s="287" t="s">
        <v>269</v>
      </c>
      <c r="FJ66" s="288"/>
      <c r="FK66" s="289"/>
      <c r="FL66" s="297"/>
      <c r="FM66" s="291"/>
      <c r="FN66" s="594" t="e">
        <f>+FN65/FM189</f>
        <v>#DIV/0!</v>
      </c>
      <c r="FO66" s="198">
        <v>1</v>
      </c>
      <c r="FP66" s="198">
        <v>1</v>
      </c>
      <c r="FQ66" s="199">
        <v>1</v>
      </c>
      <c r="FR66" s="119"/>
      <c r="FS66" s="119"/>
      <c r="FT66" s="199">
        <f>PRODUCT(FO66:FQ66)</f>
        <v>1</v>
      </c>
      <c r="FU66" s="113">
        <f t="shared" si="201"/>
        <v>0</v>
      </c>
      <c r="FV66" s="155">
        <f t="shared" si="110"/>
        <v>0</v>
      </c>
      <c r="FY66" s="286"/>
      <c r="FZ66" s="287" t="s">
        <v>269</v>
      </c>
      <c r="GA66" s="288"/>
      <c r="GB66" s="289"/>
      <c r="GC66" s="297"/>
      <c r="GD66" s="291"/>
      <c r="GE66" s="594" t="e">
        <f>+GE65/GD189</f>
        <v>#DIV/0!</v>
      </c>
      <c r="GF66" s="198">
        <v>1</v>
      </c>
      <c r="GG66" s="198">
        <v>1</v>
      </c>
      <c r="GH66" s="199">
        <v>1</v>
      </c>
      <c r="GI66" s="119"/>
      <c r="GJ66" s="119"/>
      <c r="GK66" s="199">
        <f>PRODUCT(GF66:GH66)</f>
        <v>1</v>
      </c>
      <c r="GL66" s="113">
        <f t="shared" si="206"/>
        <v>0</v>
      </c>
      <c r="GM66" s="155">
        <f t="shared" si="115"/>
        <v>0</v>
      </c>
      <c r="GP66" s="286"/>
      <c r="GQ66" s="287" t="s">
        <v>269</v>
      </c>
      <c r="GR66" s="288"/>
      <c r="GS66" s="289"/>
      <c r="GT66" s="297"/>
      <c r="GU66" s="291"/>
      <c r="GV66" s="594" t="e">
        <f>+GV65/GU189</f>
        <v>#DIV/0!</v>
      </c>
      <c r="GW66" s="198">
        <v>1</v>
      </c>
      <c r="GX66" s="198">
        <v>1</v>
      </c>
      <c r="GY66" s="199">
        <v>1</v>
      </c>
      <c r="GZ66" s="119"/>
      <c r="HA66" s="119"/>
      <c r="HB66" s="199">
        <f>PRODUCT(GW66:GY66)</f>
        <v>1</v>
      </c>
      <c r="HC66" s="113">
        <f t="shared" si="211"/>
        <v>0</v>
      </c>
      <c r="HD66" s="155">
        <f t="shared" si="120"/>
        <v>0</v>
      </c>
      <c r="HG66" s="286"/>
      <c r="HH66" s="287" t="s">
        <v>269</v>
      </c>
      <c r="HI66" s="288"/>
      <c r="HJ66" s="289"/>
      <c r="HK66" s="297"/>
      <c r="HL66" s="291"/>
      <c r="HM66" s="594" t="e">
        <f>+HM65/HL189</f>
        <v>#DIV/0!</v>
      </c>
      <c r="HN66" s="198">
        <v>1</v>
      </c>
      <c r="HO66" s="198">
        <v>1</v>
      </c>
      <c r="HP66" s="199">
        <v>1</v>
      </c>
      <c r="HQ66" s="119"/>
      <c r="HR66" s="119"/>
      <c r="HS66" s="199">
        <f>PRODUCT(HN66:HP66)</f>
        <v>1</v>
      </c>
      <c r="HT66" s="113">
        <f t="shared" si="216"/>
        <v>0</v>
      </c>
      <c r="HU66" s="155">
        <f t="shared" si="125"/>
        <v>0</v>
      </c>
      <c r="HX66" s="286"/>
      <c r="HY66" s="287" t="s">
        <v>269</v>
      </c>
      <c r="HZ66" s="288"/>
      <c r="IA66" s="289"/>
      <c r="IB66" s="297"/>
      <c r="IC66" s="291"/>
      <c r="ID66" s="594" t="e">
        <f>+ID65/IC189</f>
        <v>#DIV/0!</v>
      </c>
      <c r="IE66" s="198">
        <v>1</v>
      </c>
      <c r="IF66" s="198">
        <v>1</v>
      </c>
      <c r="IG66" s="199">
        <v>1</v>
      </c>
      <c r="IH66" s="119"/>
      <c r="II66" s="119"/>
      <c r="IJ66" s="199">
        <f>PRODUCT(IE66:IG66)</f>
        <v>1</v>
      </c>
      <c r="IK66" s="113">
        <f t="shared" si="221"/>
        <v>0</v>
      </c>
      <c r="IL66" s="155">
        <f t="shared" si="130"/>
        <v>0</v>
      </c>
      <c r="IO66" s="286"/>
      <c r="IP66" s="287" t="s">
        <v>269</v>
      </c>
      <c r="IQ66" s="288"/>
      <c r="IR66" s="289"/>
      <c r="IS66" s="297"/>
      <c r="IT66" s="291"/>
      <c r="IU66" s="594" t="e">
        <f>+IU65/IT189</f>
        <v>#DIV/0!</v>
      </c>
      <c r="IV66" s="198">
        <v>1</v>
      </c>
      <c r="IW66" s="198">
        <v>1</v>
      </c>
      <c r="IX66" s="199">
        <v>1</v>
      </c>
      <c r="IY66" s="119"/>
      <c r="IZ66" s="119"/>
      <c r="JA66" s="199">
        <f>PRODUCT(IV66:IX66)</f>
        <v>1</v>
      </c>
      <c r="JB66" s="113">
        <f t="shared" si="226"/>
        <v>0</v>
      </c>
      <c r="JC66" s="155">
        <f t="shared" si="135"/>
        <v>0</v>
      </c>
    </row>
    <row r="67" spans="2:263" ht="79.5" customHeight="1">
      <c r="B67" s="286" t="s">
        <v>275</v>
      </c>
      <c r="C67" s="287" t="s">
        <v>276</v>
      </c>
      <c r="D67" s="288" t="s">
        <v>107</v>
      </c>
      <c r="E67" s="289">
        <v>2</v>
      </c>
      <c r="F67" s="290">
        <v>0</v>
      </c>
      <c r="G67" s="291">
        <f t="shared" si="479"/>
        <v>0</v>
      </c>
      <c r="H67" s="594"/>
      <c r="K67" s="286" t="s">
        <v>275</v>
      </c>
      <c r="L67" s="292" t="s">
        <v>276</v>
      </c>
      <c r="M67" s="293" t="s">
        <v>107</v>
      </c>
      <c r="N67" s="294">
        <v>2</v>
      </c>
      <c r="O67" s="295">
        <v>406025</v>
      </c>
      <c r="P67" s="291">
        <f t="shared" ref="P67:P68" si="537">+ROUND(N67*O67,0)</f>
        <v>812050</v>
      </c>
      <c r="Q67" s="594"/>
      <c r="R67" s="198">
        <f>IF(EXACT(VLOOKUP(K67,OFERTA_0,2,FALSE),L67),1,0)</f>
        <v>1</v>
      </c>
      <c r="S67" s="198">
        <f>IF(EXACT(VLOOKUP(K67,OFERTA_0,3,FALSE),M67),1,0)</f>
        <v>1</v>
      </c>
      <c r="T67" s="199">
        <f>IF(EXACT(VLOOKUP(K67,OFERTA_0,4,FALSE),N67),1,0)</f>
        <v>1</v>
      </c>
      <c r="U67" s="199">
        <f t="shared" si="417"/>
        <v>1</v>
      </c>
      <c r="V67" s="199">
        <f t="shared" si="418"/>
        <v>1</v>
      </c>
      <c r="W67" s="199">
        <f t="shared" si="419"/>
        <v>1</v>
      </c>
      <c r="X67" s="113">
        <f t="shared" si="420"/>
        <v>812050</v>
      </c>
      <c r="Y67" s="155">
        <f t="shared" si="421"/>
        <v>0</v>
      </c>
      <c r="AB67" s="286" t="s">
        <v>275</v>
      </c>
      <c r="AC67" s="292" t="s">
        <v>276</v>
      </c>
      <c r="AD67" s="293" t="s">
        <v>107</v>
      </c>
      <c r="AE67" s="294">
        <v>2</v>
      </c>
      <c r="AF67" s="295">
        <v>125000</v>
      </c>
      <c r="AG67" s="291">
        <f t="shared" ref="AG67:AG68" si="538">+ROUND(AE67*AF67,0)</f>
        <v>250000</v>
      </c>
      <c r="AH67" s="594"/>
      <c r="AI67" s="198">
        <f>IF(EXACT(VLOOKUP(AB67,OFERTA_0,2,FALSE),AC67),1,0)</f>
        <v>1</v>
      </c>
      <c r="AJ67" s="198">
        <f>IF(EXACT(VLOOKUP(AB67,OFERTA_0,3,FALSE),AD67),1,0)</f>
        <v>1</v>
      </c>
      <c r="AK67" s="199">
        <f>IF(EXACT(VLOOKUP(AB67,OFERTA_0,4,FALSE),AE67),1,0)</f>
        <v>1</v>
      </c>
      <c r="AL67" s="199">
        <f t="shared" ref="AL67:AL68" si="539">IF(AF67=0,0,1)</f>
        <v>1</v>
      </c>
      <c r="AM67" s="199">
        <f t="shared" ref="AM67:AM68" si="540">IF(AG67=0,0,1)</f>
        <v>1</v>
      </c>
      <c r="AN67" s="199">
        <f t="shared" ref="AN67:AN68" si="541">PRODUCT(AI67:AM67)</f>
        <v>1</v>
      </c>
      <c r="AO67" s="113">
        <f t="shared" si="161"/>
        <v>250000</v>
      </c>
      <c r="AP67" s="155">
        <f t="shared" si="70"/>
        <v>0</v>
      </c>
      <c r="AS67" s="286" t="s">
        <v>275</v>
      </c>
      <c r="AT67" s="292" t="s">
        <v>276</v>
      </c>
      <c r="AU67" s="296" t="s">
        <v>107</v>
      </c>
      <c r="AV67" s="294">
        <v>2</v>
      </c>
      <c r="AW67" s="297">
        <v>480000</v>
      </c>
      <c r="AX67" s="291">
        <f t="shared" ref="AX67:AX68" si="542">+ROUND(AV67*AW67,0)</f>
        <v>960000</v>
      </c>
      <c r="AY67" s="594"/>
      <c r="AZ67" s="198">
        <f>IF(EXACT(VLOOKUP(AS67,OFERTA_0,2,FALSE),AT67),1,0)</f>
        <v>1</v>
      </c>
      <c r="BA67" s="198">
        <f>IF(EXACT(VLOOKUP(AS67,OFERTA_0,3,FALSE),AU67),1,0)</f>
        <v>1</v>
      </c>
      <c r="BB67" s="199">
        <f>IF(EXACT(VLOOKUP(AS67,OFERTA_0,4,FALSE),AV67),1,0)</f>
        <v>1</v>
      </c>
      <c r="BC67" s="199">
        <f t="shared" ref="BC67:BC68" si="543">IF(AW67=0,0,1)</f>
        <v>1</v>
      </c>
      <c r="BD67" s="199">
        <f t="shared" ref="BD67:BD68" si="544">IF(AX67=0,0,1)</f>
        <v>1</v>
      </c>
      <c r="BE67" s="199">
        <f t="shared" ref="BE67:BE68" si="545">PRODUCT(AZ67:BD67)</f>
        <v>1</v>
      </c>
      <c r="BF67" s="113">
        <f t="shared" si="166"/>
        <v>960000</v>
      </c>
      <c r="BG67" s="155">
        <f t="shared" si="75"/>
        <v>0</v>
      </c>
      <c r="BJ67" s="286" t="s">
        <v>275</v>
      </c>
      <c r="BK67" s="292" t="s">
        <v>276</v>
      </c>
      <c r="BL67" s="293" t="s">
        <v>107</v>
      </c>
      <c r="BM67" s="294">
        <v>2</v>
      </c>
      <c r="BN67" s="295">
        <v>250000</v>
      </c>
      <c r="BO67" s="291">
        <f t="shared" ref="BO67:BO68" si="546">+ROUND(BM67*BN67,0)</f>
        <v>500000</v>
      </c>
      <c r="BP67" s="594"/>
      <c r="BQ67" s="198">
        <f>IF(EXACT(VLOOKUP(BJ67,OFERTA_0,2,FALSE),BK67),1,0)</f>
        <v>1</v>
      </c>
      <c r="BR67" s="198">
        <f>IF(EXACT(VLOOKUP(BJ67,OFERTA_0,3,FALSE),BL67),1,0)</f>
        <v>1</v>
      </c>
      <c r="BS67" s="199">
        <f>IF(EXACT(VLOOKUP(BJ67,OFERTA_0,4,FALSE),BM67),1,0)</f>
        <v>1</v>
      </c>
      <c r="BT67" s="199">
        <f t="shared" ref="BT67:BT68" si="547">IF(BN67=0,0,1)</f>
        <v>1</v>
      </c>
      <c r="BU67" s="199">
        <f t="shared" ref="BU67:BU68" si="548">IF(BO67=0,0,1)</f>
        <v>1</v>
      </c>
      <c r="BV67" s="199">
        <f t="shared" ref="BV67:BV68" si="549">PRODUCT(BQ67:BU67)</f>
        <v>1</v>
      </c>
      <c r="BW67" s="113">
        <f t="shared" si="171"/>
        <v>500000</v>
      </c>
      <c r="BX67" s="155">
        <f t="shared" si="80"/>
        <v>0</v>
      </c>
      <c r="CA67" s="286" t="s">
        <v>275</v>
      </c>
      <c r="CB67" s="298" t="s">
        <v>276</v>
      </c>
      <c r="CC67" s="293" t="s">
        <v>107</v>
      </c>
      <c r="CD67" s="294">
        <v>2</v>
      </c>
      <c r="CE67" s="295">
        <v>185000</v>
      </c>
      <c r="CF67" s="291">
        <f t="shared" ref="CF67:CF68" si="550">+ROUND(CD67*CE67,0)</f>
        <v>370000</v>
      </c>
      <c r="CG67" s="594"/>
      <c r="CH67" s="198">
        <f>IF(EXACT(VLOOKUP(CA67,OFERTA_0,2,FALSE),CB67),1,0)</f>
        <v>1</v>
      </c>
      <c r="CI67" s="198">
        <f>IF(EXACT(VLOOKUP(CA67,OFERTA_0,3,FALSE),CC67),1,0)</f>
        <v>1</v>
      </c>
      <c r="CJ67" s="199">
        <f>IF(EXACT(VLOOKUP(CA67,OFERTA_0,4,FALSE),CD67),1,0)</f>
        <v>1</v>
      </c>
      <c r="CK67" s="199">
        <f t="shared" ref="CK67:CK68" si="551">IF(CE67=0,0,1)</f>
        <v>1</v>
      </c>
      <c r="CL67" s="199">
        <f t="shared" ref="CL67:CL68" si="552">IF(CF67=0,0,1)</f>
        <v>1</v>
      </c>
      <c r="CM67" s="199">
        <f t="shared" ref="CM67:CM68" si="553">PRODUCT(CH67:CL67)</f>
        <v>1</v>
      </c>
      <c r="CN67" s="113">
        <f t="shared" si="176"/>
        <v>370000</v>
      </c>
      <c r="CO67" s="155">
        <f t="shared" si="85"/>
        <v>0</v>
      </c>
      <c r="CR67" s="299" t="s">
        <v>275</v>
      </c>
      <c r="CS67" s="300" t="s">
        <v>276</v>
      </c>
      <c r="CT67" s="301" t="s">
        <v>107</v>
      </c>
      <c r="CU67" s="302">
        <v>2</v>
      </c>
      <c r="CV67" s="303">
        <v>201571</v>
      </c>
      <c r="CW67" s="291">
        <f t="shared" ref="CW67:CW68" si="554">+ROUND(CU67*CV67,0)</f>
        <v>403142</v>
      </c>
      <c r="CX67" s="594"/>
      <c r="CY67" s="198">
        <f>IF(EXACT(VLOOKUP(CR67,OFERTA_0,2,FALSE),CS67),1,0)</f>
        <v>1</v>
      </c>
      <c r="CZ67" s="198">
        <f>IF(EXACT(VLOOKUP(CR67,OFERTA_0,3,FALSE),CT67),1,0)</f>
        <v>1</v>
      </c>
      <c r="DA67" s="199">
        <f>IF(EXACT(VLOOKUP(CR67,OFERTA_0,4,FALSE),CU67),1,0)</f>
        <v>1</v>
      </c>
      <c r="DB67" s="199">
        <f t="shared" ref="DB67:DB68" si="555">IF(CV67=0,0,1)</f>
        <v>1</v>
      </c>
      <c r="DC67" s="199">
        <f t="shared" ref="DC67:DC68" si="556">IF(CW67=0,0,1)</f>
        <v>1</v>
      </c>
      <c r="DD67" s="199">
        <f t="shared" ref="DD67:DD68" si="557">PRODUCT(CY67:DC67)</f>
        <v>1</v>
      </c>
      <c r="DE67" s="113">
        <f t="shared" si="181"/>
        <v>403142</v>
      </c>
      <c r="DF67" s="155">
        <f t="shared" si="90"/>
        <v>0</v>
      </c>
      <c r="DI67" s="286" t="s">
        <v>275</v>
      </c>
      <c r="DJ67" s="287" t="s">
        <v>276</v>
      </c>
      <c r="DK67" s="288" t="s">
        <v>107</v>
      </c>
      <c r="DL67" s="289">
        <v>2</v>
      </c>
      <c r="DM67" s="295">
        <v>0</v>
      </c>
      <c r="DN67" s="291">
        <f t="shared" ref="DN67:DN68" si="558">+ROUND(DL67*DM67,0)</f>
        <v>0</v>
      </c>
      <c r="DO67" s="594"/>
      <c r="DP67" s="198">
        <f>IF(EXACT(VLOOKUP(DI67,OFERTA_0,2,FALSE),DJ67),1,0)</f>
        <v>1</v>
      </c>
      <c r="DQ67" s="198">
        <f>IF(EXACT(VLOOKUP(DI67,OFERTA_0,3,FALSE),DK67),1,0)</f>
        <v>1</v>
      </c>
      <c r="DR67" s="199">
        <f>IF(EXACT(VLOOKUP(DI67,OFERTA_0,4,FALSE),DL67),1,0)</f>
        <v>1</v>
      </c>
      <c r="DS67" s="199">
        <f t="shared" ref="DS67:DS68" si="559">IF(DM67=0,0,1)</f>
        <v>0</v>
      </c>
      <c r="DT67" s="199">
        <f t="shared" ref="DT67:DT68" si="560">IF(DN67=0,0,1)</f>
        <v>0</v>
      </c>
      <c r="DU67" s="199">
        <f t="shared" ref="DU67:DU68" si="561">PRODUCT(DP67:DT67)</f>
        <v>0</v>
      </c>
      <c r="DV67" s="113">
        <f t="shared" si="186"/>
        <v>0</v>
      </c>
      <c r="DW67" s="155">
        <f t="shared" si="95"/>
        <v>0</v>
      </c>
      <c r="DZ67" s="286" t="s">
        <v>275</v>
      </c>
      <c r="EA67" s="287" t="s">
        <v>276</v>
      </c>
      <c r="EB67" s="288" t="s">
        <v>107</v>
      </c>
      <c r="EC67" s="289">
        <v>2</v>
      </c>
      <c r="ED67" s="295">
        <v>0</v>
      </c>
      <c r="EE67" s="291">
        <f t="shared" ref="EE67:EE68" si="562">+ROUND(EC67*ED67,0)</f>
        <v>0</v>
      </c>
      <c r="EF67" s="594"/>
      <c r="EG67" s="198">
        <f>IF(EXACT(VLOOKUP(DZ67,OFERTA_0,2,FALSE),EA67),1,0)</f>
        <v>1</v>
      </c>
      <c r="EH67" s="198">
        <f>IF(EXACT(VLOOKUP(DZ67,OFERTA_0,3,FALSE),EB67),1,0)</f>
        <v>1</v>
      </c>
      <c r="EI67" s="199">
        <f>IF(EXACT(VLOOKUP(DZ67,OFERTA_0,4,FALSE),EC67),1,0)</f>
        <v>1</v>
      </c>
      <c r="EJ67" s="199">
        <f t="shared" ref="EJ67:EJ68" si="563">IF(ED67=0,0,1)</f>
        <v>0</v>
      </c>
      <c r="EK67" s="199">
        <f t="shared" ref="EK67:EK68" si="564">IF(EE67=0,0,1)</f>
        <v>0</v>
      </c>
      <c r="EL67" s="199">
        <f t="shared" ref="EL67:EL68" si="565">PRODUCT(EG67:EK67)</f>
        <v>0</v>
      </c>
      <c r="EM67" s="113">
        <f t="shared" si="191"/>
        <v>0</v>
      </c>
      <c r="EN67" s="155">
        <f t="shared" si="100"/>
        <v>0</v>
      </c>
      <c r="EQ67" s="286" t="s">
        <v>275</v>
      </c>
      <c r="ER67" s="287" t="s">
        <v>276</v>
      </c>
      <c r="ES67" s="288" t="s">
        <v>107</v>
      </c>
      <c r="ET67" s="289">
        <v>2</v>
      </c>
      <c r="EU67" s="295">
        <v>0</v>
      </c>
      <c r="EV67" s="291">
        <f t="shared" ref="EV67:EV68" si="566">+ROUND(ET67*EU67,0)</f>
        <v>0</v>
      </c>
      <c r="EW67" s="594"/>
      <c r="EX67" s="198">
        <f>IF(EXACT(VLOOKUP(EQ67,OFERTA_0,2,FALSE),ER67),1,0)</f>
        <v>1</v>
      </c>
      <c r="EY67" s="198">
        <f>IF(EXACT(VLOOKUP(EQ67,OFERTA_0,3,FALSE),ES67),1,0)</f>
        <v>1</v>
      </c>
      <c r="EZ67" s="199">
        <f>IF(EXACT(VLOOKUP(EQ67,OFERTA_0,4,FALSE),ET67),1,0)</f>
        <v>1</v>
      </c>
      <c r="FA67" s="199">
        <f t="shared" ref="FA67:FA68" si="567">IF(EU67=0,0,1)</f>
        <v>0</v>
      </c>
      <c r="FB67" s="199">
        <f t="shared" ref="FB67:FB68" si="568">IF(EV67=0,0,1)</f>
        <v>0</v>
      </c>
      <c r="FC67" s="199">
        <f t="shared" ref="FC67:FC68" si="569">PRODUCT(EX67:FB67)</f>
        <v>0</v>
      </c>
      <c r="FD67" s="113">
        <f t="shared" si="196"/>
        <v>0</v>
      </c>
      <c r="FE67" s="155">
        <f t="shared" si="105"/>
        <v>0</v>
      </c>
      <c r="FH67" s="286" t="s">
        <v>275</v>
      </c>
      <c r="FI67" s="287" t="s">
        <v>276</v>
      </c>
      <c r="FJ67" s="288" t="s">
        <v>107</v>
      </c>
      <c r="FK67" s="289">
        <v>2</v>
      </c>
      <c r="FL67" s="295">
        <v>0</v>
      </c>
      <c r="FM67" s="291">
        <f t="shared" ref="FM67:FM68" si="570">+ROUND(FK67*FL67,0)</f>
        <v>0</v>
      </c>
      <c r="FN67" s="594"/>
      <c r="FO67" s="198">
        <f>IF(EXACT(VLOOKUP(FH67,OFERTA_0,2,FALSE),FI67),1,0)</f>
        <v>1</v>
      </c>
      <c r="FP67" s="198">
        <f>IF(EXACT(VLOOKUP(FH67,OFERTA_0,3,FALSE),FJ67),1,0)</f>
        <v>1</v>
      </c>
      <c r="FQ67" s="199">
        <f>IF(EXACT(VLOOKUP(FH67,OFERTA_0,4,FALSE),FK67),1,0)</f>
        <v>1</v>
      </c>
      <c r="FR67" s="199">
        <f t="shared" ref="FR67:FR68" si="571">IF(FL67=0,0,1)</f>
        <v>0</v>
      </c>
      <c r="FS67" s="199">
        <f t="shared" ref="FS67:FS68" si="572">IF(FM67=0,0,1)</f>
        <v>0</v>
      </c>
      <c r="FT67" s="199">
        <f t="shared" ref="FT67:FT68" si="573">PRODUCT(FO67:FS67)</f>
        <v>0</v>
      </c>
      <c r="FU67" s="113">
        <f t="shared" si="201"/>
        <v>0</v>
      </c>
      <c r="FV67" s="155">
        <f t="shared" si="110"/>
        <v>0</v>
      </c>
      <c r="FY67" s="286" t="s">
        <v>275</v>
      </c>
      <c r="FZ67" s="287" t="s">
        <v>276</v>
      </c>
      <c r="GA67" s="288" t="s">
        <v>107</v>
      </c>
      <c r="GB67" s="289">
        <v>2</v>
      </c>
      <c r="GC67" s="295">
        <v>0</v>
      </c>
      <c r="GD67" s="291">
        <f t="shared" ref="GD67:GD68" si="574">+ROUND(GB67*GC67,0)</f>
        <v>0</v>
      </c>
      <c r="GE67" s="594"/>
      <c r="GF67" s="198">
        <f>IF(EXACT(VLOOKUP(FY67,OFERTA_0,2,FALSE),FZ67),1,0)</f>
        <v>1</v>
      </c>
      <c r="GG67" s="198">
        <f>IF(EXACT(VLOOKUP(FY67,OFERTA_0,3,FALSE),GA67),1,0)</f>
        <v>1</v>
      </c>
      <c r="GH67" s="199">
        <f>IF(EXACT(VLOOKUP(FY67,OFERTA_0,4,FALSE),GB67),1,0)</f>
        <v>1</v>
      </c>
      <c r="GI67" s="199">
        <f t="shared" ref="GI67:GI68" si="575">IF(GC67=0,0,1)</f>
        <v>0</v>
      </c>
      <c r="GJ67" s="199">
        <f t="shared" ref="GJ67:GJ68" si="576">IF(GD67=0,0,1)</f>
        <v>0</v>
      </c>
      <c r="GK67" s="199">
        <f t="shared" ref="GK67:GK68" si="577">PRODUCT(GF67:GJ67)</f>
        <v>0</v>
      </c>
      <c r="GL67" s="113">
        <f t="shared" si="206"/>
        <v>0</v>
      </c>
      <c r="GM67" s="155">
        <f t="shared" si="115"/>
        <v>0</v>
      </c>
      <c r="GP67" s="286" t="s">
        <v>275</v>
      </c>
      <c r="GQ67" s="287" t="s">
        <v>276</v>
      </c>
      <c r="GR67" s="288" t="s">
        <v>107</v>
      </c>
      <c r="GS67" s="289">
        <v>2</v>
      </c>
      <c r="GT67" s="295">
        <v>0</v>
      </c>
      <c r="GU67" s="291">
        <f t="shared" ref="GU67:GU68" si="578">+ROUND(GS67*GT67,0)</f>
        <v>0</v>
      </c>
      <c r="GV67" s="594"/>
      <c r="GW67" s="198">
        <f>IF(EXACT(VLOOKUP(GP67,OFERTA_0,2,FALSE),GQ67),1,0)</f>
        <v>1</v>
      </c>
      <c r="GX67" s="198">
        <f>IF(EXACT(VLOOKUP(GP67,OFERTA_0,3,FALSE),GR67),1,0)</f>
        <v>1</v>
      </c>
      <c r="GY67" s="199">
        <f>IF(EXACT(VLOOKUP(GP67,OFERTA_0,4,FALSE),GS67),1,0)</f>
        <v>1</v>
      </c>
      <c r="GZ67" s="199">
        <f t="shared" ref="GZ67:GZ68" si="579">IF(GT67=0,0,1)</f>
        <v>0</v>
      </c>
      <c r="HA67" s="199">
        <f t="shared" ref="HA67:HA68" si="580">IF(GU67=0,0,1)</f>
        <v>0</v>
      </c>
      <c r="HB67" s="199">
        <f t="shared" ref="HB67:HB68" si="581">PRODUCT(GW67:HA67)</f>
        <v>0</v>
      </c>
      <c r="HC67" s="113">
        <f t="shared" si="211"/>
        <v>0</v>
      </c>
      <c r="HD67" s="155">
        <f t="shared" si="120"/>
        <v>0</v>
      </c>
      <c r="HG67" s="286" t="s">
        <v>275</v>
      </c>
      <c r="HH67" s="287" t="s">
        <v>276</v>
      </c>
      <c r="HI67" s="288" t="s">
        <v>107</v>
      </c>
      <c r="HJ67" s="289">
        <v>2</v>
      </c>
      <c r="HK67" s="295">
        <v>0</v>
      </c>
      <c r="HL67" s="291">
        <f t="shared" ref="HL67:HL68" si="582">+ROUND(HJ67*HK67,0)</f>
        <v>0</v>
      </c>
      <c r="HM67" s="594"/>
      <c r="HN67" s="198">
        <f>IF(EXACT(VLOOKUP(HG67,OFERTA_0,2,FALSE),HH67),1,0)</f>
        <v>1</v>
      </c>
      <c r="HO67" s="198">
        <f>IF(EXACT(VLOOKUP(HG67,OFERTA_0,3,FALSE),HI67),1,0)</f>
        <v>1</v>
      </c>
      <c r="HP67" s="199">
        <f>IF(EXACT(VLOOKUP(HG67,OFERTA_0,4,FALSE),HJ67),1,0)</f>
        <v>1</v>
      </c>
      <c r="HQ67" s="199">
        <f t="shared" ref="HQ67:HQ68" si="583">IF(HK67=0,0,1)</f>
        <v>0</v>
      </c>
      <c r="HR67" s="199">
        <f t="shared" ref="HR67:HR68" si="584">IF(HL67=0,0,1)</f>
        <v>0</v>
      </c>
      <c r="HS67" s="199">
        <f t="shared" ref="HS67:HS68" si="585">PRODUCT(HN67:HR67)</f>
        <v>0</v>
      </c>
      <c r="HT67" s="113">
        <f t="shared" si="216"/>
        <v>0</v>
      </c>
      <c r="HU67" s="155">
        <f t="shared" si="125"/>
        <v>0</v>
      </c>
      <c r="HX67" s="286" t="s">
        <v>275</v>
      </c>
      <c r="HY67" s="287" t="s">
        <v>276</v>
      </c>
      <c r="HZ67" s="288" t="s">
        <v>107</v>
      </c>
      <c r="IA67" s="289">
        <v>2</v>
      </c>
      <c r="IB67" s="295">
        <v>0</v>
      </c>
      <c r="IC67" s="291">
        <f t="shared" ref="IC67:IC68" si="586">+ROUND(IA67*IB67,0)</f>
        <v>0</v>
      </c>
      <c r="ID67" s="594"/>
      <c r="IE67" s="198">
        <f>IF(EXACT(VLOOKUP(HX67,OFERTA_0,2,FALSE),HY67),1,0)</f>
        <v>1</v>
      </c>
      <c r="IF67" s="198">
        <f>IF(EXACT(VLOOKUP(HX67,OFERTA_0,3,FALSE),HZ67),1,0)</f>
        <v>1</v>
      </c>
      <c r="IG67" s="199">
        <f>IF(EXACT(VLOOKUP(HX67,OFERTA_0,4,FALSE),IA67),1,0)</f>
        <v>1</v>
      </c>
      <c r="IH67" s="199">
        <f t="shared" ref="IH67:IH68" si="587">IF(IB67=0,0,1)</f>
        <v>0</v>
      </c>
      <c r="II67" s="199">
        <f t="shared" ref="II67:II68" si="588">IF(IC67=0,0,1)</f>
        <v>0</v>
      </c>
      <c r="IJ67" s="199">
        <f t="shared" ref="IJ67:IJ68" si="589">PRODUCT(IE67:II67)</f>
        <v>0</v>
      </c>
      <c r="IK67" s="113">
        <f t="shared" si="221"/>
        <v>0</v>
      </c>
      <c r="IL67" s="155">
        <f t="shared" si="130"/>
        <v>0</v>
      </c>
      <c r="IO67" s="286" t="s">
        <v>275</v>
      </c>
      <c r="IP67" s="287" t="s">
        <v>276</v>
      </c>
      <c r="IQ67" s="288" t="s">
        <v>107</v>
      </c>
      <c r="IR67" s="289">
        <v>2</v>
      </c>
      <c r="IS67" s="295">
        <v>0</v>
      </c>
      <c r="IT67" s="291">
        <f t="shared" ref="IT67:IT68" si="590">+ROUND(IR67*IS67,0)</f>
        <v>0</v>
      </c>
      <c r="IU67" s="594"/>
      <c r="IV67" s="198">
        <f>IF(EXACT(VLOOKUP(IO67,OFERTA_0,2,FALSE),IP67),1,0)</f>
        <v>1</v>
      </c>
      <c r="IW67" s="198">
        <f>IF(EXACT(VLOOKUP(IO67,OFERTA_0,3,FALSE),IQ67),1,0)</f>
        <v>1</v>
      </c>
      <c r="IX67" s="199">
        <f>IF(EXACT(VLOOKUP(IO67,OFERTA_0,4,FALSE),IR67),1,0)</f>
        <v>1</v>
      </c>
      <c r="IY67" s="199">
        <f t="shared" ref="IY67:IY68" si="591">IF(IS67=0,0,1)</f>
        <v>0</v>
      </c>
      <c r="IZ67" s="199">
        <f t="shared" ref="IZ67:IZ68" si="592">IF(IT67=0,0,1)</f>
        <v>0</v>
      </c>
      <c r="JA67" s="199">
        <f t="shared" ref="JA67:JA68" si="593">PRODUCT(IV67:IZ67)</f>
        <v>0</v>
      </c>
      <c r="JB67" s="113">
        <f t="shared" si="226"/>
        <v>0</v>
      </c>
      <c r="JC67" s="155">
        <f t="shared" si="135"/>
        <v>0</v>
      </c>
    </row>
    <row r="68" spans="2:263" ht="34.5" customHeight="1" thickBot="1">
      <c r="B68" s="286" t="s">
        <v>277</v>
      </c>
      <c r="C68" s="287" t="s">
        <v>278</v>
      </c>
      <c r="D68" s="288" t="s">
        <v>107</v>
      </c>
      <c r="E68" s="289">
        <v>20</v>
      </c>
      <c r="F68" s="290">
        <v>0</v>
      </c>
      <c r="G68" s="291">
        <f t="shared" si="479"/>
        <v>0</v>
      </c>
      <c r="H68" s="594"/>
      <c r="K68" s="286" t="s">
        <v>277</v>
      </c>
      <c r="L68" s="292" t="s">
        <v>278</v>
      </c>
      <c r="M68" s="293" t="s">
        <v>107</v>
      </c>
      <c r="N68" s="294">
        <v>20</v>
      </c>
      <c r="O68" s="295">
        <v>21405</v>
      </c>
      <c r="P68" s="291">
        <f t="shared" si="537"/>
        <v>428100</v>
      </c>
      <c r="Q68" s="605"/>
      <c r="R68" s="198">
        <f>IF(EXACT(VLOOKUP(K68,OFERTA_0,2,FALSE),L68),1,0)</f>
        <v>1</v>
      </c>
      <c r="S68" s="198">
        <f>IF(EXACT(VLOOKUP(K68,OFERTA_0,3,FALSE),M68),1,0)</f>
        <v>1</v>
      </c>
      <c r="T68" s="199">
        <f>IF(EXACT(VLOOKUP(K68,OFERTA_0,4,FALSE),N68),1,0)</f>
        <v>1</v>
      </c>
      <c r="U68" s="199">
        <f t="shared" si="417"/>
        <v>1</v>
      </c>
      <c r="V68" s="199">
        <f t="shared" si="418"/>
        <v>1</v>
      </c>
      <c r="W68" s="199">
        <f t="shared" si="419"/>
        <v>1</v>
      </c>
      <c r="X68" s="113">
        <f t="shared" si="420"/>
        <v>428100</v>
      </c>
      <c r="Y68" s="155">
        <f t="shared" si="421"/>
        <v>0</v>
      </c>
      <c r="AB68" s="286" t="s">
        <v>277</v>
      </c>
      <c r="AC68" s="292" t="s">
        <v>278</v>
      </c>
      <c r="AD68" s="293" t="s">
        <v>107</v>
      </c>
      <c r="AE68" s="294">
        <v>20</v>
      </c>
      <c r="AF68" s="295">
        <v>24000</v>
      </c>
      <c r="AG68" s="291">
        <f t="shared" si="538"/>
        <v>480000</v>
      </c>
      <c r="AH68" s="594"/>
      <c r="AI68" s="198">
        <f>IF(EXACT(VLOOKUP(AB68,OFERTA_0,2,FALSE),AC68),1,0)</f>
        <v>1</v>
      </c>
      <c r="AJ68" s="198">
        <f>IF(EXACT(VLOOKUP(AB68,OFERTA_0,3,FALSE),AD68),1,0)</f>
        <v>1</v>
      </c>
      <c r="AK68" s="199">
        <f>IF(EXACT(VLOOKUP(AB68,OFERTA_0,4,FALSE),AE68),1,0)</f>
        <v>1</v>
      </c>
      <c r="AL68" s="199">
        <f t="shared" si="539"/>
        <v>1</v>
      </c>
      <c r="AM68" s="199">
        <f t="shared" si="540"/>
        <v>1</v>
      </c>
      <c r="AN68" s="199">
        <f t="shared" si="541"/>
        <v>1</v>
      </c>
      <c r="AO68" s="113">
        <f t="shared" si="161"/>
        <v>480000</v>
      </c>
      <c r="AP68" s="155">
        <f t="shared" si="70"/>
        <v>0</v>
      </c>
      <c r="AS68" s="286" t="s">
        <v>277</v>
      </c>
      <c r="AT68" s="292" t="s">
        <v>278</v>
      </c>
      <c r="AU68" s="296" t="s">
        <v>107</v>
      </c>
      <c r="AV68" s="294">
        <v>20</v>
      </c>
      <c r="AW68" s="297">
        <v>17000</v>
      </c>
      <c r="AX68" s="291">
        <f t="shared" si="542"/>
        <v>340000</v>
      </c>
      <c r="AY68" s="594"/>
      <c r="AZ68" s="198">
        <f>IF(EXACT(VLOOKUP(AS68,OFERTA_0,2,FALSE),AT68),1,0)</f>
        <v>1</v>
      </c>
      <c r="BA68" s="198">
        <f>IF(EXACT(VLOOKUP(AS68,OFERTA_0,3,FALSE),AU68),1,0)</f>
        <v>1</v>
      </c>
      <c r="BB68" s="199">
        <f>IF(EXACT(VLOOKUP(AS68,OFERTA_0,4,FALSE),AV68),1,0)</f>
        <v>1</v>
      </c>
      <c r="BC68" s="199">
        <f t="shared" si="543"/>
        <v>1</v>
      </c>
      <c r="BD68" s="199">
        <f t="shared" si="544"/>
        <v>1</v>
      </c>
      <c r="BE68" s="199">
        <f t="shared" si="545"/>
        <v>1</v>
      </c>
      <c r="BF68" s="113">
        <f t="shared" si="166"/>
        <v>340000</v>
      </c>
      <c r="BG68" s="155">
        <f t="shared" si="75"/>
        <v>0</v>
      </c>
      <c r="BJ68" s="286" t="s">
        <v>277</v>
      </c>
      <c r="BK68" s="292" t="s">
        <v>278</v>
      </c>
      <c r="BL68" s="293" t="s">
        <v>107</v>
      </c>
      <c r="BM68" s="294">
        <v>20</v>
      </c>
      <c r="BN68" s="295">
        <v>25000</v>
      </c>
      <c r="BO68" s="291">
        <f t="shared" si="546"/>
        <v>500000</v>
      </c>
      <c r="BP68" s="594"/>
      <c r="BQ68" s="198">
        <f>IF(EXACT(VLOOKUP(BJ68,OFERTA_0,2,FALSE),BK68),1,0)</f>
        <v>1</v>
      </c>
      <c r="BR68" s="198">
        <f>IF(EXACT(VLOOKUP(BJ68,OFERTA_0,3,FALSE),BL68),1,0)</f>
        <v>1</v>
      </c>
      <c r="BS68" s="199">
        <f>IF(EXACT(VLOOKUP(BJ68,OFERTA_0,4,FALSE),BM68),1,0)</f>
        <v>1</v>
      </c>
      <c r="BT68" s="199">
        <f t="shared" si="547"/>
        <v>1</v>
      </c>
      <c r="BU68" s="199">
        <f t="shared" si="548"/>
        <v>1</v>
      </c>
      <c r="BV68" s="199">
        <f t="shared" si="549"/>
        <v>1</v>
      </c>
      <c r="BW68" s="113">
        <f t="shared" si="171"/>
        <v>500000</v>
      </c>
      <c r="BX68" s="155">
        <f t="shared" si="80"/>
        <v>0</v>
      </c>
      <c r="CA68" s="286" t="s">
        <v>277</v>
      </c>
      <c r="CB68" s="298" t="s">
        <v>278</v>
      </c>
      <c r="CC68" s="293" t="s">
        <v>107</v>
      </c>
      <c r="CD68" s="294">
        <v>20</v>
      </c>
      <c r="CE68" s="295">
        <v>45000</v>
      </c>
      <c r="CF68" s="291">
        <f t="shared" si="550"/>
        <v>900000</v>
      </c>
      <c r="CG68" s="594"/>
      <c r="CH68" s="198">
        <f>IF(EXACT(VLOOKUP(CA68,OFERTA_0,2,FALSE),CB68),1,0)</f>
        <v>1</v>
      </c>
      <c r="CI68" s="198">
        <f>IF(EXACT(VLOOKUP(CA68,OFERTA_0,3,FALSE),CC68),1,0)</f>
        <v>1</v>
      </c>
      <c r="CJ68" s="199">
        <f>IF(EXACT(VLOOKUP(CA68,OFERTA_0,4,FALSE),CD68),1,0)</f>
        <v>1</v>
      </c>
      <c r="CK68" s="199">
        <f t="shared" si="551"/>
        <v>1</v>
      </c>
      <c r="CL68" s="199">
        <f t="shared" si="552"/>
        <v>1</v>
      </c>
      <c r="CM68" s="199">
        <f t="shared" si="553"/>
        <v>1</v>
      </c>
      <c r="CN68" s="113">
        <f t="shared" si="176"/>
        <v>900000</v>
      </c>
      <c r="CO68" s="155">
        <f t="shared" si="85"/>
        <v>0</v>
      </c>
      <c r="CR68" s="299" t="s">
        <v>277</v>
      </c>
      <c r="CS68" s="300" t="s">
        <v>278</v>
      </c>
      <c r="CT68" s="301" t="s">
        <v>107</v>
      </c>
      <c r="CU68" s="302">
        <v>20</v>
      </c>
      <c r="CV68" s="303">
        <v>17716</v>
      </c>
      <c r="CW68" s="291">
        <f t="shared" si="554"/>
        <v>354320</v>
      </c>
      <c r="CX68" s="594"/>
      <c r="CY68" s="198">
        <f>IF(EXACT(VLOOKUP(CR68,OFERTA_0,2,FALSE),CS68),1,0)</f>
        <v>1</v>
      </c>
      <c r="CZ68" s="198">
        <f>IF(EXACT(VLOOKUP(CR68,OFERTA_0,3,FALSE),CT68),1,0)</f>
        <v>1</v>
      </c>
      <c r="DA68" s="199">
        <f>IF(EXACT(VLOOKUP(CR68,OFERTA_0,4,FALSE),CU68),1,0)</f>
        <v>1</v>
      </c>
      <c r="DB68" s="199">
        <f t="shared" si="555"/>
        <v>1</v>
      </c>
      <c r="DC68" s="199">
        <f t="shared" si="556"/>
        <v>1</v>
      </c>
      <c r="DD68" s="199">
        <f t="shared" si="557"/>
        <v>1</v>
      </c>
      <c r="DE68" s="113">
        <f t="shared" si="181"/>
        <v>354320</v>
      </c>
      <c r="DF68" s="155">
        <f t="shared" si="90"/>
        <v>0</v>
      </c>
      <c r="DI68" s="286" t="s">
        <v>277</v>
      </c>
      <c r="DJ68" s="287" t="s">
        <v>278</v>
      </c>
      <c r="DK68" s="288" t="s">
        <v>107</v>
      </c>
      <c r="DL68" s="289">
        <v>20</v>
      </c>
      <c r="DM68" s="295">
        <v>0</v>
      </c>
      <c r="DN68" s="291">
        <f t="shared" si="558"/>
        <v>0</v>
      </c>
      <c r="DO68" s="594"/>
      <c r="DP68" s="198">
        <f>IF(EXACT(VLOOKUP(DI68,OFERTA_0,2,FALSE),DJ68),1,0)</f>
        <v>1</v>
      </c>
      <c r="DQ68" s="198">
        <f>IF(EXACT(VLOOKUP(DI68,OFERTA_0,3,FALSE),DK68),1,0)</f>
        <v>1</v>
      </c>
      <c r="DR68" s="199">
        <f>IF(EXACT(VLOOKUP(DI68,OFERTA_0,4,FALSE),DL68),1,0)</f>
        <v>1</v>
      </c>
      <c r="DS68" s="199">
        <f t="shared" si="559"/>
        <v>0</v>
      </c>
      <c r="DT68" s="199">
        <f t="shared" si="560"/>
        <v>0</v>
      </c>
      <c r="DU68" s="199">
        <f t="shared" si="561"/>
        <v>0</v>
      </c>
      <c r="DV68" s="113">
        <f t="shared" si="186"/>
        <v>0</v>
      </c>
      <c r="DW68" s="155">
        <f t="shared" si="95"/>
        <v>0</v>
      </c>
      <c r="DZ68" s="286" t="s">
        <v>277</v>
      </c>
      <c r="EA68" s="287" t="s">
        <v>278</v>
      </c>
      <c r="EB68" s="288" t="s">
        <v>107</v>
      </c>
      <c r="EC68" s="289">
        <v>20</v>
      </c>
      <c r="ED68" s="295">
        <v>0</v>
      </c>
      <c r="EE68" s="291">
        <f t="shared" si="562"/>
        <v>0</v>
      </c>
      <c r="EF68" s="594"/>
      <c r="EG68" s="198">
        <f>IF(EXACT(VLOOKUP(DZ68,OFERTA_0,2,FALSE),EA68),1,0)</f>
        <v>1</v>
      </c>
      <c r="EH68" s="198">
        <f>IF(EXACT(VLOOKUP(DZ68,OFERTA_0,3,FALSE),EB68),1,0)</f>
        <v>1</v>
      </c>
      <c r="EI68" s="199">
        <f>IF(EXACT(VLOOKUP(DZ68,OFERTA_0,4,FALSE),EC68),1,0)</f>
        <v>1</v>
      </c>
      <c r="EJ68" s="199">
        <f t="shared" si="563"/>
        <v>0</v>
      </c>
      <c r="EK68" s="199">
        <f t="shared" si="564"/>
        <v>0</v>
      </c>
      <c r="EL68" s="199">
        <f t="shared" si="565"/>
        <v>0</v>
      </c>
      <c r="EM68" s="113">
        <f t="shared" si="191"/>
        <v>0</v>
      </c>
      <c r="EN68" s="155">
        <f t="shared" si="100"/>
        <v>0</v>
      </c>
      <c r="EQ68" s="286" t="s">
        <v>277</v>
      </c>
      <c r="ER68" s="287" t="s">
        <v>278</v>
      </c>
      <c r="ES68" s="288" t="s">
        <v>107</v>
      </c>
      <c r="ET68" s="289">
        <v>20</v>
      </c>
      <c r="EU68" s="295">
        <v>0</v>
      </c>
      <c r="EV68" s="291">
        <f t="shared" si="566"/>
        <v>0</v>
      </c>
      <c r="EW68" s="594"/>
      <c r="EX68" s="198">
        <f>IF(EXACT(VLOOKUP(EQ68,OFERTA_0,2,FALSE),ER68),1,0)</f>
        <v>1</v>
      </c>
      <c r="EY68" s="198">
        <f>IF(EXACT(VLOOKUP(EQ68,OFERTA_0,3,FALSE),ES68),1,0)</f>
        <v>1</v>
      </c>
      <c r="EZ68" s="199">
        <f>IF(EXACT(VLOOKUP(EQ68,OFERTA_0,4,FALSE),ET68),1,0)</f>
        <v>1</v>
      </c>
      <c r="FA68" s="199">
        <f t="shared" si="567"/>
        <v>0</v>
      </c>
      <c r="FB68" s="199">
        <f t="shared" si="568"/>
        <v>0</v>
      </c>
      <c r="FC68" s="199">
        <f t="shared" si="569"/>
        <v>0</v>
      </c>
      <c r="FD68" s="113">
        <f t="shared" si="196"/>
        <v>0</v>
      </c>
      <c r="FE68" s="155">
        <f t="shared" si="105"/>
        <v>0</v>
      </c>
      <c r="FH68" s="286" t="s">
        <v>277</v>
      </c>
      <c r="FI68" s="287" t="s">
        <v>278</v>
      </c>
      <c r="FJ68" s="288" t="s">
        <v>107</v>
      </c>
      <c r="FK68" s="289">
        <v>20</v>
      </c>
      <c r="FL68" s="295">
        <v>0</v>
      </c>
      <c r="FM68" s="291">
        <f t="shared" si="570"/>
        <v>0</v>
      </c>
      <c r="FN68" s="594"/>
      <c r="FO68" s="198">
        <f>IF(EXACT(VLOOKUP(FH68,OFERTA_0,2,FALSE),FI68),1,0)</f>
        <v>1</v>
      </c>
      <c r="FP68" s="198">
        <f>IF(EXACT(VLOOKUP(FH68,OFERTA_0,3,FALSE),FJ68),1,0)</f>
        <v>1</v>
      </c>
      <c r="FQ68" s="199">
        <f>IF(EXACT(VLOOKUP(FH68,OFERTA_0,4,FALSE),FK68),1,0)</f>
        <v>1</v>
      </c>
      <c r="FR68" s="199">
        <f t="shared" si="571"/>
        <v>0</v>
      </c>
      <c r="FS68" s="199">
        <f t="shared" si="572"/>
        <v>0</v>
      </c>
      <c r="FT68" s="199">
        <f t="shared" si="573"/>
        <v>0</v>
      </c>
      <c r="FU68" s="113">
        <f t="shared" si="201"/>
        <v>0</v>
      </c>
      <c r="FV68" s="155">
        <f t="shared" si="110"/>
        <v>0</v>
      </c>
      <c r="FY68" s="286" t="s">
        <v>277</v>
      </c>
      <c r="FZ68" s="287" t="s">
        <v>278</v>
      </c>
      <c r="GA68" s="288" t="s">
        <v>107</v>
      </c>
      <c r="GB68" s="289">
        <v>20</v>
      </c>
      <c r="GC68" s="295">
        <v>0</v>
      </c>
      <c r="GD68" s="291">
        <f t="shared" si="574"/>
        <v>0</v>
      </c>
      <c r="GE68" s="594"/>
      <c r="GF68" s="198">
        <f>IF(EXACT(VLOOKUP(FY68,OFERTA_0,2,FALSE),FZ68),1,0)</f>
        <v>1</v>
      </c>
      <c r="GG68" s="198">
        <f>IF(EXACT(VLOOKUP(FY68,OFERTA_0,3,FALSE),GA68),1,0)</f>
        <v>1</v>
      </c>
      <c r="GH68" s="199">
        <f>IF(EXACT(VLOOKUP(FY68,OFERTA_0,4,FALSE),GB68),1,0)</f>
        <v>1</v>
      </c>
      <c r="GI68" s="199">
        <f t="shared" si="575"/>
        <v>0</v>
      </c>
      <c r="GJ68" s="199">
        <f t="shared" si="576"/>
        <v>0</v>
      </c>
      <c r="GK68" s="199">
        <f t="shared" si="577"/>
        <v>0</v>
      </c>
      <c r="GL68" s="113">
        <f t="shared" si="206"/>
        <v>0</v>
      </c>
      <c r="GM68" s="155">
        <f t="shared" si="115"/>
        <v>0</v>
      </c>
      <c r="GP68" s="286" t="s">
        <v>277</v>
      </c>
      <c r="GQ68" s="287" t="s">
        <v>278</v>
      </c>
      <c r="GR68" s="288" t="s">
        <v>107</v>
      </c>
      <c r="GS68" s="289">
        <v>20</v>
      </c>
      <c r="GT68" s="295">
        <v>0</v>
      </c>
      <c r="GU68" s="291">
        <f t="shared" si="578"/>
        <v>0</v>
      </c>
      <c r="GV68" s="594"/>
      <c r="GW68" s="198">
        <f>IF(EXACT(VLOOKUP(GP68,OFERTA_0,2,FALSE),GQ68),1,0)</f>
        <v>1</v>
      </c>
      <c r="GX68" s="198">
        <f>IF(EXACT(VLOOKUP(GP68,OFERTA_0,3,FALSE),GR68),1,0)</f>
        <v>1</v>
      </c>
      <c r="GY68" s="199">
        <f>IF(EXACT(VLOOKUP(GP68,OFERTA_0,4,FALSE),GS68),1,0)</f>
        <v>1</v>
      </c>
      <c r="GZ68" s="199">
        <f t="shared" si="579"/>
        <v>0</v>
      </c>
      <c r="HA68" s="199">
        <f t="shared" si="580"/>
        <v>0</v>
      </c>
      <c r="HB68" s="199">
        <f t="shared" si="581"/>
        <v>0</v>
      </c>
      <c r="HC68" s="113">
        <f t="shared" si="211"/>
        <v>0</v>
      </c>
      <c r="HD68" s="155">
        <f t="shared" si="120"/>
        <v>0</v>
      </c>
      <c r="HG68" s="286" t="s">
        <v>277</v>
      </c>
      <c r="HH68" s="287" t="s">
        <v>278</v>
      </c>
      <c r="HI68" s="288" t="s">
        <v>107</v>
      </c>
      <c r="HJ68" s="289">
        <v>20</v>
      </c>
      <c r="HK68" s="295">
        <v>0</v>
      </c>
      <c r="HL68" s="291">
        <f t="shared" si="582"/>
        <v>0</v>
      </c>
      <c r="HM68" s="594"/>
      <c r="HN68" s="198">
        <f>IF(EXACT(VLOOKUP(HG68,OFERTA_0,2,FALSE),HH68),1,0)</f>
        <v>1</v>
      </c>
      <c r="HO68" s="198">
        <f>IF(EXACT(VLOOKUP(HG68,OFERTA_0,3,FALSE),HI68),1,0)</f>
        <v>1</v>
      </c>
      <c r="HP68" s="199">
        <f>IF(EXACT(VLOOKUP(HG68,OFERTA_0,4,FALSE),HJ68),1,0)</f>
        <v>1</v>
      </c>
      <c r="HQ68" s="199">
        <f t="shared" si="583"/>
        <v>0</v>
      </c>
      <c r="HR68" s="199">
        <f t="shared" si="584"/>
        <v>0</v>
      </c>
      <c r="HS68" s="199">
        <f t="shared" si="585"/>
        <v>0</v>
      </c>
      <c r="HT68" s="113">
        <f t="shared" si="216"/>
        <v>0</v>
      </c>
      <c r="HU68" s="155">
        <f t="shared" si="125"/>
        <v>0</v>
      </c>
      <c r="HX68" s="286" t="s">
        <v>277</v>
      </c>
      <c r="HY68" s="287" t="s">
        <v>278</v>
      </c>
      <c r="HZ68" s="288" t="s">
        <v>107</v>
      </c>
      <c r="IA68" s="289">
        <v>20</v>
      </c>
      <c r="IB68" s="295">
        <v>0</v>
      </c>
      <c r="IC68" s="291">
        <f t="shared" si="586"/>
        <v>0</v>
      </c>
      <c r="ID68" s="594"/>
      <c r="IE68" s="198">
        <f>IF(EXACT(VLOOKUP(HX68,OFERTA_0,2,FALSE),HY68),1,0)</f>
        <v>1</v>
      </c>
      <c r="IF68" s="198">
        <f>IF(EXACT(VLOOKUP(HX68,OFERTA_0,3,FALSE),HZ68),1,0)</f>
        <v>1</v>
      </c>
      <c r="IG68" s="199">
        <f>IF(EXACT(VLOOKUP(HX68,OFERTA_0,4,FALSE),IA68),1,0)</f>
        <v>1</v>
      </c>
      <c r="IH68" s="199">
        <f t="shared" si="587"/>
        <v>0</v>
      </c>
      <c r="II68" s="199">
        <f t="shared" si="588"/>
        <v>0</v>
      </c>
      <c r="IJ68" s="199">
        <f t="shared" si="589"/>
        <v>0</v>
      </c>
      <c r="IK68" s="113">
        <f t="shared" si="221"/>
        <v>0</v>
      </c>
      <c r="IL68" s="155">
        <f t="shared" si="130"/>
        <v>0</v>
      </c>
      <c r="IO68" s="286" t="s">
        <v>277</v>
      </c>
      <c r="IP68" s="287" t="s">
        <v>278</v>
      </c>
      <c r="IQ68" s="288" t="s">
        <v>107</v>
      </c>
      <c r="IR68" s="289">
        <v>20</v>
      </c>
      <c r="IS68" s="295">
        <v>0</v>
      </c>
      <c r="IT68" s="291">
        <f t="shared" si="590"/>
        <v>0</v>
      </c>
      <c r="IU68" s="594"/>
      <c r="IV68" s="198">
        <f>IF(EXACT(VLOOKUP(IO68,OFERTA_0,2,FALSE),IP68),1,0)</f>
        <v>1</v>
      </c>
      <c r="IW68" s="198">
        <f>IF(EXACT(VLOOKUP(IO68,OFERTA_0,3,FALSE),IQ68),1,0)</f>
        <v>1</v>
      </c>
      <c r="IX68" s="199">
        <f>IF(EXACT(VLOOKUP(IO68,OFERTA_0,4,FALSE),IR68),1,0)</f>
        <v>1</v>
      </c>
      <c r="IY68" s="199">
        <f t="shared" si="591"/>
        <v>0</v>
      </c>
      <c r="IZ68" s="199">
        <f t="shared" si="592"/>
        <v>0</v>
      </c>
      <c r="JA68" s="199">
        <f t="shared" si="593"/>
        <v>0</v>
      </c>
      <c r="JB68" s="113">
        <f t="shared" si="226"/>
        <v>0</v>
      </c>
      <c r="JC68" s="155">
        <f t="shared" si="135"/>
        <v>0</v>
      </c>
    </row>
    <row r="69" spans="2:263" ht="17.25" thickTop="1">
      <c r="B69" s="308" t="s">
        <v>279</v>
      </c>
      <c r="C69" s="270" t="s">
        <v>280</v>
      </c>
      <c r="D69" s="309"/>
      <c r="E69" s="310"/>
      <c r="F69" s="311"/>
      <c r="G69" s="312"/>
      <c r="H69" s="275">
        <f>SUM(G70:G78)</f>
        <v>0</v>
      </c>
      <c r="K69" s="308" t="s">
        <v>279</v>
      </c>
      <c r="L69" s="270" t="s">
        <v>280</v>
      </c>
      <c r="M69" s="309"/>
      <c r="N69" s="310"/>
      <c r="O69" s="311"/>
      <c r="P69" s="312"/>
      <c r="Q69" s="275">
        <f>SUM(P70:P78)</f>
        <v>9066819</v>
      </c>
      <c r="R69" s="198">
        <f>IF(EXACT(VLOOKUP(K69,OFERTA_0,2,FALSE),L69),1,0)</f>
        <v>1</v>
      </c>
      <c r="S69" s="198">
        <f>IF(EXACT(VLOOKUP(K69,OFERTA_0,3,FALSE),M69),1,0)</f>
        <v>1</v>
      </c>
      <c r="T69" s="199">
        <f>IF(EXACT(VLOOKUP(K69,OFERTA_0,4,FALSE),N69),1,0)</f>
        <v>1</v>
      </c>
      <c r="U69" s="119"/>
      <c r="V69" s="119"/>
      <c r="W69" s="199">
        <f>PRODUCT(R69:T69)</f>
        <v>1</v>
      </c>
      <c r="X69" s="113">
        <f t="shared" si="420"/>
        <v>0</v>
      </c>
      <c r="Y69" s="155">
        <f t="shared" si="421"/>
        <v>0</v>
      </c>
      <c r="AB69" s="308" t="s">
        <v>279</v>
      </c>
      <c r="AC69" s="270" t="s">
        <v>280</v>
      </c>
      <c r="AD69" s="309"/>
      <c r="AE69" s="310"/>
      <c r="AF69" s="311"/>
      <c r="AG69" s="312"/>
      <c r="AH69" s="275">
        <f>SUM(AG70:AG78)</f>
        <v>9607662</v>
      </c>
      <c r="AI69" s="198">
        <f>IF(EXACT(VLOOKUP(AB69,OFERTA_0,2,FALSE),AC69),1,0)</f>
        <v>1</v>
      </c>
      <c r="AJ69" s="198">
        <f>IF(EXACT(VLOOKUP(AB69,OFERTA_0,3,FALSE),AD69),1,0)</f>
        <v>1</v>
      </c>
      <c r="AK69" s="199">
        <f>IF(EXACT(VLOOKUP(AB69,OFERTA_0,4,FALSE),AE69),1,0)</f>
        <v>1</v>
      </c>
      <c r="AL69" s="119"/>
      <c r="AM69" s="119"/>
      <c r="AN69" s="199">
        <f>PRODUCT(AI69:AK69)</f>
        <v>1</v>
      </c>
      <c r="AO69" s="113">
        <f t="shared" si="161"/>
        <v>0</v>
      </c>
      <c r="AP69" s="155">
        <f t="shared" si="70"/>
        <v>0</v>
      </c>
      <c r="AS69" s="313" t="s">
        <v>279</v>
      </c>
      <c r="AT69" s="277" t="s">
        <v>280</v>
      </c>
      <c r="AU69" s="314"/>
      <c r="AV69" s="315"/>
      <c r="AW69" s="316"/>
      <c r="AX69" s="312"/>
      <c r="AY69" s="275">
        <f>SUM(AX70:AX78)</f>
        <v>7776000</v>
      </c>
      <c r="AZ69" s="198">
        <f>IF(EXACT(VLOOKUP(AS69,OFERTA_0,2,FALSE),AT69),1,0)</f>
        <v>1</v>
      </c>
      <c r="BA69" s="198">
        <f>IF(EXACT(VLOOKUP(AS69,OFERTA_0,3,FALSE),AU69),1,0)</f>
        <v>1</v>
      </c>
      <c r="BB69" s="199">
        <f>IF(EXACT(VLOOKUP(AS69,OFERTA_0,4,FALSE),AV69),1,0)</f>
        <v>1</v>
      </c>
      <c r="BC69" s="119"/>
      <c r="BD69" s="119"/>
      <c r="BE69" s="199">
        <f>PRODUCT(AZ69:BB69)</f>
        <v>1</v>
      </c>
      <c r="BF69" s="113">
        <f t="shared" si="166"/>
        <v>0</v>
      </c>
      <c r="BG69" s="155">
        <f t="shared" si="75"/>
        <v>0</v>
      </c>
      <c r="BJ69" s="308" t="s">
        <v>279</v>
      </c>
      <c r="BK69" s="270" t="s">
        <v>280</v>
      </c>
      <c r="BL69" s="309"/>
      <c r="BM69" s="310"/>
      <c r="BN69" s="311"/>
      <c r="BO69" s="312"/>
      <c r="BP69" s="275">
        <f>SUM(BO70:BO78)</f>
        <v>10242000</v>
      </c>
      <c r="BQ69" s="198">
        <f>IF(EXACT(VLOOKUP(BJ69,OFERTA_0,2,FALSE),BK69),1,0)</f>
        <v>1</v>
      </c>
      <c r="BR69" s="198">
        <f>IF(EXACT(VLOOKUP(BJ69,OFERTA_0,3,FALSE),BL69),1,0)</f>
        <v>1</v>
      </c>
      <c r="BS69" s="199">
        <f>IF(EXACT(VLOOKUP(BJ69,OFERTA_0,4,FALSE),BM69),1,0)</f>
        <v>1</v>
      </c>
      <c r="BT69" s="119"/>
      <c r="BU69" s="119"/>
      <c r="BV69" s="199">
        <f>PRODUCT(BQ69:BS69)</f>
        <v>1</v>
      </c>
      <c r="BW69" s="113">
        <f t="shared" si="171"/>
        <v>0</v>
      </c>
      <c r="BX69" s="155">
        <f t="shared" si="80"/>
        <v>0</v>
      </c>
      <c r="CA69" s="308" t="s">
        <v>279</v>
      </c>
      <c r="CB69" s="270" t="s">
        <v>280</v>
      </c>
      <c r="CC69" s="309"/>
      <c r="CD69" s="310"/>
      <c r="CE69" s="311"/>
      <c r="CF69" s="312"/>
      <c r="CG69" s="275">
        <f>SUM(CF70:CF78)</f>
        <v>14080000</v>
      </c>
      <c r="CH69" s="198">
        <f>IF(EXACT(VLOOKUP(CA69,OFERTA_0,2,FALSE),CB69),1,0)</f>
        <v>1</v>
      </c>
      <c r="CI69" s="198">
        <f>IF(EXACT(VLOOKUP(CA69,OFERTA_0,3,FALSE),CC69),1,0)</f>
        <v>1</v>
      </c>
      <c r="CJ69" s="199">
        <f>IF(EXACT(VLOOKUP(CA69,OFERTA_0,4,FALSE),CD69),1,0)</f>
        <v>1</v>
      </c>
      <c r="CK69" s="119"/>
      <c r="CL69" s="119"/>
      <c r="CM69" s="199">
        <f>PRODUCT(CH69:CJ69)</f>
        <v>1</v>
      </c>
      <c r="CN69" s="113">
        <f t="shared" si="176"/>
        <v>0</v>
      </c>
      <c r="CO69" s="155">
        <f t="shared" si="85"/>
        <v>0</v>
      </c>
      <c r="CR69" s="317" t="s">
        <v>279</v>
      </c>
      <c r="CS69" s="282" t="s">
        <v>280</v>
      </c>
      <c r="CT69" s="318"/>
      <c r="CU69" s="319"/>
      <c r="CV69" s="319"/>
      <c r="CW69" s="312"/>
      <c r="CX69" s="275">
        <f>SUM(CW70:CW78)</f>
        <v>3345234</v>
      </c>
      <c r="CY69" s="198">
        <f>IF(EXACT(VLOOKUP(CR69,OFERTA_0,2,FALSE),CS69),1,0)</f>
        <v>1</v>
      </c>
      <c r="CZ69" s="198">
        <f>IF(EXACT(VLOOKUP(CR69,OFERTA_0,3,FALSE),CT69),1,0)</f>
        <v>1</v>
      </c>
      <c r="DA69" s="199">
        <f>IF(EXACT(VLOOKUP(CR69,OFERTA_0,4,FALSE),CU69),1,0)</f>
        <v>1</v>
      </c>
      <c r="DB69" s="119"/>
      <c r="DC69" s="119"/>
      <c r="DD69" s="199">
        <f>PRODUCT(CY69:DA69)</f>
        <v>1</v>
      </c>
      <c r="DE69" s="113">
        <f t="shared" si="181"/>
        <v>0</v>
      </c>
      <c r="DF69" s="155">
        <f t="shared" si="90"/>
        <v>0</v>
      </c>
      <c r="DI69" s="308" t="s">
        <v>279</v>
      </c>
      <c r="DJ69" s="270" t="s">
        <v>280</v>
      </c>
      <c r="DK69" s="309"/>
      <c r="DL69" s="310"/>
      <c r="DM69" s="311"/>
      <c r="DN69" s="312"/>
      <c r="DO69" s="275">
        <f>SUM(DN70:DN78)</f>
        <v>0</v>
      </c>
      <c r="DP69" s="198">
        <f>IF(EXACT(VLOOKUP(DI69,OFERTA_0,2,FALSE),DJ69),1,0)</f>
        <v>1</v>
      </c>
      <c r="DQ69" s="198">
        <f>IF(EXACT(VLOOKUP(DI69,OFERTA_0,3,FALSE),DK69),1,0)</f>
        <v>1</v>
      </c>
      <c r="DR69" s="199">
        <f>IF(EXACT(VLOOKUP(DI69,OFERTA_0,4,FALSE),DL69),1,0)</f>
        <v>1</v>
      </c>
      <c r="DS69" s="119"/>
      <c r="DT69" s="119"/>
      <c r="DU69" s="199">
        <f>PRODUCT(DP69:DR69)</f>
        <v>1</v>
      </c>
      <c r="DV69" s="113">
        <f t="shared" si="186"/>
        <v>0</v>
      </c>
      <c r="DW69" s="155">
        <f t="shared" si="95"/>
        <v>0</v>
      </c>
      <c r="DZ69" s="308" t="s">
        <v>279</v>
      </c>
      <c r="EA69" s="270" t="s">
        <v>280</v>
      </c>
      <c r="EB69" s="309"/>
      <c r="EC69" s="310"/>
      <c r="ED69" s="311"/>
      <c r="EE69" s="312"/>
      <c r="EF69" s="275">
        <f>SUM(EE70:EE78)</f>
        <v>0</v>
      </c>
      <c r="EG69" s="198">
        <f>IF(EXACT(VLOOKUP(DZ69,OFERTA_0,2,FALSE),EA69),1,0)</f>
        <v>1</v>
      </c>
      <c r="EH69" s="198">
        <f>IF(EXACT(VLOOKUP(DZ69,OFERTA_0,3,FALSE),EB69),1,0)</f>
        <v>1</v>
      </c>
      <c r="EI69" s="199">
        <f>IF(EXACT(VLOOKUP(DZ69,OFERTA_0,4,FALSE),EC69),1,0)</f>
        <v>1</v>
      </c>
      <c r="EJ69" s="119"/>
      <c r="EK69" s="119"/>
      <c r="EL69" s="199">
        <f>PRODUCT(EG69:EI69)</f>
        <v>1</v>
      </c>
      <c r="EM69" s="113">
        <f t="shared" si="191"/>
        <v>0</v>
      </c>
      <c r="EN69" s="155">
        <f t="shared" si="100"/>
        <v>0</v>
      </c>
      <c r="EQ69" s="308" t="s">
        <v>279</v>
      </c>
      <c r="ER69" s="270" t="s">
        <v>280</v>
      </c>
      <c r="ES69" s="309"/>
      <c r="ET69" s="310"/>
      <c r="EU69" s="311"/>
      <c r="EV69" s="312"/>
      <c r="EW69" s="275">
        <f>SUM(EV70:EV78)</f>
        <v>0</v>
      </c>
      <c r="EX69" s="198">
        <f>IF(EXACT(VLOOKUP(EQ69,OFERTA_0,2,FALSE),ER69),1,0)</f>
        <v>1</v>
      </c>
      <c r="EY69" s="198">
        <f>IF(EXACT(VLOOKUP(EQ69,OFERTA_0,3,FALSE),ES69),1,0)</f>
        <v>1</v>
      </c>
      <c r="EZ69" s="199">
        <f>IF(EXACT(VLOOKUP(EQ69,OFERTA_0,4,FALSE),ET69),1,0)</f>
        <v>1</v>
      </c>
      <c r="FA69" s="119"/>
      <c r="FB69" s="119"/>
      <c r="FC69" s="199">
        <f>PRODUCT(EX69:EZ69)</f>
        <v>1</v>
      </c>
      <c r="FD69" s="113">
        <f t="shared" si="196"/>
        <v>0</v>
      </c>
      <c r="FE69" s="155">
        <f t="shared" si="105"/>
        <v>0</v>
      </c>
      <c r="FH69" s="308" t="s">
        <v>279</v>
      </c>
      <c r="FI69" s="270" t="s">
        <v>280</v>
      </c>
      <c r="FJ69" s="309"/>
      <c r="FK69" s="310"/>
      <c r="FL69" s="311"/>
      <c r="FM69" s="312"/>
      <c r="FN69" s="275">
        <f>SUM(FM70:FM78)</f>
        <v>0</v>
      </c>
      <c r="FO69" s="198">
        <f>IF(EXACT(VLOOKUP(FH69,OFERTA_0,2,FALSE),FI69),1,0)</f>
        <v>1</v>
      </c>
      <c r="FP69" s="198">
        <f>IF(EXACT(VLOOKUP(FH69,OFERTA_0,3,FALSE),FJ69),1,0)</f>
        <v>1</v>
      </c>
      <c r="FQ69" s="199">
        <f>IF(EXACT(VLOOKUP(FH69,OFERTA_0,4,FALSE),FK69),1,0)</f>
        <v>1</v>
      </c>
      <c r="FR69" s="119"/>
      <c r="FS69" s="119"/>
      <c r="FT69" s="199">
        <f>PRODUCT(FO69:FQ69)</f>
        <v>1</v>
      </c>
      <c r="FU69" s="113">
        <f t="shared" si="201"/>
        <v>0</v>
      </c>
      <c r="FV69" s="155">
        <f t="shared" si="110"/>
        <v>0</v>
      </c>
      <c r="FY69" s="308" t="s">
        <v>279</v>
      </c>
      <c r="FZ69" s="270" t="s">
        <v>280</v>
      </c>
      <c r="GA69" s="309"/>
      <c r="GB69" s="310"/>
      <c r="GC69" s="311"/>
      <c r="GD69" s="312"/>
      <c r="GE69" s="275">
        <f>SUM(GD70:GD78)</f>
        <v>0</v>
      </c>
      <c r="GF69" s="198">
        <f>IF(EXACT(VLOOKUP(FY69,OFERTA_0,2,FALSE),FZ69),1,0)</f>
        <v>1</v>
      </c>
      <c r="GG69" s="198">
        <f>IF(EXACT(VLOOKUP(FY69,OFERTA_0,3,FALSE),GA69),1,0)</f>
        <v>1</v>
      </c>
      <c r="GH69" s="199">
        <f>IF(EXACT(VLOOKUP(FY69,OFERTA_0,4,FALSE),GB69),1,0)</f>
        <v>1</v>
      </c>
      <c r="GI69" s="119"/>
      <c r="GJ69" s="119"/>
      <c r="GK69" s="199">
        <f>PRODUCT(GF69:GH69)</f>
        <v>1</v>
      </c>
      <c r="GL69" s="113">
        <f t="shared" si="206"/>
        <v>0</v>
      </c>
      <c r="GM69" s="155">
        <f t="shared" si="115"/>
        <v>0</v>
      </c>
      <c r="GP69" s="308" t="s">
        <v>279</v>
      </c>
      <c r="GQ69" s="270" t="s">
        <v>280</v>
      </c>
      <c r="GR69" s="309"/>
      <c r="GS69" s="310"/>
      <c r="GT69" s="311"/>
      <c r="GU69" s="312"/>
      <c r="GV69" s="275">
        <f>SUM(GU70:GU78)</f>
        <v>0</v>
      </c>
      <c r="GW69" s="198">
        <f>IF(EXACT(VLOOKUP(GP69,OFERTA_0,2,FALSE),GQ69),1,0)</f>
        <v>1</v>
      </c>
      <c r="GX69" s="198">
        <f>IF(EXACT(VLOOKUP(GP69,OFERTA_0,3,FALSE),GR69),1,0)</f>
        <v>1</v>
      </c>
      <c r="GY69" s="199">
        <f>IF(EXACT(VLOOKUP(GP69,OFERTA_0,4,FALSE),GS69),1,0)</f>
        <v>1</v>
      </c>
      <c r="GZ69" s="119"/>
      <c r="HA69" s="119"/>
      <c r="HB69" s="199">
        <f>PRODUCT(GW69:GY69)</f>
        <v>1</v>
      </c>
      <c r="HC69" s="113">
        <f t="shared" si="211"/>
        <v>0</v>
      </c>
      <c r="HD69" s="155">
        <f t="shared" si="120"/>
        <v>0</v>
      </c>
      <c r="HG69" s="308" t="s">
        <v>279</v>
      </c>
      <c r="HH69" s="270" t="s">
        <v>280</v>
      </c>
      <c r="HI69" s="309"/>
      <c r="HJ69" s="310"/>
      <c r="HK69" s="311"/>
      <c r="HL69" s="312"/>
      <c r="HM69" s="275">
        <f>SUM(HL70:HL78)</f>
        <v>0</v>
      </c>
      <c r="HN69" s="198">
        <f>IF(EXACT(VLOOKUP(HG69,OFERTA_0,2,FALSE),HH69),1,0)</f>
        <v>1</v>
      </c>
      <c r="HO69" s="198">
        <f>IF(EXACT(VLOOKUP(HG69,OFERTA_0,3,FALSE),HI69),1,0)</f>
        <v>1</v>
      </c>
      <c r="HP69" s="199">
        <f>IF(EXACT(VLOOKUP(HG69,OFERTA_0,4,FALSE),HJ69),1,0)</f>
        <v>1</v>
      </c>
      <c r="HQ69" s="119"/>
      <c r="HR69" s="119"/>
      <c r="HS69" s="199">
        <f>PRODUCT(HN69:HP69)</f>
        <v>1</v>
      </c>
      <c r="HT69" s="113">
        <f t="shared" si="216"/>
        <v>0</v>
      </c>
      <c r="HU69" s="155">
        <f t="shared" si="125"/>
        <v>0</v>
      </c>
      <c r="HX69" s="308" t="s">
        <v>279</v>
      </c>
      <c r="HY69" s="270" t="s">
        <v>280</v>
      </c>
      <c r="HZ69" s="309"/>
      <c r="IA69" s="310"/>
      <c r="IB69" s="311"/>
      <c r="IC69" s="312"/>
      <c r="ID69" s="275">
        <f>SUM(IC70:IC78)</f>
        <v>0</v>
      </c>
      <c r="IE69" s="198">
        <f>IF(EXACT(VLOOKUP(HX69,OFERTA_0,2,FALSE),HY69),1,0)</f>
        <v>1</v>
      </c>
      <c r="IF69" s="198">
        <f>IF(EXACT(VLOOKUP(HX69,OFERTA_0,3,FALSE),HZ69),1,0)</f>
        <v>1</v>
      </c>
      <c r="IG69" s="199">
        <f>IF(EXACT(VLOOKUP(HX69,OFERTA_0,4,FALSE),IA69),1,0)</f>
        <v>1</v>
      </c>
      <c r="IH69" s="119"/>
      <c r="II69" s="119"/>
      <c r="IJ69" s="199">
        <f>PRODUCT(IE69:IG69)</f>
        <v>1</v>
      </c>
      <c r="IK69" s="113">
        <f t="shared" si="221"/>
        <v>0</v>
      </c>
      <c r="IL69" s="155">
        <f t="shared" si="130"/>
        <v>0</v>
      </c>
      <c r="IO69" s="308" t="s">
        <v>279</v>
      </c>
      <c r="IP69" s="270" t="s">
        <v>280</v>
      </c>
      <c r="IQ69" s="309"/>
      <c r="IR69" s="310"/>
      <c r="IS69" s="311"/>
      <c r="IT69" s="312"/>
      <c r="IU69" s="275">
        <f>SUM(IT70:IT78)</f>
        <v>0</v>
      </c>
      <c r="IV69" s="198">
        <f>IF(EXACT(VLOOKUP(IO69,OFERTA_0,2,FALSE),IP69),1,0)</f>
        <v>1</v>
      </c>
      <c r="IW69" s="198">
        <f>IF(EXACT(VLOOKUP(IO69,OFERTA_0,3,FALSE),IQ69),1,0)</f>
        <v>1</v>
      </c>
      <c r="IX69" s="199">
        <f>IF(EXACT(VLOOKUP(IO69,OFERTA_0,4,FALSE),IR69),1,0)</f>
        <v>1</v>
      </c>
      <c r="IY69" s="119"/>
      <c r="IZ69" s="119"/>
      <c r="JA69" s="199">
        <f>PRODUCT(IV69:IX69)</f>
        <v>1</v>
      </c>
      <c r="JB69" s="113">
        <f t="shared" si="226"/>
        <v>0</v>
      </c>
      <c r="JC69" s="155">
        <f t="shared" si="135"/>
        <v>0</v>
      </c>
    </row>
    <row r="70" spans="2:263" ht="49.5" customHeight="1">
      <c r="B70" s="286"/>
      <c r="C70" s="287" t="s">
        <v>281</v>
      </c>
      <c r="D70" s="288"/>
      <c r="E70" s="289"/>
      <c r="F70" s="333"/>
      <c r="G70" s="291"/>
      <c r="H70" s="594" t="e">
        <f>+H69/G189</f>
        <v>#DIV/0!</v>
      </c>
      <c r="K70" s="286"/>
      <c r="L70" s="292" t="s">
        <v>281</v>
      </c>
      <c r="M70" s="293"/>
      <c r="N70" s="294"/>
      <c r="O70" s="297"/>
      <c r="P70" s="291"/>
      <c r="Q70" s="595">
        <f>+Q69/P189</f>
        <v>4.1530205589752053E-2</v>
      </c>
      <c r="R70" s="198">
        <v>1</v>
      </c>
      <c r="S70" s="198">
        <v>1</v>
      </c>
      <c r="T70" s="199">
        <v>1</v>
      </c>
      <c r="U70" s="119"/>
      <c r="V70" s="119"/>
      <c r="W70" s="199">
        <f>PRODUCT(R70:T70)</f>
        <v>1</v>
      </c>
      <c r="X70" s="113">
        <f t="shared" si="420"/>
        <v>0</v>
      </c>
      <c r="Y70" s="155">
        <f t="shared" si="421"/>
        <v>0</v>
      </c>
      <c r="AB70" s="286"/>
      <c r="AC70" s="292" t="s">
        <v>281</v>
      </c>
      <c r="AD70" s="293"/>
      <c r="AE70" s="294"/>
      <c r="AF70" s="297"/>
      <c r="AG70" s="291"/>
      <c r="AH70" s="594">
        <f>+AH69/AG189</f>
        <v>4.5495799105000609E-2</v>
      </c>
      <c r="AI70" s="198">
        <v>1</v>
      </c>
      <c r="AJ70" s="198">
        <v>1</v>
      </c>
      <c r="AK70" s="199">
        <v>1</v>
      </c>
      <c r="AL70" s="119"/>
      <c r="AM70" s="119"/>
      <c r="AN70" s="199">
        <f>PRODUCT(AI70:AK70)</f>
        <v>1</v>
      </c>
      <c r="AO70" s="113">
        <f t="shared" si="161"/>
        <v>0</v>
      </c>
      <c r="AP70" s="155">
        <f t="shared" si="70"/>
        <v>0</v>
      </c>
      <c r="AS70" s="286"/>
      <c r="AT70" s="292" t="s">
        <v>281</v>
      </c>
      <c r="AU70" s="296"/>
      <c r="AV70" s="294"/>
      <c r="AW70" s="297"/>
      <c r="AX70" s="291"/>
      <c r="AY70" s="594">
        <f>+AY69/AX189</f>
        <v>3.5686102399875699E-2</v>
      </c>
      <c r="AZ70" s="198">
        <v>1</v>
      </c>
      <c r="BA70" s="198">
        <v>1</v>
      </c>
      <c r="BB70" s="199">
        <v>1</v>
      </c>
      <c r="BC70" s="119"/>
      <c r="BD70" s="119"/>
      <c r="BE70" s="199">
        <f>PRODUCT(AZ70:BB70)</f>
        <v>1</v>
      </c>
      <c r="BF70" s="113">
        <f t="shared" si="166"/>
        <v>0</v>
      </c>
      <c r="BG70" s="155">
        <f t="shared" si="75"/>
        <v>0</v>
      </c>
      <c r="BJ70" s="286"/>
      <c r="BK70" s="292" t="s">
        <v>281</v>
      </c>
      <c r="BL70" s="293"/>
      <c r="BM70" s="294"/>
      <c r="BN70" s="297"/>
      <c r="BO70" s="291"/>
      <c r="BP70" s="594">
        <f>+BP69/BO189</f>
        <v>4.6504442202667785E-2</v>
      </c>
      <c r="BQ70" s="198">
        <v>1</v>
      </c>
      <c r="BR70" s="198">
        <v>1</v>
      </c>
      <c r="BS70" s="199">
        <v>1</v>
      </c>
      <c r="BT70" s="119"/>
      <c r="BU70" s="119"/>
      <c r="BV70" s="199">
        <f>PRODUCT(BQ70:BS70)</f>
        <v>1</v>
      </c>
      <c r="BW70" s="113">
        <f t="shared" si="171"/>
        <v>0</v>
      </c>
      <c r="BX70" s="155">
        <f t="shared" si="80"/>
        <v>0</v>
      </c>
      <c r="CA70" s="286"/>
      <c r="CB70" s="298" t="s">
        <v>281</v>
      </c>
      <c r="CC70" s="293"/>
      <c r="CD70" s="294"/>
      <c r="CE70" s="297"/>
      <c r="CF70" s="291"/>
      <c r="CG70" s="594">
        <f>+CG69/CF189</f>
        <v>6.4677309902924363E-2</v>
      </c>
      <c r="CH70" s="198">
        <v>1</v>
      </c>
      <c r="CI70" s="198">
        <v>1</v>
      </c>
      <c r="CJ70" s="199">
        <v>1</v>
      </c>
      <c r="CK70" s="119"/>
      <c r="CL70" s="119"/>
      <c r="CM70" s="199">
        <f>PRODUCT(CH70:CJ70)</f>
        <v>1</v>
      </c>
      <c r="CN70" s="113">
        <f t="shared" si="176"/>
        <v>0</v>
      </c>
      <c r="CO70" s="155">
        <f t="shared" si="85"/>
        <v>0</v>
      </c>
      <c r="CR70" s="299"/>
      <c r="CS70" s="300" t="s">
        <v>281</v>
      </c>
      <c r="CT70" s="301"/>
      <c r="CU70" s="302"/>
      <c r="CV70" s="303"/>
      <c r="CW70" s="291"/>
      <c r="CX70" s="594">
        <f>+CX69/CW189</f>
        <v>1.4967671554027985E-2</v>
      </c>
      <c r="CY70" s="198">
        <v>1</v>
      </c>
      <c r="CZ70" s="198">
        <v>1</v>
      </c>
      <c r="DA70" s="199">
        <v>1</v>
      </c>
      <c r="DB70" s="119"/>
      <c r="DC70" s="119"/>
      <c r="DD70" s="199">
        <f>PRODUCT(CY70:DA70)</f>
        <v>1</v>
      </c>
      <c r="DE70" s="113">
        <f t="shared" si="181"/>
        <v>0</v>
      </c>
      <c r="DF70" s="155">
        <f t="shared" si="90"/>
        <v>0</v>
      </c>
      <c r="DI70" s="286"/>
      <c r="DJ70" s="287" t="s">
        <v>281</v>
      </c>
      <c r="DK70" s="288"/>
      <c r="DL70" s="289"/>
      <c r="DM70" s="297"/>
      <c r="DN70" s="291"/>
      <c r="DO70" s="594" t="e">
        <f>+DO69/DN189</f>
        <v>#DIV/0!</v>
      </c>
      <c r="DP70" s="198">
        <v>1</v>
      </c>
      <c r="DQ70" s="198">
        <v>1</v>
      </c>
      <c r="DR70" s="199">
        <v>1</v>
      </c>
      <c r="DS70" s="119"/>
      <c r="DT70" s="119"/>
      <c r="DU70" s="199">
        <f>PRODUCT(DP70:DR70)</f>
        <v>1</v>
      </c>
      <c r="DV70" s="113">
        <f t="shared" si="186"/>
        <v>0</v>
      </c>
      <c r="DW70" s="155">
        <f t="shared" si="95"/>
        <v>0</v>
      </c>
      <c r="DZ70" s="286"/>
      <c r="EA70" s="287" t="s">
        <v>281</v>
      </c>
      <c r="EB70" s="288"/>
      <c r="EC70" s="289"/>
      <c r="ED70" s="297"/>
      <c r="EE70" s="291"/>
      <c r="EF70" s="594" t="e">
        <f>+EF69/EE189</f>
        <v>#DIV/0!</v>
      </c>
      <c r="EG70" s="198">
        <v>1</v>
      </c>
      <c r="EH70" s="198">
        <v>1</v>
      </c>
      <c r="EI70" s="199">
        <v>1</v>
      </c>
      <c r="EJ70" s="119"/>
      <c r="EK70" s="119"/>
      <c r="EL70" s="199">
        <f>PRODUCT(EG70:EI70)</f>
        <v>1</v>
      </c>
      <c r="EM70" s="113">
        <f t="shared" si="191"/>
        <v>0</v>
      </c>
      <c r="EN70" s="155">
        <f t="shared" si="100"/>
        <v>0</v>
      </c>
      <c r="EQ70" s="286"/>
      <c r="ER70" s="287" t="s">
        <v>281</v>
      </c>
      <c r="ES70" s="288"/>
      <c r="ET70" s="289"/>
      <c r="EU70" s="297"/>
      <c r="EV70" s="291"/>
      <c r="EW70" s="594" t="e">
        <f>+EW69/EV189</f>
        <v>#DIV/0!</v>
      </c>
      <c r="EX70" s="198">
        <v>1</v>
      </c>
      <c r="EY70" s="198">
        <v>1</v>
      </c>
      <c r="EZ70" s="199">
        <v>1</v>
      </c>
      <c r="FA70" s="119"/>
      <c r="FB70" s="119"/>
      <c r="FC70" s="199">
        <f>PRODUCT(EX70:EZ70)</f>
        <v>1</v>
      </c>
      <c r="FD70" s="113">
        <f t="shared" si="196"/>
        <v>0</v>
      </c>
      <c r="FE70" s="155">
        <f t="shared" si="105"/>
        <v>0</v>
      </c>
      <c r="FH70" s="286"/>
      <c r="FI70" s="287" t="s">
        <v>281</v>
      </c>
      <c r="FJ70" s="288"/>
      <c r="FK70" s="289"/>
      <c r="FL70" s="297"/>
      <c r="FM70" s="291"/>
      <c r="FN70" s="594" t="e">
        <f>+FN69/FM189</f>
        <v>#DIV/0!</v>
      </c>
      <c r="FO70" s="198">
        <v>1</v>
      </c>
      <c r="FP70" s="198">
        <v>1</v>
      </c>
      <c r="FQ70" s="199">
        <v>1</v>
      </c>
      <c r="FR70" s="119"/>
      <c r="FS70" s="119"/>
      <c r="FT70" s="199">
        <f>PRODUCT(FO70:FQ70)</f>
        <v>1</v>
      </c>
      <c r="FU70" s="113">
        <f t="shared" si="201"/>
        <v>0</v>
      </c>
      <c r="FV70" s="155">
        <f t="shared" si="110"/>
        <v>0</v>
      </c>
      <c r="FY70" s="286"/>
      <c r="FZ70" s="287" t="s">
        <v>281</v>
      </c>
      <c r="GA70" s="288"/>
      <c r="GB70" s="289"/>
      <c r="GC70" s="297"/>
      <c r="GD70" s="291"/>
      <c r="GE70" s="594" t="e">
        <f>+GE69/GD189</f>
        <v>#DIV/0!</v>
      </c>
      <c r="GF70" s="198">
        <v>1</v>
      </c>
      <c r="GG70" s="198">
        <v>1</v>
      </c>
      <c r="GH70" s="199">
        <v>1</v>
      </c>
      <c r="GI70" s="119"/>
      <c r="GJ70" s="119"/>
      <c r="GK70" s="199">
        <f>PRODUCT(GF70:GH70)</f>
        <v>1</v>
      </c>
      <c r="GL70" s="113">
        <f t="shared" si="206"/>
        <v>0</v>
      </c>
      <c r="GM70" s="155">
        <f t="shared" si="115"/>
        <v>0</v>
      </c>
      <c r="GP70" s="286"/>
      <c r="GQ70" s="287" t="s">
        <v>281</v>
      </c>
      <c r="GR70" s="288"/>
      <c r="GS70" s="289"/>
      <c r="GT70" s="297"/>
      <c r="GU70" s="291"/>
      <c r="GV70" s="594" t="e">
        <f>+GV69/GU189</f>
        <v>#DIV/0!</v>
      </c>
      <c r="GW70" s="198">
        <v>1</v>
      </c>
      <c r="GX70" s="198">
        <v>1</v>
      </c>
      <c r="GY70" s="199">
        <v>1</v>
      </c>
      <c r="GZ70" s="119"/>
      <c r="HA70" s="119"/>
      <c r="HB70" s="199">
        <f>PRODUCT(GW70:GY70)</f>
        <v>1</v>
      </c>
      <c r="HC70" s="113">
        <f t="shared" si="211"/>
        <v>0</v>
      </c>
      <c r="HD70" s="155">
        <f t="shared" si="120"/>
        <v>0</v>
      </c>
      <c r="HG70" s="286"/>
      <c r="HH70" s="287" t="s">
        <v>281</v>
      </c>
      <c r="HI70" s="288"/>
      <c r="HJ70" s="289"/>
      <c r="HK70" s="297"/>
      <c r="HL70" s="291"/>
      <c r="HM70" s="594" t="e">
        <f>+HM69/HL189</f>
        <v>#DIV/0!</v>
      </c>
      <c r="HN70" s="198">
        <v>1</v>
      </c>
      <c r="HO70" s="198">
        <v>1</v>
      </c>
      <c r="HP70" s="199">
        <v>1</v>
      </c>
      <c r="HQ70" s="119"/>
      <c r="HR70" s="119"/>
      <c r="HS70" s="199">
        <f>PRODUCT(HN70:HP70)</f>
        <v>1</v>
      </c>
      <c r="HT70" s="113">
        <f t="shared" si="216"/>
        <v>0</v>
      </c>
      <c r="HU70" s="155">
        <f t="shared" si="125"/>
        <v>0</v>
      </c>
      <c r="HX70" s="286"/>
      <c r="HY70" s="287" t="s">
        <v>281</v>
      </c>
      <c r="HZ70" s="288"/>
      <c r="IA70" s="289"/>
      <c r="IB70" s="297"/>
      <c r="IC70" s="291"/>
      <c r="ID70" s="594" t="e">
        <f>+ID69/IC189</f>
        <v>#DIV/0!</v>
      </c>
      <c r="IE70" s="198">
        <v>1</v>
      </c>
      <c r="IF70" s="198">
        <v>1</v>
      </c>
      <c r="IG70" s="199">
        <v>1</v>
      </c>
      <c r="IH70" s="119"/>
      <c r="II70" s="119"/>
      <c r="IJ70" s="199">
        <f>PRODUCT(IE70:IG70)</f>
        <v>1</v>
      </c>
      <c r="IK70" s="113">
        <f t="shared" si="221"/>
        <v>0</v>
      </c>
      <c r="IL70" s="155">
        <f t="shared" si="130"/>
        <v>0</v>
      </c>
      <c r="IO70" s="286"/>
      <c r="IP70" s="287" t="s">
        <v>281</v>
      </c>
      <c r="IQ70" s="288"/>
      <c r="IR70" s="289"/>
      <c r="IS70" s="297"/>
      <c r="IT70" s="291"/>
      <c r="IU70" s="594" t="e">
        <f>+IU69/IT189</f>
        <v>#DIV/0!</v>
      </c>
      <c r="IV70" s="198">
        <v>1</v>
      </c>
      <c r="IW70" s="198">
        <v>1</v>
      </c>
      <c r="IX70" s="199">
        <v>1</v>
      </c>
      <c r="IY70" s="119"/>
      <c r="IZ70" s="119"/>
      <c r="JA70" s="199">
        <f>PRODUCT(IV70:IX70)</f>
        <v>1</v>
      </c>
      <c r="JB70" s="113">
        <f t="shared" si="226"/>
        <v>0</v>
      </c>
      <c r="JC70" s="155">
        <f t="shared" si="135"/>
        <v>0</v>
      </c>
    </row>
    <row r="71" spans="2:263" ht="46.5" customHeight="1">
      <c r="B71" s="286" t="s">
        <v>282</v>
      </c>
      <c r="C71" s="287" t="s">
        <v>283</v>
      </c>
      <c r="D71" s="288" t="s">
        <v>107</v>
      </c>
      <c r="E71" s="289">
        <v>11</v>
      </c>
      <c r="F71" s="290">
        <v>0</v>
      </c>
      <c r="G71" s="291">
        <f t="shared" ref="G71:G78" si="594">+ROUND(E71*F71,0)</f>
        <v>0</v>
      </c>
      <c r="H71" s="594"/>
      <c r="K71" s="286" t="s">
        <v>282</v>
      </c>
      <c r="L71" s="292" t="s">
        <v>283</v>
      </c>
      <c r="M71" s="293" t="s">
        <v>107</v>
      </c>
      <c r="N71" s="294">
        <v>11</v>
      </c>
      <c r="O71" s="295">
        <v>78560</v>
      </c>
      <c r="P71" s="291">
        <f t="shared" ref="P71:P78" si="595">+ROUND(N71*O71,0)</f>
        <v>864160</v>
      </c>
      <c r="Q71" s="594"/>
      <c r="R71" s="198">
        <f t="shared" ref="R71:R79" si="596">IF(EXACT(VLOOKUP(K71,OFERTA_0,2,FALSE),L71),1,0)</f>
        <v>1</v>
      </c>
      <c r="S71" s="198">
        <f t="shared" ref="S71:S79" si="597">IF(EXACT(VLOOKUP(K71,OFERTA_0,3,FALSE),M71),1,0)</f>
        <v>1</v>
      </c>
      <c r="T71" s="199">
        <f t="shared" ref="T71:T79" si="598">IF(EXACT(VLOOKUP(K71,OFERTA_0,4,FALSE),N71),1,0)</f>
        <v>1</v>
      </c>
      <c r="U71" s="199">
        <f t="shared" si="417"/>
        <v>1</v>
      </c>
      <c r="V71" s="199">
        <f t="shared" si="418"/>
        <v>1</v>
      </c>
      <c r="W71" s="199">
        <f t="shared" si="419"/>
        <v>1</v>
      </c>
      <c r="X71" s="113">
        <f t="shared" si="420"/>
        <v>864160</v>
      </c>
      <c r="Y71" s="155">
        <f t="shared" si="421"/>
        <v>0</v>
      </c>
      <c r="AB71" s="286" t="s">
        <v>282</v>
      </c>
      <c r="AC71" s="292" t="s">
        <v>283</v>
      </c>
      <c r="AD71" s="293" t="s">
        <v>107</v>
      </c>
      <c r="AE71" s="294">
        <v>11</v>
      </c>
      <c r="AF71" s="295">
        <v>87800</v>
      </c>
      <c r="AG71" s="291">
        <f t="shared" ref="AG71:AG78" si="599">+ROUND(AE71*AF71,0)</f>
        <v>965800</v>
      </c>
      <c r="AH71" s="594"/>
      <c r="AI71" s="198">
        <f t="shared" ref="AI71:AI79" si="600">IF(EXACT(VLOOKUP(AB71,OFERTA_0,2,FALSE),AC71),1,0)</f>
        <v>1</v>
      </c>
      <c r="AJ71" s="198">
        <f t="shared" ref="AJ71:AJ79" si="601">IF(EXACT(VLOOKUP(AB71,OFERTA_0,3,FALSE),AD71),1,0)</f>
        <v>1</v>
      </c>
      <c r="AK71" s="199">
        <f t="shared" ref="AK71:AK79" si="602">IF(EXACT(VLOOKUP(AB71,OFERTA_0,4,FALSE),AE71),1,0)</f>
        <v>1</v>
      </c>
      <c r="AL71" s="199">
        <f t="shared" ref="AL71:AL78" si="603">IF(AF71=0,0,1)</f>
        <v>1</v>
      </c>
      <c r="AM71" s="199">
        <f t="shared" ref="AM71:AM78" si="604">IF(AG71=0,0,1)</f>
        <v>1</v>
      </c>
      <c r="AN71" s="199">
        <f t="shared" ref="AN71:AN78" si="605">PRODUCT(AI71:AM71)</f>
        <v>1</v>
      </c>
      <c r="AO71" s="113">
        <f t="shared" si="161"/>
        <v>965800</v>
      </c>
      <c r="AP71" s="155">
        <f t="shared" si="70"/>
        <v>0</v>
      </c>
      <c r="AS71" s="286" t="s">
        <v>282</v>
      </c>
      <c r="AT71" s="292" t="s">
        <v>283</v>
      </c>
      <c r="AU71" s="296" t="s">
        <v>107</v>
      </c>
      <c r="AV71" s="294">
        <v>11</v>
      </c>
      <c r="AW71" s="297">
        <v>68000</v>
      </c>
      <c r="AX71" s="291">
        <f t="shared" ref="AX71:AX78" si="606">+ROUND(AV71*AW71,0)</f>
        <v>748000</v>
      </c>
      <c r="AY71" s="594"/>
      <c r="AZ71" s="198">
        <f t="shared" ref="AZ71:AZ79" si="607">IF(EXACT(VLOOKUP(AS71,OFERTA_0,2,FALSE),AT71),1,0)</f>
        <v>1</v>
      </c>
      <c r="BA71" s="198">
        <f t="shared" ref="BA71:BA79" si="608">IF(EXACT(VLOOKUP(AS71,OFERTA_0,3,FALSE),AU71),1,0)</f>
        <v>1</v>
      </c>
      <c r="BB71" s="199">
        <f t="shared" ref="BB71:BB79" si="609">IF(EXACT(VLOOKUP(AS71,OFERTA_0,4,FALSE),AV71),1,0)</f>
        <v>1</v>
      </c>
      <c r="BC71" s="199">
        <f t="shared" ref="BC71:BC78" si="610">IF(AW71=0,0,1)</f>
        <v>1</v>
      </c>
      <c r="BD71" s="199">
        <f t="shared" ref="BD71:BD78" si="611">IF(AX71=0,0,1)</f>
        <v>1</v>
      </c>
      <c r="BE71" s="199">
        <f t="shared" ref="BE71:BE78" si="612">PRODUCT(AZ71:BD71)</f>
        <v>1</v>
      </c>
      <c r="BF71" s="113">
        <f t="shared" si="166"/>
        <v>748000</v>
      </c>
      <c r="BG71" s="155">
        <f t="shared" si="75"/>
        <v>0</v>
      </c>
      <c r="BJ71" s="286" t="s">
        <v>282</v>
      </c>
      <c r="BK71" s="292" t="s">
        <v>283</v>
      </c>
      <c r="BL71" s="293" t="s">
        <v>107</v>
      </c>
      <c r="BM71" s="294">
        <v>11</v>
      </c>
      <c r="BN71" s="295">
        <v>75000</v>
      </c>
      <c r="BO71" s="291">
        <f t="shared" ref="BO71:BO78" si="613">+ROUND(BM71*BN71,0)</f>
        <v>825000</v>
      </c>
      <c r="BP71" s="594"/>
      <c r="BQ71" s="198">
        <f t="shared" ref="BQ71:BQ79" si="614">IF(EXACT(VLOOKUP(BJ71,OFERTA_0,2,FALSE),BK71),1,0)</f>
        <v>1</v>
      </c>
      <c r="BR71" s="198">
        <f t="shared" ref="BR71:BR79" si="615">IF(EXACT(VLOOKUP(BJ71,OFERTA_0,3,FALSE),BL71),1,0)</f>
        <v>1</v>
      </c>
      <c r="BS71" s="199">
        <f t="shared" ref="BS71:BS79" si="616">IF(EXACT(VLOOKUP(BJ71,OFERTA_0,4,FALSE),BM71),1,0)</f>
        <v>1</v>
      </c>
      <c r="BT71" s="199">
        <f t="shared" ref="BT71:BT78" si="617">IF(BN71=0,0,1)</f>
        <v>1</v>
      </c>
      <c r="BU71" s="199">
        <f t="shared" ref="BU71:BU78" si="618">IF(BO71=0,0,1)</f>
        <v>1</v>
      </c>
      <c r="BV71" s="199">
        <f t="shared" ref="BV71:BV78" si="619">PRODUCT(BQ71:BU71)</f>
        <v>1</v>
      </c>
      <c r="BW71" s="113">
        <f t="shared" si="171"/>
        <v>825000</v>
      </c>
      <c r="BX71" s="155">
        <f t="shared" si="80"/>
        <v>0</v>
      </c>
      <c r="CA71" s="286" t="s">
        <v>282</v>
      </c>
      <c r="CB71" s="298" t="s">
        <v>283</v>
      </c>
      <c r="CC71" s="293" t="s">
        <v>107</v>
      </c>
      <c r="CD71" s="294">
        <v>11</v>
      </c>
      <c r="CE71" s="295">
        <v>95000</v>
      </c>
      <c r="CF71" s="291">
        <f t="shared" ref="CF71:CF78" si="620">+ROUND(CD71*CE71,0)</f>
        <v>1045000</v>
      </c>
      <c r="CG71" s="594"/>
      <c r="CH71" s="198">
        <f t="shared" ref="CH71:CH79" si="621">IF(EXACT(VLOOKUP(CA71,OFERTA_0,2,FALSE),CB71),1,0)</f>
        <v>1</v>
      </c>
      <c r="CI71" s="198">
        <f t="shared" ref="CI71:CI79" si="622">IF(EXACT(VLOOKUP(CA71,OFERTA_0,3,FALSE),CC71),1,0)</f>
        <v>1</v>
      </c>
      <c r="CJ71" s="199">
        <f t="shared" ref="CJ71:CJ79" si="623">IF(EXACT(VLOOKUP(CA71,OFERTA_0,4,FALSE),CD71),1,0)</f>
        <v>1</v>
      </c>
      <c r="CK71" s="199">
        <f t="shared" ref="CK71:CK78" si="624">IF(CE71=0,0,1)</f>
        <v>1</v>
      </c>
      <c r="CL71" s="199">
        <f t="shared" ref="CL71:CL78" si="625">IF(CF71=0,0,1)</f>
        <v>1</v>
      </c>
      <c r="CM71" s="199">
        <f t="shared" ref="CM71:CM78" si="626">PRODUCT(CH71:CL71)</f>
        <v>1</v>
      </c>
      <c r="CN71" s="113">
        <f t="shared" si="176"/>
        <v>1045000</v>
      </c>
      <c r="CO71" s="155">
        <f t="shared" si="85"/>
        <v>0</v>
      </c>
      <c r="CR71" s="299" t="s">
        <v>282</v>
      </c>
      <c r="CS71" s="300" t="s">
        <v>283</v>
      </c>
      <c r="CT71" s="301" t="s">
        <v>107</v>
      </c>
      <c r="CU71" s="302">
        <v>11</v>
      </c>
      <c r="CV71" s="303">
        <v>23175</v>
      </c>
      <c r="CW71" s="291">
        <f t="shared" ref="CW71:CW78" si="627">+ROUND(CU71*CV71,0)</f>
        <v>254925</v>
      </c>
      <c r="CX71" s="594"/>
      <c r="CY71" s="198">
        <f t="shared" ref="CY71:CY79" si="628">IF(EXACT(VLOOKUP(CR71,OFERTA_0,2,FALSE),CS71),1,0)</f>
        <v>1</v>
      </c>
      <c r="CZ71" s="198">
        <f t="shared" ref="CZ71:CZ79" si="629">IF(EXACT(VLOOKUP(CR71,OFERTA_0,3,FALSE),CT71),1,0)</f>
        <v>1</v>
      </c>
      <c r="DA71" s="199">
        <f t="shared" ref="DA71:DA79" si="630">IF(EXACT(VLOOKUP(CR71,OFERTA_0,4,FALSE),CU71),1,0)</f>
        <v>1</v>
      </c>
      <c r="DB71" s="199">
        <f t="shared" ref="DB71:DB78" si="631">IF(CV71=0,0,1)</f>
        <v>1</v>
      </c>
      <c r="DC71" s="199">
        <f t="shared" ref="DC71:DC78" si="632">IF(CW71=0,0,1)</f>
        <v>1</v>
      </c>
      <c r="DD71" s="199">
        <f t="shared" ref="DD71:DD78" si="633">PRODUCT(CY71:DC71)</f>
        <v>1</v>
      </c>
      <c r="DE71" s="113">
        <f t="shared" si="181"/>
        <v>254925</v>
      </c>
      <c r="DF71" s="155">
        <f t="shared" si="90"/>
        <v>0</v>
      </c>
      <c r="DI71" s="286" t="s">
        <v>282</v>
      </c>
      <c r="DJ71" s="287" t="s">
        <v>283</v>
      </c>
      <c r="DK71" s="288" t="s">
        <v>107</v>
      </c>
      <c r="DL71" s="289">
        <v>11</v>
      </c>
      <c r="DM71" s="295">
        <v>0</v>
      </c>
      <c r="DN71" s="291">
        <f t="shared" ref="DN71:DN78" si="634">+ROUND(DL71*DM71,0)</f>
        <v>0</v>
      </c>
      <c r="DO71" s="594"/>
      <c r="DP71" s="198">
        <f t="shared" ref="DP71:DP79" si="635">IF(EXACT(VLOOKUP(DI71,OFERTA_0,2,FALSE),DJ71),1,0)</f>
        <v>1</v>
      </c>
      <c r="DQ71" s="198">
        <f t="shared" ref="DQ71:DQ79" si="636">IF(EXACT(VLOOKUP(DI71,OFERTA_0,3,FALSE),DK71),1,0)</f>
        <v>1</v>
      </c>
      <c r="DR71" s="199">
        <f t="shared" ref="DR71:DR79" si="637">IF(EXACT(VLOOKUP(DI71,OFERTA_0,4,FALSE),DL71),1,0)</f>
        <v>1</v>
      </c>
      <c r="DS71" s="199">
        <f t="shared" ref="DS71:DS78" si="638">IF(DM71=0,0,1)</f>
        <v>0</v>
      </c>
      <c r="DT71" s="199">
        <f t="shared" ref="DT71:DT78" si="639">IF(DN71=0,0,1)</f>
        <v>0</v>
      </c>
      <c r="DU71" s="199">
        <f t="shared" ref="DU71:DU78" si="640">PRODUCT(DP71:DT71)</f>
        <v>0</v>
      </c>
      <c r="DV71" s="113">
        <f t="shared" si="186"/>
        <v>0</v>
      </c>
      <c r="DW71" s="155">
        <f t="shared" si="95"/>
        <v>0</v>
      </c>
      <c r="DZ71" s="286" t="s">
        <v>282</v>
      </c>
      <c r="EA71" s="287" t="s">
        <v>283</v>
      </c>
      <c r="EB71" s="288" t="s">
        <v>107</v>
      </c>
      <c r="EC71" s="289">
        <v>11</v>
      </c>
      <c r="ED71" s="295">
        <v>0</v>
      </c>
      <c r="EE71" s="291">
        <f t="shared" ref="EE71:EE78" si="641">+ROUND(EC71*ED71,0)</f>
        <v>0</v>
      </c>
      <c r="EF71" s="594"/>
      <c r="EG71" s="198">
        <f t="shared" ref="EG71:EG79" si="642">IF(EXACT(VLOOKUP(DZ71,OFERTA_0,2,FALSE),EA71),1,0)</f>
        <v>1</v>
      </c>
      <c r="EH71" s="198">
        <f t="shared" ref="EH71:EH79" si="643">IF(EXACT(VLOOKUP(DZ71,OFERTA_0,3,FALSE),EB71),1,0)</f>
        <v>1</v>
      </c>
      <c r="EI71" s="199">
        <f t="shared" ref="EI71:EI79" si="644">IF(EXACT(VLOOKUP(DZ71,OFERTA_0,4,FALSE),EC71),1,0)</f>
        <v>1</v>
      </c>
      <c r="EJ71" s="199">
        <f t="shared" ref="EJ71:EJ78" si="645">IF(ED71=0,0,1)</f>
        <v>0</v>
      </c>
      <c r="EK71" s="199">
        <f t="shared" ref="EK71:EK78" si="646">IF(EE71=0,0,1)</f>
        <v>0</v>
      </c>
      <c r="EL71" s="199">
        <f t="shared" ref="EL71:EL78" si="647">PRODUCT(EG71:EK71)</f>
        <v>0</v>
      </c>
      <c r="EM71" s="113">
        <f t="shared" si="191"/>
        <v>0</v>
      </c>
      <c r="EN71" s="155">
        <f t="shared" si="100"/>
        <v>0</v>
      </c>
      <c r="EQ71" s="286" t="s">
        <v>282</v>
      </c>
      <c r="ER71" s="287" t="s">
        <v>283</v>
      </c>
      <c r="ES71" s="288" t="s">
        <v>107</v>
      </c>
      <c r="ET71" s="289">
        <v>11</v>
      </c>
      <c r="EU71" s="295">
        <v>0</v>
      </c>
      <c r="EV71" s="291">
        <f t="shared" ref="EV71:EV78" si="648">+ROUND(ET71*EU71,0)</f>
        <v>0</v>
      </c>
      <c r="EW71" s="594"/>
      <c r="EX71" s="198">
        <f t="shared" ref="EX71:EX79" si="649">IF(EXACT(VLOOKUP(EQ71,OFERTA_0,2,FALSE),ER71),1,0)</f>
        <v>1</v>
      </c>
      <c r="EY71" s="198">
        <f t="shared" ref="EY71:EY79" si="650">IF(EXACT(VLOOKUP(EQ71,OFERTA_0,3,FALSE),ES71),1,0)</f>
        <v>1</v>
      </c>
      <c r="EZ71" s="199">
        <f t="shared" ref="EZ71:EZ79" si="651">IF(EXACT(VLOOKUP(EQ71,OFERTA_0,4,FALSE),ET71),1,0)</f>
        <v>1</v>
      </c>
      <c r="FA71" s="199">
        <f t="shared" ref="FA71:FA78" si="652">IF(EU71=0,0,1)</f>
        <v>0</v>
      </c>
      <c r="FB71" s="199">
        <f t="shared" ref="FB71:FB78" si="653">IF(EV71=0,0,1)</f>
        <v>0</v>
      </c>
      <c r="FC71" s="199">
        <f t="shared" ref="FC71:FC78" si="654">PRODUCT(EX71:FB71)</f>
        <v>0</v>
      </c>
      <c r="FD71" s="113">
        <f t="shared" si="196"/>
        <v>0</v>
      </c>
      <c r="FE71" s="155">
        <f t="shared" si="105"/>
        <v>0</v>
      </c>
      <c r="FH71" s="286" t="s">
        <v>282</v>
      </c>
      <c r="FI71" s="287" t="s">
        <v>283</v>
      </c>
      <c r="FJ71" s="288" t="s">
        <v>107</v>
      </c>
      <c r="FK71" s="289">
        <v>11</v>
      </c>
      <c r="FL71" s="295">
        <v>0</v>
      </c>
      <c r="FM71" s="291">
        <f t="shared" ref="FM71:FM78" si="655">+ROUND(FK71*FL71,0)</f>
        <v>0</v>
      </c>
      <c r="FN71" s="594"/>
      <c r="FO71" s="198">
        <f t="shared" ref="FO71:FO79" si="656">IF(EXACT(VLOOKUP(FH71,OFERTA_0,2,FALSE),FI71),1,0)</f>
        <v>1</v>
      </c>
      <c r="FP71" s="198">
        <f t="shared" ref="FP71:FP79" si="657">IF(EXACT(VLOOKUP(FH71,OFERTA_0,3,FALSE),FJ71),1,0)</f>
        <v>1</v>
      </c>
      <c r="FQ71" s="199">
        <f t="shared" ref="FQ71:FQ79" si="658">IF(EXACT(VLOOKUP(FH71,OFERTA_0,4,FALSE),FK71),1,0)</f>
        <v>1</v>
      </c>
      <c r="FR71" s="199">
        <f t="shared" ref="FR71:FR78" si="659">IF(FL71=0,0,1)</f>
        <v>0</v>
      </c>
      <c r="FS71" s="199">
        <f t="shared" ref="FS71:FS78" si="660">IF(FM71=0,0,1)</f>
        <v>0</v>
      </c>
      <c r="FT71" s="199">
        <f t="shared" ref="FT71:FT78" si="661">PRODUCT(FO71:FS71)</f>
        <v>0</v>
      </c>
      <c r="FU71" s="113">
        <f t="shared" si="201"/>
        <v>0</v>
      </c>
      <c r="FV71" s="155">
        <f t="shared" si="110"/>
        <v>0</v>
      </c>
      <c r="FY71" s="286" t="s">
        <v>282</v>
      </c>
      <c r="FZ71" s="287" t="s">
        <v>283</v>
      </c>
      <c r="GA71" s="288" t="s">
        <v>107</v>
      </c>
      <c r="GB71" s="289">
        <v>11</v>
      </c>
      <c r="GC71" s="295">
        <v>0</v>
      </c>
      <c r="GD71" s="291">
        <f t="shared" ref="GD71:GD78" si="662">+ROUND(GB71*GC71,0)</f>
        <v>0</v>
      </c>
      <c r="GE71" s="594"/>
      <c r="GF71" s="198">
        <f t="shared" ref="GF71:GF79" si="663">IF(EXACT(VLOOKUP(FY71,OFERTA_0,2,FALSE),FZ71),1,0)</f>
        <v>1</v>
      </c>
      <c r="GG71" s="198">
        <f t="shared" ref="GG71:GG79" si="664">IF(EXACT(VLOOKUP(FY71,OFERTA_0,3,FALSE),GA71),1,0)</f>
        <v>1</v>
      </c>
      <c r="GH71" s="199">
        <f t="shared" ref="GH71:GH79" si="665">IF(EXACT(VLOOKUP(FY71,OFERTA_0,4,FALSE),GB71),1,0)</f>
        <v>1</v>
      </c>
      <c r="GI71" s="199">
        <f t="shared" ref="GI71:GI78" si="666">IF(GC71=0,0,1)</f>
        <v>0</v>
      </c>
      <c r="GJ71" s="199">
        <f t="shared" ref="GJ71:GJ78" si="667">IF(GD71=0,0,1)</f>
        <v>0</v>
      </c>
      <c r="GK71" s="199">
        <f t="shared" ref="GK71:GK78" si="668">PRODUCT(GF71:GJ71)</f>
        <v>0</v>
      </c>
      <c r="GL71" s="113">
        <f t="shared" si="206"/>
        <v>0</v>
      </c>
      <c r="GM71" s="155">
        <f t="shared" si="115"/>
        <v>0</v>
      </c>
      <c r="GP71" s="286" t="s">
        <v>282</v>
      </c>
      <c r="GQ71" s="287" t="s">
        <v>283</v>
      </c>
      <c r="GR71" s="288" t="s">
        <v>107</v>
      </c>
      <c r="GS71" s="289">
        <v>11</v>
      </c>
      <c r="GT71" s="295">
        <v>0</v>
      </c>
      <c r="GU71" s="291">
        <f t="shared" ref="GU71:GU78" si="669">+ROUND(GS71*GT71,0)</f>
        <v>0</v>
      </c>
      <c r="GV71" s="594"/>
      <c r="GW71" s="198">
        <f t="shared" ref="GW71:GW79" si="670">IF(EXACT(VLOOKUP(GP71,OFERTA_0,2,FALSE),GQ71),1,0)</f>
        <v>1</v>
      </c>
      <c r="GX71" s="198">
        <f t="shared" ref="GX71:GX79" si="671">IF(EXACT(VLOOKUP(GP71,OFERTA_0,3,FALSE),GR71),1,0)</f>
        <v>1</v>
      </c>
      <c r="GY71" s="199">
        <f t="shared" ref="GY71:GY79" si="672">IF(EXACT(VLOOKUP(GP71,OFERTA_0,4,FALSE),GS71),1,0)</f>
        <v>1</v>
      </c>
      <c r="GZ71" s="199">
        <f t="shared" ref="GZ71:GZ78" si="673">IF(GT71=0,0,1)</f>
        <v>0</v>
      </c>
      <c r="HA71" s="199">
        <f t="shared" ref="HA71:HA78" si="674">IF(GU71=0,0,1)</f>
        <v>0</v>
      </c>
      <c r="HB71" s="199">
        <f t="shared" ref="HB71:HB78" si="675">PRODUCT(GW71:HA71)</f>
        <v>0</v>
      </c>
      <c r="HC71" s="113">
        <f t="shared" si="211"/>
        <v>0</v>
      </c>
      <c r="HD71" s="155">
        <f t="shared" si="120"/>
        <v>0</v>
      </c>
      <c r="HG71" s="286" t="s">
        <v>282</v>
      </c>
      <c r="HH71" s="287" t="s">
        <v>283</v>
      </c>
      <c r="HI71" s="288" t="s">
        <v>107</v>
      </c>
      <c r="HJ71" s="289">
        <v>11</v>
      </c>
      <c r="HK71" s="295">
        <v>0</v>
      </c>
      <c r="HL71" s="291">
        <f t="shared" ref="HL71:HL78" si="676">+ROUND(HJ71*HK71,0)</f>
        <v>0</v>
      </c>
      <c r="HM71" s="594"/>
      <c r="HN71" s="198">
        <f t="shared" ref="HN71:HN79" si="677">IF(EXACT(VLOOKUP(HG71,OFERTA_0,2,FALSE),HH71),1,0)</f>
        <v>1</v>
      </c>
      <c r="HO71" s="198">
        <f t="shared" ref="HO71:HO79" si="678">IF(EXACT(VLOOKUP(HG71,OFERTA_0,3,FALSE),HI71),1,0)</f>
        <v>1</v>
      </c>
      <c r="HP71" s="199">
        <f t="shared" ref="HP71:HP79" si="679">IF(EXACT(VLOOKUP(HG71,OFERTA_0,4,FALSE),HJ71),1,0)</f>
        <v>1</v>
      </c>
      <c r="HQ71" s="199">
        <f t="shared" ref="HQ71:HQ78" si="680">IF(HK71=0,0,1)</f>
        <v>0</v>
      </c>
      <c r="HR71" s="199">
        <f t="shared" ref="HR71:HR78" si="681">IF(HL71=0,0,1)</f>
        <v>0</v>
      </c>
      <c r="HS71" s="199">
        <f t="shared" ref="HS71:HS78" si="682">PRODUCT(HN71:HR71)</f>
        <v>0</v>
      </c>
      <c r="HT71" s="113">
        <f t="shared" si="216"/>
        <v>0</v>
      </c>
      <c r="HU71" s="155">
        <f t="shared" si="125"/>
        <v>0</v>
      </c>
      <c r="HX71" s="286" t="s">
        <v>282</v>
      </c>
      <c r="HY71" s="287" t="s">
        <v>283</v>
      </c>
      <c r="HZ71" s="288" t="s">
        <v>107</v>
      </c>
      <c r="IA71" s="289">
        <v>11</v>
      </c>
      <c r="IB71" s="295">
        <v>0</v>
      </c>
      <c r="IC71" s="291">
        <f t="shared" ref="IC71:IC78" si="683">+ROUND(IA71*IB71,0)</f>
        <v>0</v>
      </c>
      <c r="ID71" s="594"/>
      <c r="IE71" s="198">
        <f t="shared" ref="IE71:IE79" si="684">IF(EXACT(VLOOKUP(HX71,OFERTA_0,2,FALSE),HY71),1,0)</f>
        <v>1</v>
      </c>
      <c r="IF71" s="198">
        <f t="shared" ref="IF71:IF79" si="685">IF(EXACT(VLOOKUP(HX71,OFERTA_0,3,FALSE),HZ71),1,0)</f>
        <v>1</v>
      </c>
      <c r="IG71" s="199">
        <f t="shared" ref="IG71:IG79" si="686">IF(EXACT(VLOOKUP(HX71,OFERTA_0,4,FALSE),IA71),1,0)</f>
        <v>1</v>
      </c>
      <c r="IH71" s="199">
        <f t="shared" ref="IH71:IH78" si="687">IF(IB71=0,0,1)</f>
        <v>0</v>
      </c>
      <c r="II71" s="199">
        <f t="shared" ref="II71:II78" si="688">IF(IC71=0,0,1)</f>
        <v>0</v>
      </c>
      <c r="IJ71" s="199">
        <f t="shared" ref="IJ71:IJ78" si="689">PRODUCT(IE71:II71)</f>
        <v>0</v>
      </c>
      <c r="IK71" s="113">
        <f t="shared" si="221"/>
        <v>0</v>
      </c>
      <c r="IL71" s="155">
        <f t="shared" si="130"/>
        <v>0</v>
      </c>
      <c r="IO71" s="286" t="s">
        <v>282</v>
      </c>
      <c r="IP71" s="287" t="s">
        <v>283</v>
      </c>
      <c r="IQ71" s="288" t="s">
        <v>107</v>
      </c>
      <c r="IR71" s="289">
        <v>11</v>
      </c>
      <c r="IS71" s="295">
        <v>0</v>
      </c>
      <c r="IT71" s="291">
        <f t="shared" ref="IT71:IT78" si="690">+ROUND(IR71*IS71,0)</f>
        <v>0</v>
      </c>
      <c r="IU71" s="594"/>
      <c r="IV71" s="198">
        <f t="shared" ref="IV71:IV79" si="691">IF(EXACT(VLOOKUP(IO71,OFERTA_0,2,FALSE),IP71),1,0)</f>
        <v>1</v>
      </c>
      <c r="IW71" s="198">
        <f t="shared" ref="IW71:IW79" si="692">IF(EXACT(VLOOKUP(IO71,OFERTA_0,3,FALSE),IQ71),1,0)</f>
        <v>1</v>
      </c>
      <c r="IX71" s="199">
        <f t="shared" ref="IX71:IX79" si="693">IF(EXACT(VLOOKUP(IO71,OFERTA_0,4,FALSE),IR71),1,0)</f>
        <v>1</v>
      </c>
      <c r="IY71" s="199">
        <f t="shared" ref="IY71:IY78" si="694">IF(IS71=0,0,1)</f>
        <v>0</v>
      </c>
      <c r="IZ71" s="199">
        <f t="shared" ref="IZ71:IZ78" si="695">IF(IT71=0,0,1)</f>
        <v>0</v>
      </c>
      <c r="JA71" s="199">
        <f t="shared" ref="JA71:JA78" si="696">PRODUCT(IV71:IZ71)</f>
        <v>0</v>
      </c>
      <c r="JB71" s="113">
        <f t="shared" si="226"/>
        <v>0</v>
      </c>
      <c r="JC71" s="155">
        <f t="shared" si="135"/>
        <v>0</v>
      </c>
    </row>
    <row r="72" spans="2:263" ht="46.5" customHeight="1">
      <c r="B72" s="286" t="s">
        <v>284</v>
      </c>
      <c r="C72" s="287" t="s">
        <v>285</v>
      </c>
      <c r="D72" s="288" t="s">
        <v>107</v>
      </c>
      <c r="E72" s="289">
        <v>7</v>
      </c>
      <c r="F72" s="290">
        <v>0</v>
      </c>
      <c r="G72" s="291">
        <f t="shared" si="594"/>
        <v>0</v>
      </c>
      <c r="H72" s="594"/>
      <c r="K72" s="286" t="s">
        <v>284</v>
      </c>
      <c r="L72" s="292" t="s">
        <v>285</v>
      </c>
      <c r="M72" s="293" t="s">
        <v>107</v>
      </c>
      <c r="N72" s="294">
        <v>7</v>
      </c>
      <c r="O72" s="295">
        <v>68501</v>
      </c>
      <c r="P72" s="291">
        <f t="shared" si="595"/>
        <v>479507</v>
      </c>
      <c r="Q72" s="594"/>
      <c r="R72" s="198">
        <f t="shared" si="596"/>
        <v>1</v>
      </c>
      <c r="S72" s="198">
        <f t="shared" si="597"/>
        <v>1</v>
      </c>
      <c r="T72" s="199">
        <f t="shared" si="598"/>
        <v>1</v>
      </c>
      <c r="U72" s="199">
        <f t="shared" si="417"/>
        <v>1</v>
      </c>
      <c r="V72" s="199">
        <f t="shared" si="418"/>
        <v>1</v>
      </c>
      <c r="W72" s="199">
        <f t="shared" si="419"/>
        <v>1</v>
      </c>
      <c r="X72" s="113">
        <f t="shared" si="420"/>
        <v>479507</v>
      </c>
      <c r="Y72" s="155">
        <f t="shared" si="421"/>
        <v>0</v>
      </c>
      <c r="AB72" s="286" t="s">
        <v>284</v>
      </c>
      <c r="AC72" s="292" t="s">
        <v>285</v>
      </c>
      <c r="AD72" s="293" t="s">
        <v>107</v>
      </c>
      <c r="AE72" s="294">
        <v>7</v>
      </c>
      <c r="AF72" s="295">
        <v>78823</v>
      </c>
      <c r="AG72" s="291">
        <f t="shared" si="599"/>
        <v>551761</v>
      </c>
      <c r="AH72" s="594"/>
      <c r="AI72" s="198">
        <f t="shared" si="600"/>
        <v>1</v>
      </c>
      <c r="AJ72" s="198">
        <f t="shared" si="601"/>
        <v>1</v>
      </c>
      <c r="AK72" s="199">
        <f t="shared" si="602"/>
        <v>1</v>
      </c>
      <c r="AL72" s="199">
        <f t="shared" si="603"/>
        <v>1</v>
      </c>
      <c r="AM72" s="199">
        <f t="shared" si="604"/>
        <v>1</v>
      </c>
      <c r="AN72" s="199">
        <f t="shared" si="605"/>
        <v>1</v>
      </c>
      <c r="AO72" s="113">
        <f t="shared" si="161"/>
        <v>551761</v>
      </c>
      <c r="AP72" s="155">
        <f t="shared" si="70"/>
        <v>0</v>
      </c>
      <c r="AS72" s="286" t="s">
        <v>284</v>
      </c>
      <c r="AT72" s="292" t="s">
        <v>285</v>
      </c>
      <c r="AU72" s="296" t="s">
        <v>107</v>
      </c>
      <c r="AV72" s="294">
        <v>7</v>
      </c>
      <c r="AW72" s="297">
        <v>68000</v>
      </c>
      <c r="AX72" s="291">
        <f t="shared" si="606"/>
        <v>476000</v>
      </c>
      <c r="AY72" s="594"/>
      <c r="AZ72" s="198">
        <f t="shared" si="607"/>
        <v>1</v>
      </c>
      <c r="BA72" s="198">
        <f t="shared" si="608"/>
        <v>1</v>
      </c>
      <c r="BB72" s="199">
        <f t="shared" si="609"/>
        <v>1</v>
      </c>
      <c r="BC72" s="199">
        <f t="shared" si="610"/>
        <v>1</v>
      </c>
      <c r="BD72" s="199">
        <f t="shared" si="611"/>
        <v>1</v>
      </c>
      <c r="BE72" s="199">
        <f t="shared" si="612"/>
        <v>1</v>
      </c>
      <c r="BF72" s="113">
        <f t="shared" si="166"/>
        <v>476000</v>
      </c>
      <c r="BG72" s="155">
        <f t="shared" si="75"/>
        <v>0</v>
      </c>
      <c r="BJ72" s="286" t="s">
        <v>284</v>
      </c>
      <c r="BK72" s="292" t="s">
        <v>285</v>
      </c>
      <c r="BL72" s="293" t="s">
        <v>107</v>
      </c>
      <c r="BM72" s="294">
        <v>7</v>
      </c>
      <c r="BN72" s="295">
        <v>78000</v>
      </c>
      <c r="BO72" s="291">
        <f t="shared" si="613"/>
        <v>546000</v>
      </c>
      <c r="BP72" s="594"/>
      <c r="BQ72" s="198">
        <f t="shared" si="614"/>
        <v>1</v>
      </c>
      <c r="BR72" s="198">
        <f t="shared" si="615"/>
        <v>1</v>
      </c>
      <c r="BS72" s="199">
        <f t="shared" si="616"/>
        <v>1</v>
      </c>
      <c r="BT72" s="199">
        <f t="shared" si="617"/>
        <v>1</v>
      </c>
      <c r="BU72" s="199">
        <f t="shared" si="618"/>
        <v>1</v>
      </c>
      <c r="BV72" s="199">
        <f t="shared" si="619"/>
        <v>1</v>
      </c>
      <c r="BW72" s="113">
        <f t="shared" si="171"/>
        <v>546000</v>
      </c>
      <c r="BX72" s="155">
        <f t="shared" si="80"/>
        <v>0</v>
      </c>
      <c r="CA72" s="286" t="s">
        <v>284</v>
      </c>
      <c r="CB72" s="298" t="s">
        <v>285</v>
      </c>
      <c r="CC72" s="293" t="s">
        <v>107</v>
      </c>
      <c r="CD72" s="294">
        <v>7</v>
      </c>
      <c r="CE72" s="295">
        <v>95000</v>
      </c>
      <c r="CF72" s="291">
        <f t="shared" si="620"/>
        <v>665000</v>
      </c>
      <c r="CG72" s="594"/>
      <c r="CH72" s="198">
        <f t="shared" si="621"/>
        <v>1</v>
      </c>
      <c r="CI72" s="198">
        <f t="shared" si="622"/>
        <v>1</v>
      </c>
      <c r="CJ72" s="199">
        <f t="shared" si="623"/>
        <v>1</v>
      </c>
      <c r="CK72" s="199">
        <f t="shared" si="624"/>
        <v>1</v>
      </c>
      <c r="CL72" s="199">
        <f t="shared" si="625"/>
        <v>1</v>
      </c>
      <c r="CM72" s="199">
        <f t="shared" si="626"/>
        <v>1</v>
      </c>
      <c r="CN72" s="113">
        <f t="shared" si="176"/>
        <v>665000</v>
      </c>
      <c r="CO72" s="155">
        <f t="shared" si="85"/>
        <v>0</v>
      </c>
      <c r="CR72" s="299" t="s">
        <v>284</v>
      </c>
      <c r="CS72" s="300" t="s">
        <v>285</v>
      </c>
      <c r="CT72" s="301" t="s">
        <v>107</v>
      </c>
      <c r="CU72" s="302">
        <v>7</v>
      </c>
      <c r="CV72" s="303">
        <v>24926</v>
      </c>
      <c r="CW72" s="291">
        <f t="shared" si="627"/>
        <v>174482</v>
      </c>
      <c r="CX72" s="594"/>
      <c r="CY72" s="198">
        <f t="shared" si="628"/>
        <v>1</v>
      </c>
      <c r="CZ72" s="198">
        <f t="shared" si="629"/>
        <v>1</v>
      </c>
      <c r="DA72" s="199">
        <f t="shared" si="630"/>
        <v>1</v>
      </c>
      <c r="DB72" s="199">
        <f t="shared" si="631"/>
        <v>1</v>
      </c>
      <c r="DC72" s="199">
        <f t="shared" si="632"/>
        <v>1</v>
      </c>
      <c r="DD72" s="199">
        <f t="shared" si="633"/>
        <v>1</v>
      </c>
      <c r="DE72" s="113">
        <f t="shared" si="181"/>
        <v>174482</v>
      </c>
      <c r="DF72" s="155">
        <f t="shared" si="90"/>
        <v>0</v>
      </c>
      <c r="DI72" s="286" t="s">
        <v>284</v>
      </c>
      <c r="DJ72" s="287" t="s">
        <v>285</v>
      </c>
      <c r="DK72" s="288" t="s">
        <v>107</v>
      </c>
      <c r="DL72" s="289">
        <v>7</v>
      </c>
      <c r="DM72" s="295">
        <v>0</v>
      </c>
      <c r="DN72" s="291">
        <f t="shared" si="634"/>
        <v>0</v>
      </c>
      <c r="DO72" s="594"/>
      <c r="DP72" s="198">
        <f t="shared" si="635"/>
        <v>1</v>
      </c>
      <c r="DQ72" s="198">
        <f t="shared" si="636"/>
        <v>1</v>
      </c>
      <c r="DR72" s="199">
        <f t="shared" si="637"/>
        <v>1</v>
      </c>
      <c r="DS72" s="199">
        <f t="shared" si="638"/>
        <v>0</v>
      </c>
      <c r="DT72" s="199">
        <f t="shared" si="639"/>
        <v>0</v>
      </c>
      <c r="DU72" s="199">
        <f t="shared" si="640"/>
        <v>0</v>
      </c>
      <c r="DV72" s="113">
        <f t="shared" si="186"/>
        <v>0</v>
      </c>
      <c r="DW72" s="155">
        <f t="shared" si="95"/>
        <v>0</v>
      </c>
      <c r="DZ72" s="286" t="s">
        <v>284</v>
      </c>
      <c r="EA72" s="287" t="s">
        <v>285</v>
      </c>
      <c r="EB72" s="288" t="s">
        <v>107</v>
      </c>
      <c r="EC72" s="289">
        <v>7</v>
      </c>
      <c r="ED72" s="295">
        <v>0</v>
      </c>
      <c r="EE72" s="291">
        <f t="shared" si="641"/>
        <v>0</v>
      </c>
      <c r="EF72" s="594"/>
      <c r="EG72" s="198">
        <f t="shared" si="642"/>
        <v>1</v>
      </c>
      <c r="EH72" s="198">
        <f t="shared" si="643"/>
        <v>1</v>
      </c>
      <c r="EI72" s="199">
        <f t="shared" si="644"/>
        <v>1</v>
      </c>
      <c r="EJ72" s="199">
        <f t="shared" si="645"/>
        <v>0</v>
      </c>
      <c r="EK72" s="199">
        <f t="shared" si="646"/>
        <v>0</v>
      </c>
      <c r="EL72" s="199">
        <f t="shared" si="647"/>
        <v>0</v>
      </c>
      <c r="EM72" s="113">
        <f t="shared" si="191"/>
        <v>0</v>
      </c>
      <c r="EN72" s="155">
        <f t="shared" si="100"/>
        <v>0</v>
      </c>
      <c r="EQ72" s="286" t="s">
        <v>284</v>
      </c>
      <c r="ER72" s="287" t="s">
        <v>285</v>
      </c>
      <c r="ES72" s="288" t="s">
        <v>107</v>
      </c>
      <c r="ET72" s="289">
        <v>7</v>
      </c>
      <c r="EU72" s="295">
        <v>0</v>
      </c>
      <c r="EV72" s="291">
        <f t="shared" si="648"/>
        <v>0</v>
      </c>
      <c r="EW72" s="594"/>
      <c r="EX72" s="198">
        <f t="shared" si="649"/>
        <v>1</v>
      </c>
      <c r="EY72" s="198">
        <f t="shared" si="650"/>
        <v>1</v>
      </c>
      <c r="EZ72" s="199">
        <f t="shared" si="651"/>
        <v>1</v>
      </c>
      <c r="FA72" s="199">
        <f t="shared" si="652"/>
        <v>0</v>
      </c>
      <c r="FB72" s="199">
        <f t="shared" si="653"/>
        <v>0</v>
      </c>
      <c r="FC72" s="199">
        <f t="shared" si="654"/>
        <v>0</v>
      </c>
      <c r="FD72" s="113">
        <f t="shared" si="196"/>
        <v>0</v>
      </c>
      <c r="FE72" s="155">
        <f t="shared" si="105"/>
        <v>0</v>
      </c>
      <c r="FH72" s="286" t="s">
        <v>284</v>
      </c>
      <c r="FI72" s="287" t="s">
        <v>285</v>
      </c>
      <c r="FJ72" s="288" t="s">
        <v>107</v>
      </c>
      <c r="FK72" s="289">
        <v>7</v>
      </c>
      <c r="FL72" s="295">
        <v>0</v>
      </c>
      <c r="FM72" s="291">
        <f t="shared" si="655"/>
        <v>0</v>
      </c>
      <c r="FN72" s="594"/>
      <c r="FO72" s="198">
        <f t="shared" si="656"/>
        <v>1</v>
      </c>
      <c r="FP72" s="198">
        <f t="shared" si="657"/>
        <v>1</v>
      </c>
      <c r="FQ72" s="199">
        <f t="shared" si="658"/>
        <v>1</v>
      </c>
      <c r="FR72" s="199">
        <f t="shared" si="659"/>
        <v>0</v>
      </c>
      <c r="FS72" s="199">
        <f t="shared" si="660"/>
        <v>0</v>
      </c>
      <c r="FT72" s="199">
        <f t="shared" si="661"/>
        <v>0</v>
      </c>
      <c r="FU72" s="113">
        <f t="shared" si="201"/>
        <v>0</v>
      </c>
      <c r="FV72" s="155">
        <f t="shared" si="110"/>
        <v>0</v>
      </c>
      <c r="FY72" s="286" t="s">
        <v>284</v>
      </c>
      <c r="FZ72" s="287" t="s">
        <v>285</v>
      </c>
      <c r="GA72" s="288" t="s">
        <v>107</v>
      </c>
      <c r="GB72" s="289">
        <v>7</v>
      </c>
      <c r="GC72" s="295">
        <v>0</v>
      </c>
      <c r="GD72" s="291">
        <f t="shared" si="662"/>
        <v>0</v>
      </c>
      <c r="GE72" s="594"/>
      <c r="GF72" s="198">
        <f t="shared" si="663"/>
        <v>1</v>
      </c>
      <c r="GG72" s="198">
        <f t="shared" si="664"/>
        <v>1</v>
      </c>
      <c r="GH72" s="199">
        <f t="shared" si="665"/>
        <v>1</v>
      </c>
      <c r="GI72" s="199">
        <f t="shared" si="666"/>
        <v>0</v>
      </c>
      <c r="GJ72" s="199">
        <f t="shared" si="667"/>
        <v>0</v>
      </c>
      <c r="GK72" s="199">
        <f t="shared" si="668"/>
        <v>0</v>
      </c>
      <c r="GL72" s="113">
        <f t="shared" si="206"/>
        <v>0</v>
      </c>
      <c r="GM72" s="155">
        <f t="shared" si="115"/>
        <v>0</v>
      </c>
      <c r="GP72" s="286" t="s">
        <v>284</v>
      </c>
      <c r="GQ72" s="287" t="s">
        <v>285</v>
      </c>
      <c r="GR72" s="288" t="s">
        <v>107</v>
      </c>
      <c r="GS72" s="289">
        <v>7</v>
      </c>
      <c r="GT72" s="295">
        <v>0</v>
      </c>
      <c r="GU72" s="291">
        <f t="shared" si="669"/>
        <v>0</v>
      </c>
      <c r="GV72" s="594"/>
      <c r="GW72" s="198">
        <f t="shared" si="670"/>
        <v>1</v>
      </c>
      <c r="GX72" s="198">
        <f t="shared" si="671"/>
        <v>1</v>
      </c>
      <c r="GY72" s="199">
        <f t="shared" si="672"/>
        <v>1</v>
      </c>
      <c r="GZ72" s="199">
        <f t="shared" si="673"/>
        <v>0</v>
      </c>
      <c r="HA72" s="199">
        <f t="shared" si="674"/>
        <v>0</v>
      </c>
      <c r="HB72" s="199">
        <f t="shared" si="675"/>
        <v>0</v>
      </c>
      <c r="HC72" s="113">
        <f t="shared" si="211"/>
        <v>0</v>
      </c>
      <c r="HD72" s="155">
        <f t="shared" si="120"/>
        <v>0</v>
      </c>
      <c r="HG72" s="286" t="s">
        <v>284</v>
      </c>
      <c r="HH72" s="287" t="s">
        <v>285</v>
      </c>
      <c r="HI72" s="288" t="s">
        <v>107</v>
      </c>
      <c r="HJ72" s="289">
        <v>7</v>
      </c>
      <c r="HK72" s="295">
        <v>0</v>
      </c>
      <c r="HL72" s="291">
        <f t="shared" si="676"/>
        <v>0</v>
      </c>
      <c r="HM72" s="594"/>
      <c r="HN72" s="198">
        <f t="shared" si="677"/>
        <v>1</v>
      </c>
      <c r="HO72" s="198">
        <f t="shared" si="678"/>
        <v>1</v>
      </c>
      <c r="HP72" s="199">
        <f t="shared" si="679"/>
        <v>1</v>
      </c>
      <c r="HQ72" s="199">
        <f t="shared" si="680"/>
        <v>0</v>
      </c>
      <c r="HR72" s="199">
        <f t="shared" si="681"/>
        <v>0</v>
      </c>
      <c r="HS72" s="199">
        <f t="shared" si="682"/>
        <v>0</v>
      </c>
      <c r="HT72" s="113">
        <f t="shared" si="216"/>
        <v>0</v>
      </c>
      <c r="HU72" s="155">
        <f t="shared" si="125"/>
        <v>0</v>
      </c>
      <c r="HX72" s="286" t="s">
        <v>284</v>
      </c>
      <c r="HY72" s="287" t="s">
        <v>285</v>
      </c>
      <c r="HZ72" s="288" t="s">
        <v>107</v>
      </c>
      <c r="IA72" s="289">
        <v>7</v>
      </c>
      <c r="IB72" s="295">
        <v>0</v>
      </c>
      <c r="IC72" s="291">
        <f t="shared" si="683"/>
        <v>0</v>
      </c>
      <c r="ID72" s="594"/>
      <c r="IE72" s="198">
        <f t="shared" si="684"/>
        <v>1</v>
      </c>
      <c r="IF72" s="198">
        <f t="shared" si="685"/>
        <v>1</v>
      </c>
      <c r="IG72" s="199">
        <f t="shared" si="686"/>
        <v>1</v>
      </c>
      <c r="IH72" s="199">
        <f t="shared" si="687"/>
        <v>0</v>
      </c>
      <c r="II72" s="199">
        <f t="shared" si="688"/>
        <v>0</v>
      </c>
      <c r="IJ72" s="199">
        <f t="shared" si="689"/>
        <v>0</v>
      </c>
      <c r="IK72" s="113">
        <f t="shared" si="221"/>
        <v>0</v>
      </c>
      <c r="IL72" s="155">
        <f t="shared" si="130"/>
        <v>0</v>
      </c>
      <c r="IO72" s="286" t="s">
        <v>284</v>
      </c>
      <c r="IP72" s="287" t="s">
        <v>285</v>
      </c>
      <c r="IQ72" s="288" t="s">
        <v>107</v>
      </c>
      <c r="IR72" s="289">
        <v>7</v>
      </c>
      <c r="IS72" s="295">
        <v>0</v>
      </c>
      <c r="IT72" s="291">
        <f t="shared" si="690"/>
        <v>0</v>
      </c>
      <c r="IU72" s="594"/>
      <c r="IV72" s="198">
        <f t="shared" si="691"/>
        <v>1</v>
      </c>
      <c r="IW72" s="198">
        <f t="shared" si="692"/>
        <v>1</v>
      </c>
      <c r="IX72" s="199">
        <f t="shared" si="693"/>
        <v>1</v>
      </c>
      <c r="IY72" s="199">
        <f t="shared" si="694"/>
        <v>0</v>
      </c>
      <c r="IZ72" s="199">
        <f t="shared" si="695"/>
        <v>0</v>
      </c>
      <c r="JA72" s="199">
        <f t="shared" si="696"/>
        <v>0</v>
      </c>
      <c r="JB72" s="113">
        <f t="shared" si="226"/>
        <v>0</v>
      </c>
      <c r="JC72" s="155">
        <f t="shared" si="135"/>
        <v>0</v>
      </c>
    </row>
    <row r="73" spans="2:263" ht="46.5" customHeight="1">
      <c r="B73" s="286" t="s">
        <v>286</v>
      </c>
      <c r="C73" s="287" t="s">
        <v>287</v>
      </c>
      <c r="D73" s="288" t="s">
        <v>107</v>
      </c>
      <c r="E73" s="289">
        <v>3</v>
      </c>
      <c r="F73" s="290">
        <v>0</v>
      </c>
      <c r="G73" s="291">
        <f t="shared" si="594"/>
        <v>0</v>
      </c>
      <c r="H73" s="594"/>
      <c r="K73" s="286" t="s">
        <v>286</v>
      </c>
      <c r="L73" s="292" t="s">
        <v>287</v>
      </c>
      <c r="M73" s="293" t="s">
        <v>107</v>
      </c>
      <c r="N73" s="294">
        <v>3</v>
      </c>
      <c r="O73" s="295">
        <v>56230</v>
      </c>
      <c r="P73" s="291">
        <f t="shared" si="595"/>
        <v>168690</v>
      </c>
      <c r="Q73" s="594"/>
      <c r="R73" s="198">
        <f t="shared" si="596"/>
        <v>1</v>
      </c>
      <c r="S73" s="198">
        <f t="shared" si="597"/>
        <v>1</v>
      </c>
      <c r="T73" s="199">
        <f t="shared" si="598"/>
        <v>1</v>
      </c>
      <c r="U73" s="199">
        <f t="shared" si="417"/>
        <v>1</v>
      </c>
      <c r="V73" s="199">
        <f t="shared" si="418"/>
        <v>1</v>
      </c>
      <c r="W73" s="199">
        <f t="shared" si="419"/>
        <v>1</v>
      </c>
      <c r="X73" s="113">
        <f t="shared" si="420"/>
        <v>168690</v>
      </c>
      <c r="Y73" s="155">
        <f t="shared" si="421"/>
        <v>0</v>
      </c>
      <c r="AB73" s="286" t="s">
        <v>286</v>
      </c>
      <c r="AC73" s="292" t="s">
        <v>287</v>
      </c>
      <c r="AD73" s="293" t="s">
        <v>107</v>
      </c>
      <c r="AE73" s="294">
        <v>3</v>
      </c>
      <c r="AF73" s="295">
        <v>65525</v>
      </c>
      <c r="AG73" s="291">
        <f t="shared" si="599"/>
        <v>196575</v>
      </c>
      <c r="AH73" s="594"/>
      <c r="AI73" s="198">
        <f t="shared" si="600"/>
        <v>1</v>
      </c>
      <c r="AJ73" s="198">
        <f t="shared" si="601"/>
        <v>1</v>
      </c>
      <c r="AK73" s="199">
        <f t="shared" si="602"/>
        <v>1</v>
      </c>
      <c r="AL73" s="199">
        <f t="shared" si="603"/>
        <v>1</v>
      </c>
      <c r="AM73" s="199">
        <f t="shared" si="604"/>
        <v>1</v>
      </c>
      <c r="AN73" s="199">
        <f t="shared" si="605"/>
        <v>1</v>
      </c>
      <c r="AO73" s="113">
        <f t="shared" si="161"/>
        <v>196575</v>
      </c>
      <c r="AP73" s="155">
        <f t="shared" si="70"/>
        <v>0</v>
      </c>
      <c r="AS73" s="286" t="s">
        <v>286</v>
      </c>
      <c r="AT73" s="292" t="s">
        <v>287</v>
      </c>
      <c r="AU73" s="296" t="s">
        <v>107</v>
      </c>
      <c r="AV73" s="294">
        <v>3</v>
      </c>
      <c r="AW73" s="297">
        <v>58000</v>
      </c>
      <c r="AX73" s="291">
        <f t="shared" si="606"/>
        <v>174000</v>
      </c>
      <c r="AY73" s="594"/>
      <c r="AZ73" s="198">
        <f t="shared" si="607"/>
        <v>1</v>
      </c>
      <c r="BA73" s="198">
        <f t="shared" si="608"/>
        <v>1</v>
      </c>
      <c r="BB73" s="199">
        <f t="shared" si="609"/>
        <v>1</v>
      </c>
      <c r="BC73" s="199">
        <f t="shared" si="610"/>
        <v>1</v>
      </c>
      <c r="BD73" s="199">
        <f t="shared" si="611"/>
        <v>1</v>
      </c>
      <c r="BE73" s="199">
        <f t="shared" si="612"/>
        <v>1</v>
      </c>
      <c r="BF73" s="113">
        <f t="shared" si="166"/>
        <v>174000</v>
      </c>
      <c r="BG73" s="155">
        <f t="shared" si="75"/>
        <v>0</v>
      </c>
      <c r="BJ73" s="286" t="s">
        <v>286</v>
      </c>
      <c r="BK73" s="292" t="s">
        <v>287</v>
      </c>
      <c r="BL73" s="293" t="s">
        <v>107</v>
      </c>
      <c r="BM73" s="294">
        <v>3</v>
      </c>
      <c r="BN73" s="295">
        <v>72000</v>
      </c>
      <c r="BO73" s="291">
        <f t="shared" si="613"/>
        <v>216000</v>
      </c>
      <c r="BP73" s="594"/>
      <c r="BQ73" s="198">
        <f t="shared" si="614"/>
        <v>1</v>
      </c>
      <c r="BR73" s="198">
        <f t="shared" si="615"/>
        <v>1</v>
      </c>
      <c r="BS73" s="199">
        <f t="shared" si="616"/>
        <v>1</v>
      </c>
      <c r="BT73" s="199">
        <f t="shared" si="617"/>
        <v>1</v>
      </c>
      <c r="BU73" s="199">
        <f t="shared" si="618"/>
        <v>1</v>
      </c>
      <c r="BV73" s="199">
        <f t="shared" si="619"/>
        <v>1</v>
      </c>
      <c r="BW73" s="113">
        <f t="shared" si="171"/>
        <v>216000</v>
      </c>
      <c r="BX73" s="155">
        <f t="shared" si="80"/>
        <v>0</v>
      </c>
      <c r="CA73" s="286" t="s">
        <v>286</v>
      </c>
      <c r="CB73" s="298" t="s">
        <v>287</v>
      </c>
      <c r="CC73" s="293" t="s">
        <v>107</v>
      </c>
      <c r="CD73" s="294">
        <v>3</v>
      </c>
      <c r="CE73" s="295">
        <v>100000</v>
      </c>
      <c r="CF73" s="291">
        <f t="shared" si="620"/>
        <v>300000</v>
      </c>
      <c r="CG73" s="594"/>
      <c r="CH73" s="198">
        <f t="shared" si="621"/>
        <v>1</v>
      </c>
      <c r="CI73" s="198">
        <f t="shared" si="622"/>
        <v>1</v>
      </c>
      <c r="CJ73" s="199">
        <f t="shared" si="623"/>
        <v>1</v>
      </c>
      <c r="CK73" s="199">
        <f t="shared" si="624"/>
        <v>1</v>
      </c>
      <c r="CL73" s="199">
        <f t="shared" si="625"/>
        <v>1</v>
      </c>
      <c r="CM73" s="199">
        <f t="shared" si="626"/>
        <v>1</v>
      </c>
      <c r="CN73" s="113">
        <f t="shared" si="176"/>
        <v>300000</v>
      </c>
      <c r="CO73" s="155">
        <f t="shared" si="85"/>
        <v>0</v>
      </c>
      <c r="CR73" s="299" t="s">
        <v>286</v>
      </c>
      <c r="CS73" s="300" t="s">
        <v>287</v>
      </c>
      <c r="CT73" s="301" t="s">
        <v>107</v>
      </c>
      <c r="CU73" s="302">
        <v>3</v>
      </c>
      <c r="CV73" s="303">
        <v>23175</v>
      </c>
      <c r="CW73" s="291">
        <f t="shared" si="627"/>
        <v>69525</v>
      </c>
      <c r="CX73" s="594"/>
      <c r="CY73" s="198">
        <f t="shared" si="628"/>
        <v>1</v>
      </c>
      <c r="CZ73" s="198">
        <f t="shared" si="629"/>
        <v>1</v>
      </c>
      <c r="DA73" s="199">
        <f t="shared" si="630"/>
        <v>1</v>
      </c>
      <c r="DB73" s="199">
        <f t="shared" si="631"/>
        <v>1</v>
      </c>
      <c r="DC73" s="199">
        <f t="shared" si="632"/>
        <v>1</v>
      </c>
      <c r="DD73" s="199">
        <f t="shared" si="633"/>
        <v>1</v>
      </c>
      <c r="DE73" s="113">
        <f t="shared" si="181"/>
        <v>69525</v>
      </c>
      <c r="DF73" s="155">
        <f t="shared" si="90"/>
        <v>0</v>
      </c>
      <c r="DI73" s="286" t="s">
        <v>286</v>
      </c>
      <c r="DJ73" s="287" t="s">
        <v>287</v>
      </c>
      <c r="DK73" s="288" t="s">
        <v>107</v>
      </c>
      <c r="DL73" s="289">
        <v>3</v>
      </c>
      <c r="DM73" s="295">
        <v>0</v>
      </c>
      <c r="DN73" s="291">
        <f t="shared" si="634"/>
        <v>0</v>
      </c>
      <c r="DO73" s="594"/>
      <c r="DP73" s="198">
        <f t="shared" si="635"/>
        <v>1</v>
      </c>
      <c r="DQ73" s="198">
        <f t="shared" si="636"/>
        <v>1</v>
      </c>
      <c r="DR73" s="199">
        <f t="shared" si="637"/>
        <v>1</v>
      </c>
      <c r="DS73" s="199">
        <f t="shared" si="638"/>
        <v>0</v>
      </c>
      <c r="DT73" s="199">
        <f t="shared" si="639"/>
        <v>0</v>
      </c>
      <c r="DU73" s="199">
        <f t="shared" si="640"/>
        <v>0</v>
      </c>
      <c r="DV73" s="113">
        <f t="shared" si="186"/>
        <v>0</v>
      </c>
      <c r="DW73" s="155">
        <f t="shared" si="95"/>
        <v>0</v>
      </c>
      <c r="DZ73" s="286" t="s">
        <v>286</v>
      </c>
      <c r="EA73" s="287" t="s">
        <v>287</v>
      </c>
      <c r="EB73" s="288" t="s">
        <v>107</v>
      </c>
      <c r="EC73" s="289">
        <v>3</v>
      </c>
      <c r="ED73" s="295">
        <v>0</v>
      </c>
      <c r="EE73" s="291">
        <f t="shared" si="641"/>
        <v>0</v>
      </c>
      <c r="EF73" s="594"/>
      <c r="EG73" s="198">
        <f t="shared" si="642"/>
        <v>1</v>
      </c>
      <c r="EH73" s="198">
        <f t="shared" si="643"/>
        <v>1</v>
      </c>
      <c r="EI73" s="199">
        <f t="shared" si="644"/>
        <v>1</v>
      </c>
      <c r="EJ73" s="199">
        <f t="shared" si="645"/>
        <v>0</v>
      </c>
      <c r="EK73" s="199">
        <f t="shared" si="646"/>
        <v>0</v>
      </c>
      <c r="EL73" s="199">
        <f t="shared" si="647"/>
        <v>0</v>
      </c>
      <c r="EM73" s="113">
        <f t="shared" si="191"/>
        <v>0</v>
      </c>
      <c r="EN73" s="155">
        <f t="shared" si="100"/>
        <v>0</v>
      </c>
      <c r="EQ73" s="286" t="s">
        <v>286</v>
      </c>
      <c r="ER73" s="287" t="s">
        <v>287</v>
      </c>
      <c r="ES73" s="288" t="s">
        <v>107</v>
      </c>
      <c r="ET73" s="289">
        <v>3</v>
      </c>
      <c r="EU73" s="295">
        <v>0</v>
      </c>
      <c r="EV73" s="291">
        <f t="shared" si="648"/>
        <v>0</v>
      </c>
      <c r="EW73" s="594"/>
      <c r="EX73" s="198">
        <f t="shared" si="649"/>
        <v>1</v>
      </c>
      <c r="EY73" s="198">
        <f t="shared" si="650"/>
        <v>1</v>
      </c>
      <c r="EZ73" s="199">
        <f t="shared" si="651"/>
        <v>1</v>
      </c>
      <c r="FA73" s="199">
        <f t="shared" si="652"/>
        <v>0</v>
      </c>
      <c r="FB73" s="199">
        <f t="shared" si="653"/>
        <v>0</v>
      </c>
      <c r="FC73" s="199">
        <f t="shared" si="654"/>
        <v>0</v>
      </c>
      <c r="FD73" s="113">
        <f t="shared" si="196"/>
        <v>0</v>
      </c>
      <c r="FE73" s="155">
        <f t="shared" si="105"/>
        <v>0</v>
      </c>
      <c r="FH73" s="286" t="s">
        <v>286</v>
      </c>
      <c r="FI73" s="287" t="s">
        <v>287</v>
      </c>
      <c r="FJ73" s="288" t="s">
        <v>107</v>
      </c>
      <c r="FK73" s="289">
        <v>3</v>
      </c>
      <c r="FL73" s="295">
        <v>0</v>
      </c>
      <c r="FM73" s="291">
        <f t="shared" si="655"/>
        <v>0</v>
      </c>
      <c r="FN73" s="594"/>
      <c r="FO73" s="198">
        <f t="shared" si="656"/>
        <v>1</v>
      </c>
      <c r="FP73" s="198">
        <f t="shared" si="657"/>
        <v>1</v>
      </c>
      <c r="FQ73" s="199">
        <f t="shared" si="658"/>
        <v>1</v>
      </c>
      <c r="FR73" s="199">
        <f t="shared" si="659"/>
        <v>0</v>
      </c>
      <c r="FS73" s="199">
        <f t="shared" si="660"/>
        <v>0</v>
      </c>
      <c r="FT73" s="199">
        <f t="shared" si="661"/>
        <v>0</v>
      </c>
      <c r="FU73" s="113">
        <f t="shared" si="201"/>
        <v>0</v>
      </c>
      <c r="FV73" s="155">
        <f t="shared" si="110"/>
        <v>0</v>
      </c>
      <c r="FY73" s="286" t="s">
        <v>286</v>
      </c>
      <c r="FZ73" s="287" t="s">
        <v>287</v>
      </c>
      <c r="GA73" s="288" t="s">
        <v>107</v>
      </c>
      <c r="GB73" s="289">
        <v>3</v>
      </c>
      <c r="GC73" s="295">
        <v>0</v>
      </c>
      <c r="GD73" s="291">
        <f t="shared" si="662"/>
        <v>0</v>
      </c>
      <c r="GE73" s="594"/>
      <c r="GF73" s="198">
        <f t="shared" si="663"/>
        <v>1</v>
      </c>
      <c r="GG73" s="198">
        <f t="shared" si="664"/>
        <v>1</v>
      </c>
      <c r="GH73" s="199">
        <f t="shared" si="665"/>
        <v>1</v>
      </c>
      <c r="GI73" s="199">
        <f t="shared" si="666"/>
        <v>0</v>
      </c>
      <c r="GJ73" s="199">
        <f t="shared" si="667"/>
        <v>0</v>
      </c>
      <c r="GK73" s="199">
        <f t="shared" si="668"/>
        <v>0</v>
      </c>
      <c r="GL73" s="113">
        <f t="shared" si="206"/>
        <v>0</v>
      </c>
      <c r="GM73" s="155">
        <f t="shared" si="115"/>
        <v>0</v>
      </c>
      <c r="GP73" s="286" t="s">
        <v>286</v>
      </c>
      <c r="GQ73" s="287" t="s">
        <v>287</v>
      </c>
      <c r="GR73" s="288" t="s">
        <v>107</v>
      </c>
      <c r="GS73" s="289">
        <v>3</v>
      </c>
      <c r="GT73" s="295">
        <v>0</v>
      </c>
      <c r="GU73" s="291">
        <f t="shared" si="669"/>
        <v>0</v>
      </c>
      <c r="GV73" s="594"/>
      <c r="GW73" s="198">
        <f t="shared" si="670"/>
        <v>1</v>
      </c>
      <c r="GX73" s="198">
        <f t="shared" si="671"/>
        <v>1</v>
      </c>
      <c r="GY73" s="199">
        <f t="shared" si="672"/>
        <v>1</v>
      </c>
      <c r="GZ73" s="199">
        <f t="shared" si="673"/>
        <v>0</v>
      </c>
      <c r="HA73" s="199">
        <f t="shared" si="674"/>
        <v>0</v>
      </c>
      <c r="HB73" s="199">
        <f t="shared" si="675"/>
        <v>0</v>
      </c>
      <c r="HC73" s="113">
        <f t="shared" si="211"/>
        <v>0</v>
      </c>
      <c r="HD73" s="155">
        <f t="shared" si="120"/>
        <v>0</v>
      </c>
      <c r="HG73" s="286" t="s">
        <v>286</v>
      </c>
      <c r="HH73" s="287" t="s">
        <v>287</v>
      </c>
      <c r="HI73" s="288" t="s">
        <v>107</v>
      </c>
      <c r="HJ73" s="289">
        <v>3</v>
      </c>
      <c r="HK73" s="295">
        <v>0</v>
      </c>
      <c r="HL73" s="291">
        <f t="shared" si="676"/>
        <v>0</v>
      </c>
      <c r="HM73" s="594"/>
      <c r="HN73" s="198">
        <f t="shared" si="677"/>
        <v>1</v>
      </c>
      <c r="HO73" s="198">
        <f t="shared" si="678"/>
        <v>1</v>
      </c>
      <c r="HP73" s="199">
        <f t="shared" si="679"/>
        <v>1</v>
      </c>
      <c r="HQ73" s="199">
        <f t="shared" si="680"/>
        <v>0</v>
      </c>
      <c r="HR73" s="199">
        <f t="shared" si="681"/>
        <v>0</v>
      </c>
      <c r="HS73" s="199">
        <f t="shared" si="682"/>
        <v>0</v>
      </c>
      <c r="HT73" s="113">
        <f t="shared" si="216"/>
        <v>0</v>
      </c>
      <c r="HU73" s="155">
        <f t="shared" si="125"/>
        <v>0</v>
      </c>
      <c r="HX73" s="286" t="s">
        <v>286</v>
      </c>
      <c r="HY73" s="287" t="s">
        <v>287</v>
      </c>
      <c r="HZ73" s="288" t="s">
        <v>107</v>
      </c>
      <c r="IA73" s="289">
        <v>3</v>
      </c>
      <c r="IB73" s="295">
        <v>0</v>
      </c>
      <c r="IC73" s="291">
        <f t="shared" si="683"/>
        <v>0</v>
      </c>
      <c r="ID73" s="594"/>
      <c r="IE73" s="198">
        <f t="shared" si="684"/>
        <v>1</v>
      </c>
      <c r="IF73" s="198">
        <f t="shared" si="685"/>
        <v>1</v>
      </c>
      <c r="IG73" s="199">
        <f t="shared" si="686"/>
        <v>1</v>
      </c>
      <c r="IH73" s="199">
        <f t="shared" si="687"/>
        <v>0</v>
      </c>
      <c r="II73" s="199">
        <f t="shared" si="688"/>
        <v>0</v>
      </c>
      <c r="IJ73" s="199">
        <f t="shared" si="689"/>
        <v>0</v>
      </c>
      <c r="IK73" s="113">
        <f t="shared" si="221"/>
        <v>0</v>
      </c>
      <c r="IL73" s="155">
        <f t="shared" si="130"/>
        <v>0</v>
      </c>
      <c r="IO73" s="286" t="s">
        <v>286</v>
      </c>
      <c r="IP73" s="287" t="s">
        <v>287</v>
      </c>
      <c r="IQ73" s="288" t="s">
        <v>107</v>
      </c>
      <c r="IR73" s="289">
        <v>3</v>
      </c>
      <c r="IS73" s="295">
        <v>0</v>
      </c>
      <c r="IT73" s="291">
        <f t="shared" si="690"/>
        <v>0</v>
      </c>
      <c r="IU73" s="594"/>
      <c r="IV73" s="198">
        <f t="shared" si="691"/>
        <v>1</v>
      </c>
      <c r="IW73" s="198">
        <f t="shared" si="692"/>
        <v>1</v>
      </c>
      <c r="IX73" s="199">
        <f t="shared" si="693"/>
        <v>1</v>
      </c>
      <c r="IY73" s="199">
        <f t="shared" si="694"/>
        <v>0</v>
      </c>
      <c r="IZ73" s="199">
        <f t="shared" si="695"/>
        <v>0</v>
      </c>
      <c r="JA73" s="199">
        <f t="shared" si="696"/>
        <v>0</v>
      </c>
      <c r="JB73" s="113">
        <f t="shared" si="226"/>
        <v>0</v>
      </c>
      <c r="JC73" s="155">
        <f t="shared" si="135"/>
        <v>0</v>
      </c>
    </row>
    <row r="74" spans="2:263" ht="55.5" customHeight="1">
      <c r="B74" s="286" t="s">
        <v>288</v>
      </c>
      <c r="C74" s="305" t="s">
        <v>289</v>
      </c>
      <c r="D74" s="288" t="s">
        <v>107</v>
      </c>
      <c r="E74" s="289">
        <v>31</v>
      </c>
      <c r="F74" s="290">
        <v>0</v>
      </c>
      <c r="G74" s="291">
        <f t="shared" si="594"/>
        <v>0</v>
      </c>
      <c r="H74" s="594"/>
      <c r="K74" s="286" t="s">
        <v>288</v>
      </c>
      <c r="L74" s="300" t="s">
        <v>289</v>
      </c>
      <c r="M74" s="293" t="s">
        <v>107</v>
      </c>
      <c r="N74" s="294">
        <v>31</v>
      </c>
      <c r="O74" s="295">
        <v>59000</v>
      </c>
      <c r="P74" s="291">
        <f t="shared" si="595"/>
        <v>1829000</v>
      </c>
      <c r="Q74" s="594"/>
      <c r="R74" s="198">
        <f t="shared" si="596"/>
        <v>1</v>
      </c>
      <c r="S74" s="198">
        <f t="shared" si="597"/>
        <v>1</v>
      </c>
      <c r="T74" s="199">
        <f t="shared" si="598"/>
        <v>1</v>
      </c>
      <c r="U74" s="199">
        <f t="shared" si="417"/>
        <v>1</v>
      </c>
      <c r="V74" s="199">
        <f t="shared" si="418"/>
        <v>1</v>
      </c>
      <c r="W74" s="199">
        <f t="shared" si="419"/>
        <v>1</v>
      </c>
      <c r="X74" s="113">
        <f t="shared" si="420"/>
        <v>1829000</v>
      </c>
      <c r="Y74" s="155">
        <f t="shared" si="421"/>
        <v>0</v>
      </c>
      <c r="AB74" s="286" t="s">
        <v>288</v>
      </c>
      <c r="AC74" s="300" t="s">
        <v>289</v>
      </c>
      <c r="AD74" s="293" t="s">
        <v>107</v>
      </c>
      <c r="AE74" s="294">
        <v>31</v>
      </c>
      <c r="AF74" s="295">
        <v>78823</v>
      </c>
      <c r="AG74" s="291">
        <f t="shared" si="599"/>
        <v>2443513</v>
      </c>
      <c r="AH74" s="594"/>
      <c r="AI74" s="198">
        <f t="shared" si="600"/>
        <v>1</v>
      </c>
      <c r="AJ74" s="198">
        <f t="shared" si="601"/>
        <v>1</v>
      </c>
      <c r="AK74" s="199">
        <f t="shared" si="602"/>
        <v>1</v>
      </c>
      <c r="AL74" s="199">
        <f t="shared" si="603"/>
        <v>1</v>
      </c>
      <c r="AM74" s="199">
        <f t="shared" si="604"/>
        <v>1</v>
      </c>
      <c r="AN74" s="199">
        <f t="shared" si="605"/>
        <v>1</v>
      </c>
      <c r="AO74" s="113">
        <f t="shared" si="161"/>
        <v>2443513</v>
      </c>
      <c r="AP74" s="155">
        <f t="shared" si="70"/>
        <v>0</v>
      </c>
      <c r="AS74" s="286" t="s">
        <v>288</v>
      </c>
      <c r="AT74" s="292" t="s">
        <v>289</v>
      </c>
      <c r="AU74" s="296" t="s">
        <v>107</v>
      </c>
      <c r="AV74" s="294">
        <v>31</v>
      </c>
      <c r="AW74" s="297">
        <v>48000</v>
      </c>
      <c r="AX74" s="291">
        <f t="shared" si="606"/>
        <v>1488000</v>
      </c>
      <c r="AY74" s="594"/>
      <c r="AZ74" s="198">
        <f t="shared" si="607"/>
        <v>1</v>
      </c>
      <c r="BA74" s="198">
        <f t="shared" si="608"/>
        <v>1</v>
      </c>
      <c r="BB74" s="199">
        <f t="shared" si="609"/>
        <v>1</v>
      </c>
      <c r="BC74" s="199">
        <f t="shared" si="610"/>
        <v>1</v>
      </c>
      <c r="BD74" s="199">
        <f t="shared" si="611"/>
        <v>1</v>
      </c>
      <c r="BE74" s="199">
        <f t="shared" si="612"/>
        <v>1</v>
      </c>
      <c r="BF74" s="113">
        <f t="shared" si="166"/>
        <v>1488000</v>
      </c>
      <c r="BG74" s="155">
        <f t="shared" si="75"/>
        <v>0</v>
      </c>
      <c r="BJ74" s="286" t="s">
        <v>288</v>
      </c>
      <c r="BK74" s="300" t="s">
        <v>289</v>
      </c>
      <c r="BL74" s="293" t="s">
        <v>107</v>
      </c>
      <c r="BM74" s="294">
        <v>31</v>
      </c>
      <c r="BN74" s="295">
        <v>75000</v>
      </c>
      <c r="BO74" s="291">
        <f t="shared" si="613"/>
        <v>2325000</v>
      </c>
      <c r="BP74" s="594"/>
      <c r="BQ74" s="198">
        <f t="shared" si="614"/>
        <v>1</v>
      </c>
      <c r="BR74" s="198">
        <f t="shared" si="615"/>
        <v>1</v>
      </c>
      <c r="BS74" s="199">
        <f t="shared" si="616"/>
        <v>1</v>
      </c>
      <c r="BT74" s="199">
        <f t="shared" si="617"/>
        <v>1</v>
      </c>
      <c r="BU74" s="199">
        <f t="shared" si="618"/>
        <v>1</v>
      </c>
      <c r="BV74" s="199">
        <f t="shared" si="619"/>
        <v>1</v>
      </c>
      <c r="BW74" s="113">
        <f t="shared" si="171"/>
        <v>2325000</v>
      </c>
      <c r="BX74" s="155">
        <f t="shared" si="80"/>
        <v>0</v>
      </c>
      <c r="CA74" s="286" t="s">
        <v>288</v>
      </c>
      <c r="CB74" s="307" t="s">
        <v>289</v>
      </c>
      <c r="CC74" s="293" t="s">
        <v>107</v>
      </c>
      <c r="CD74" s="294">
        <v>31</v>
      </c>
      <c r="CE74" s="295">
        <v>125000</v>
      </c>
      <c r="CF74" s="291">
        <f t="shared" si="620"/>
        <v>3875000</v>
      </c>
      <c r="CG74" s="594"/>
      <c r="CH74" s="198">
        <f t="shared" si="621"/>
        <v>1</v>
      </c>
      <c r="CI74" s="198">
        <f t="shared" si="622"/>
        <v>1</v>
      </c>
      <c r="CJ74" s="199">
        <f t="shared" si="623"/>
        <v>1</v>
      </c>
      <c r="CK74" s="199">
        <f t="shared" si="624"/>
        <v>1</v>
      </c>
      <c r="CL74" s="199">
        <f t="shared" si="625"/>
        <v>1</v>
      </c>
      <c r="CM74" s="199">
        <f t="shared" si="626"/>
        <v>1</v>
      </c>
      <c r="CN74" s="113">
        <f t="shared" si="176"/>
        <v>3875000</v>
      </c>
      <c r="CO74" s="155">
        <f t="shared" si="85"/>
        <v>0</v>
      </c>
      <c r="CR74" s="299" t="s">
        <v>288</v>
      </c>
      <c r="CS74" s="300" t="s">
        <v>289</v>
      </c>
      <c r="CT74" s="301" t="s">
        <v>107</v>
      </c>
      <c r="CU74" s="302">
        <v>31</v>
      </c>
      <c r="CV74" s="303">
        <v>23175</v>
      </c>
      <c r="CW74" s="291">
        <f t="shared" si="627"/>
        <v>718425</v>
      </c>
      <c r="CX74" s="594"/>
      <c r="CY74" s="198">
        <f t="shared" si="628"/>
        <v>1</v>
      </c>
      <c r="CZ74" s="198">
        <f t="shared" si="629"/>
        <v>1</v>
      </c>
      <c r="DA74" s="199">
        <f t="shared" si="630"/>
        <v>1</v>
      </c>
      <c r="DB74" s="199">
        <f t="shared" si="631"/>
        <v>1</v>
      </c>
      <c r="DC74" s="199">
        <f t="shared" si="632"/>
        <v>1</v>
      </c>
      <c r="DD74" s="199">
        <f t="shared" si="633"/>
        <v>1</v>
      </c>
      <c r="DE74" s="113">
        <f t="shared" si="181"/>
        <v>718425</v>
      </c>
      <c r="DF74" s="155">
        <f t="shared" si="90"/>
        <v>0</v>
      </c>
      <c r="DI74" s="286" t="s">
        <v>288</v>
      </c>
      <c r="DJ74" s="305" t="s">
        <v>289</v>
      </c>
      <c r="DK74" s="288" t="s">
        <v>107</v>
      </c>
      <c r="DL74" s="289">
        <v>31</v>
      </c>
      <c r="DM74" s="295">
        <v>0</v>
      </c>
      <c r="DN74" s="291">
        <f t="shared" si="634"/>
        <v>0</v>
      </c>
      <c r="DO74" s="594"/>
      <c r="DP74" s="198">
        <f t="shared" si="635"/>
        <v>1</v>
      </c>
      <c r="DQ74" s="198">
        <f t="shared" si="636"/>
        <v>1</v>
      </c>
      <c r="DR74" s="199">
        <f t="shared" si="637"/>
        <v>1</v>
      </c>
      <c r="DS74" s="199">
        <f t="shared" si="638"/>
        <v>0</v>
      </c>
      <c r="DT74" s="199">
        <f t="shared" si="639"/>
        <v>0</v>
      </c>
      <c r="DU74" s="199">
        <f t="shared" si="640"/>
        <v>0</v>
      </c>
      <c r="DV74" s="113">
        <f t="shared" si="186"/>
        <v>0</v>
      </c>
      <c r="DW74" s="155">
        <f t="shared" si="95"/>
        <v>0</v>
      </c>
      <c r="DZ74" s="286" t="s">
        <v>288</v>
      </c>
      <c r="EA74" s="305" t="s">
        <v>289</v>
      </c>
      <c r="EB74" s="288" t="s">
        <v>107</v>
      </c>
      <c r="EC74" s="289">
        <v>31</v>
      </c>
      <c r="ED74" s="295">
        <v>0</v>
      </c>
      <c r="EE74" s="291">
        <f t="shared" si="641"/>
        <v>0</v>
      </c>
      <c r="EF74" s="594"/>
      <c r="EG74" s="198">
        <f t="shared" si="642"/>
        <v>1</v>
      </c>
      <c r="EH74" s="198">
        <f t="shared" si="643"/>
        <v>1</v>
      </c>
      <c r="EI74" s="199">
        <f t="shared" si="644"/>
        <v>1</v>
      </c>
      <c r="EJ74" s="199">
        <f t="shared" si="645"/>
        <v>0</v>
      </c>
      <c r="EK74" s="199">
        <f t="shared" si="646"/>
        <v>0</v>
      </c>
      <c r="EL74" s="199">
        <f t="shared" si="647"/>
        <v>0</v>
      </c>
      <c r="EM74" s="113">
        <f t="shared" si="191"/>
        <v>0</v>
      </c>
      <c r="EN74" s="155">
        <f t="shared" si="100"/>
        <v>0</v>
      </c>
      <c r="EQ74" s="286" t="s">
        <v>288</v>
      </c>
      <c r="ER74" s="305" t="s">
        <v>289</v>
      </c>
      <c r="ES74" s="288" t="s">
        <v>107</v>
      </c>
      <c r="ET74" s="289">
        <v>31</v>
      </c>
      <c r="EU74" s="295">
        <v>0</v>
      </c>
      <c r="EV74" s="291">
        <f t="shared" si="648"/>
        <v>0</v>
      </c>
      <c r="EW74" s="594"/>
      <c r="EX74" s="198">
        <f t="shared" si="649"/>
        <v>1</v>
      </c>
      <c r="EY74" s="198">
        <f t="shared" si="650"/>
        <v>1</v>
      </c>
      <c r="EZ74" s="199">
        <f t="shared" si="651"/>
        <v>1</v>
      </c>
      <c r="FA74" s="199">
        <f t="shared" si="652"/>
        <v>0</v>
      </c>
      <c r="FB74" s="199">
        <f t="shared" si="653"/>
        <v>0</v>
      </c>
      <c r="FC74" s="199">
        <f t="shared" si="654"/>
        <v>0</v>
      </c>
      <c r="FD74" s="113">
        <f t="shared" si="196"/>
        <v>0</v>
      </c>
      <c r="FE74" s="155">
        <f t="shared" si="105"/>
        <v>0</v>
      </c>
      <c r="FH74" s="286" t="s">
        <v>288</v>
      </c>
      <c r="FI74" s="305" t="s">
        <v>289</v>
      </c>
      <c r="FJ74" s="288" t="s">
        <v>107</v>
      </c>
      <c r="FK74" s="289">
        <v>31</v>
      </c>
      <c r="FL74" s="295">
        <v>0</v>
      </c>
      <c r="FM74" s="291">
        <f t="shared" si="655"/>
        <v>0</v>
      </c>
      <c r="FN74" s="594"/>
      <c r="FO74" s="198">
        <f t="shared" si="656"/>
        <v>1</v>
      </c>
      <c r="FP74" s="198">
        <f t="shared" si="657"/>
        <v>1</v>
      </c>
      <c r="FQ74" s="199">
        <f t="shared" si="658"/>
        <v>1</v>
      </c>
      <c r="FR74" s="199">
        <f t="shared" si="659"/>
        <v>0</v>
      </c>
      <c r="FS74" s="199">
        <f t="shared" si="660"/>
        <v>0</v>
      </c>
      <c r="FT74" s="199">
        <f t="shared" si="661"/>
        <v>0</v>
      </c>
      <c r="FU74" s="113">
        <f t="shared" si="201"/>
        <v>0</v>
      </c>
      <c r="FV74" s="155">
        <f t="shared" si="110"/>
        <v>0</v>
      </c>
      <c r="FY74" s="286" t="s">
        <v>288</v>
      </c>
      <c r="FZ74" s="305" t="s">
        <v>289</v>
      </c>
      <c r="GA74" s="288" t="s">
        <v>107</v>
      </c>
      <c r="GB74" s="289">
        <v>31</v>
      </c>
      <c r="GC74" s="295">
        <v>0</v>
      </c>
      <c r="GD74" s="291">
        <f t="shared" si="662"/>
        <v>0</v>
      </c>
      <c r="GE74" s="594"/>
      <c r="GF74" s="198">
        <f t="shared" si="663"/>
        <v>1</v>
      </c>
      <c r="GG74" s="198">
        <f t="shared" si="664"/>
        <v>1</v>
      </c>
      <c r="GH74" s="199">
        <f t="shared" si="665"/>
        <v>1</v>
      </c>
      <c r="GI74" s="199">
        <f t="shared" si="666"/>
        <v>0</v>
      </c>
      <c r="GJ74" s="199">
        <f t="shared" si="667"/>
        <v>0</v>
      </c>
      <c r="GK74" s="199">
        <f t="shared" si="668"/>
        <v>0</v>
      </c>
      <c r="GL74" s="113">
        <f t="shared" si="206"/>
        <v>0</v>
      </c>
      <c r="GM74" s="155">
        <f t="shared" si="115"/>
        <v>0</v>
      </c>
      <c r="GP74" s="286" t="s">
        <v>288</v>
      </c>
      <c r="GQ74" s="305" t="s">
        <v>289</v>
      </c>
      <c r="GR74" s="288" t="s">
        <v>107</v>
      </c>
      <c r="GS74" s="289">
        <v>31</v>
      </c>
      <c r="GT74" s="295">
        <v>0</v>
      </c>
      <c r="GU74" s="291">
        <f t="shared" si="669"/>
        <v>0</v>
      </c>
      <c r="GV74" s="594"/>
      <c r="GW74" s="198">
        <f t="shared" si="670"/>
        <v>1</v>
      </c>
      <c r="GX74" s="198">
        <f t="shared" si="671"/>
        <v>1</v>
      </c>
      <c r="GY74" s="199">
        <f t="shared" si="672"/>
        <v>1</v>
      </c>
      <c r="GZ74" s="199">
        <f t="shared" si="673"/>
        <v>0</v>
      </c>
      <c r="HA74" s="199">
        <f t="shared" si="674"/>
        <v>0</v>
      </c>
      <c r="HB74" s="199">
        <f t="shared" si="675"/>
        <v>0</v>
      </c>
      <c r="HC74" s="113">
        <f t="shared" si="211"/>
        <v>0</v>
      </c>
      <c r="HD74" s="155">
        <f t="shared" si="120"/>
        <v>0</v>
      </c>
      <c r="HG74" s="286" t="s">
        <v>288</v>
      </c>
      <c r="HH74" s="305" t="s">
        <v>289</v>
      </c>
      <c r="HI74" s="288" t="s">
        <v>107</v>
      </c>
      <c r="HJ74" s="289">
        <v>31</v>
      </c>
      <c r="HK74" s="295">
        <v>0</v>
      </c>
      <c r="HL74" s="291">
        <f t="shared" si="676"/>
        <v>0</v>
      </c>
      <c r="HM74" s="594"/>
      <c r="HN74" s="198">
        <f t="shared" si="677"/>
        <v>1</v>
      </c>
      <c r="HO74" s="198">
        <f t="shared" si="678"/>
        <v>1</v>
      </c>
      <c r="HP74" s="199">
        <f t="shared" si="679"/>
        <v>1</v>
      </c>
      <c r="HQ74" s="199">
        <f t="shared" si="680"/>
        <v>0</v>
      </c>
      <c r="HR74" s="199">
        <f t="shared" si="681"/>
        <v>0</v>
      </c>
      <c r="HS74" s="199">
        <f t="shared" si="682"/>
        <v>0</v>
      </c>
      <c r="HT74" s="113">
        <f t="shared" si="216"/>
        <v>0</v>
      </c>
      <c r="HU74" s="155">
        <f t="shared" si="125"/>
        <v>0</v>
      </c>
      <c r="HX74" s="286" t="s">
        <v>288</v>
      </c>
      <c r="HY74" s="305" t="s">
        <v>289</v>
      </c>
      <c r="HZ74" s="288" t="s">
        <v>107</v>
      </c>
      <c r="IA74" s="289">
        <v>31</v>
      </c>
      <c r="IB74" s="295">
        <v>0</v>
      </c>
      <c r="IC74" s="291">
        <f t="shared" si="683"/>
        <v>0</v>
      </c>
      <c r="ID74" s="594"/>
      <c r="IE74" s="198">
        <f t="shared" si="684"/>
        <v>1</v>
      </c>
      <c r="IF74" s="198">
        <f t="shared" si="685"/>
        <v>1</v>
      </c>
      <c r="IG74" s="199">
        <f t="shared" si="686"/>
        <v>1</v>
      </c>
      <c r="IH74" s="199">
        <f t="shared" si="687"/>
        <v>0</v>
      </c>
      <c r="II74" s="199">
        <f t="shared" si="688"/>
        <v>0</v>
      </c>
      <c r="IJ74" s="199">
        <f t="shared" si="689"/>
        <v>0</v>
      </c>
      <c r="IK74" s="113">
        <f t="shared" si="221"/>
        <v>0</v>
      </c>
      <c r="IL74" s="155">
        <f t="shared" si="130"/>
        <v>0</v>
      </c>
      <c r="IO74" s="286" t="s">
        <v>288</v>
      </c>
      <c r="IP74" s="305" t="s">
        <v>289</v>
      </c>
      <c r="IQ74" s="288" t="s">
        <v>107</v>
      </c>
      <c r="IR74" s="289">
        <v>31</v>
      </c>
      <c r="IS74" s="295">
        <v>0</v>
      </c>
      <c r="IT74" s="291">
        <f t="shared" si="690"/>
        <v>0</v>
      </c>
      <c r="IU74" s="594"/>
      <c r="IV74" s="198">
        <f t="shared" si="691"/>
        <v>1</v>
      </c>
      <c r="IW74" s="198">
        <f t="shared" si="692"/>
        <v>1</v>
      </c>
      <c r="IX74" s="199">
        <f t="shared" si="693"/>
        <v>1</v>
      </c>
      <c r="IY74" s="199">
        <f t="shared" si="694"/>
        <v>0</v>
      </c>
      <c r="IZ74" s="199">
        <f t="shared" si="695"/>
        <v>0</v>
      </c>
      <c r="JA74" s="199">
        <f t="shared" si="696"/>
        <v>0</v>
      </c>
      <c r="JB74" s="113">
        <f t="shared" si="226"/>
        <v>0</v>
      </c>
      <c r="JC74" s="155">
        <f t="shared" si="135"/>
        <v>0</v>
      </c>
    </row>
    <row r="75" spans="2:263" ht="46.5" customHeight="1">
      <c r="B75" s="286" t="s">
        <v>290</v>
      </c>
      <c r="C75" s="305" t="s">
        <v>291</v>
      </c>
      <c r="D75" s="288" t="s">
        <v>107</v>
      </c>
      <c r="E75" s="289">
        <v>2</v>
      </c>
      <c r="F75" s="290">
        <v>0</v>
      </c>
      <c r="G75" s="291">
        <f t="shared" si="594"/>
        <v>0</v>
      </c>
      <c r="H75" s="594"/>
      <c r="K75" s="286" t="s">
        <v>290</v>
      </c>
      <c r="L75" s="300" t="s">
        <v>291</v>
      </c>
      <c r="M75" s="293" t="s">
        <v>107</v>
      </c>
      <c r="N75" s="294">
        <v>2</v>
      </c>
      <c r="O75" s="295">
        <v>73240</v>
      </c>
      <c r="P75" s="291">
        <f t="shared" si="595"/>
        <v>146480</v>
      </c>
      <c r="Q75" s="594"/>
      <c r="R75" s="198">
        <f t="shared" si="596"/>
        <v>1</v>
      </c>
      <c r="S75" s="198">
        <f t="shared" si="597"/>
        <v>1</v>
      </c>
      <c r="T75" s="199">
        <f t="shared" si="598"/>
        <v>1</v>
      </c>
      <c r="U75" s="199">
        <f t="shared" si="417"/>
        <v>1</v>
      </c>
      <c r="V75" s="199">
        <f t="shared" si="418"/>
        <v>1</v>
      </c>
      <c r="W75" s="199">
        <f t="shared" si="419"/>
        <v>1</v>
      </c>
      <c r="X75" s="113">
        <f t="shared" si="420"/>
        <v>146480</v>
      </c>
      <c r="Y75" s="155">
        <f t="shared" si="421"/>
        <v>0</v>
      </c>
      <c r="AB75" s="286" t="s">
        <v>290</v>
      </c>
      <c r="AC75" s="300" t="s">
        <v>291</v>
      </c>
      <c r="AD75" s="293" t="s">
        <v>107</v>
      </c>
      <c r="AE75" s="294">
        <v>2</v>
      </c>
      <c r="AF75" s="295">
        <v>57125</v>
      </c>
      <c r="AG75" s="291">
        <f t="shared" si="599"/>
        <v>114250</v>
      </c>
      <c r="AH75" s="594"/>
      <c r="AI75" s="198">
        <f t="shared" si="600"/>
        <v>1</v>
      </c>
      <c r="AJ75" s="198">
        <f t="shared" si="601"/>
        <v>1</v>
      </c>
      <c r="AK75" s="199">
        <f t="shared" si="602"/>
        <v>1</v>
      </c>
      <c r="AL75" s="199">
        <f t="shared" si="603"/>
        <v>1</v>
      </c>
      <c r="AM75" s="199">
        <f t="shared" si="604"/>
        <v>1</v>
      </c>
      <c r="AN75" s="199">
        <f t="shared" si="605"/>
        <v>1</v>
      </c>
      <c r="AO75" s="113">
        <f t="shared" si="161"/>
        <v>114250</v>
      </c>
      <c r="AP75" s="155">
        <f t="shared" si="70"/>
        <v>0</v>
      </c>
      <c r="AS75" s="286" t="s">
        <v>290</v>
      </c>
      <c r="AT75" s="292" t="s">
        <v>291</v>
      </c>
      <c r="AU75" s="296" t="s">
        <v>107</v>
      </c>
      <c r="AV75" s="294">
        <v>2</v>
      </c>
      <c r="AW75" s="297">
        <v>68000</v>
      </c>
      <c r="AX75" s="291">
        <f t="shared" si="606"/>
        <v>136000</v>
      </c>
      <c r="AY75" s="594"/>
      <c r="AZ75" s="198">
        <f t="shared" si="607"/>
        <v>1</v>
      </c>
      <c r="BA75" s="198">
        <f t="shared" si="608"/>
        <v>1</v>
      </c>
      <c r="BB75" s="199">
        <f t="shared" si="609"/>
        <v>1</v>
      </c>
      <c r="BC75" s="199">
        <f t="shared" si="610"/>
        <v>1</v>
      </c>
      <c r="BD75" s="199">
        <f t="shared" si="611"/>
        <v>1</v>
      </c>
      <c r="BE75" s="199">
        <f t="shared" si="612"/>
        <v>1</v>
      </c>
      <c r="BF75" s="113">
        <f t="shared" si="166"/>
        <v>136000</v>
      </c>
      <c r="BG75" s="155">
        <f t="shared" si="75"/>
        <v>0</v>
      </c>
      <c r="BJ75" s="286" t="s">
        <v>290</v>
      </c>
      <c r="BK75" s="300" t="s">
        <v>291</v>
      </c>
      <c r="BL75" s="293" t="s">
        <v>107</v>
      </c>
      <c r="BM75" s="294">
        <v>2</v>
      </c>
      <c r="BN75" s="295">
        <v>77000</v>
      </c>
      <c r="BO75" s="291">
        <f t="shared" si="613"/>
        <v>154000</v>
      </c>
      <c r="BP75" s="594"/>
      <c r="BQ75" s="198">
        <f t="shared" si="614"/>
        <v>1</v>
      </c>
      <c r="BR75" s="198">
        <f t="shared" si="615"/>
        <v>1</v>
      </c>
      <c r="BS75" s="199">
        <f t="shared" si="616"/>
        <v>1</v>
      </c>
      <c r="BT75" s="199">
        <f t="shared" si="617"/>
        <v>1</v>
      </c>
      <c r="BU75" s="199">
        <f t="shared" si="618"/>
        <v>1</v>
      </c>
      <c r="BV75" s="199">
        <f t="shared" si="619"/>
        <v>1</v>
      </c>
      <c r="BW75" s="113">
        <f t="shared" si="171"/>
        <v>154000</v>
      </c>
      <c r="BX75" s="155">
        <f t="shared" si="80"/>
        <v>0</v>
      </c>
      <c r="CA75" s="286" t="s">
        <v>290</v>
      </c>
      <c r="CB75" s="307" t="s">
        <v>291</v>
      </c>
      <c r="CC75" s="293" t="s">
        <v>107</v>
      </c>
      <c r="CD75" s="294">
        <v>2</v>
      </c>
      <c r="CE75" s="295">
        <v>95000</v>
      </c>
      <c r="CF75" s="291">
        <f t="shared" si="620"/>
        <v>190000</v>
      </c>
      <c r="CG75" s="594"/>
      <c r="CH75" s="198">
        <f t="shared" si="621"/>
        <v>1</v>
      </c>
      <c r="CI75" s="198">
        <f t="shared" si="622"/>
        <v>1</v>
      </c>
      <c r="CJ75" s="199">
        <f t="shared" si="623"/>
        <v>1</v>
      </c>
      <c r="CK75" s="199">
        <f t="shared" si="624"/>
        <v>1</v>
      </c>
      <c r="CL75" s="199">
        <f t="shared" si="625"/>
        <v>1</v>
      </c>
      <c r="CM75" s="199">
        <f t="shared" si="626"/>
        <v>1</v>
      </c>
      <c r="CN75" s="113">
        <f t="shared" si="176"/>
        <v>190000</v>
      </c>
      <c r="CO75" s="155">
        <f t="shared" si="85"/>
        <v>0</v>
      </c>
      <c r="CR75" s="299" t="s">
        <v>290</v>
      </c>
      <c r="CS75" s="300" t="s">
        <v>291</v>
      </c>
      <c r="CT75" s="301" t="s">
        <v>107</v>
      </c>
      <c r="CU75" s="302">
        <v>2</v>
      </c>
      <c r="CV75" s="303">
        <v>23175</v>
      </c>
      <c r="CW75" s="291">
        <f t="shared" si="627"/>
        <v>46350</v>
      </c>
      <c r="CX75" s="594"/>
      <c r="CY75" s="198">
        <f t="shared" si="628"/>
        <v>1</v>
      </c>
      <c r="CZ75" s="198">
        <f t="shared" si="629"/>
        <v>1</v>
      </c>
      <c r="DA75" s="199">
        <f t="shared" si="630"/>
        <v>1</v>
      </c>
      <c r="DB75" s="199">
        <f t="shared" si="631"/>
        <v>1</v>
      </c>
      <c r="DC75" s="199">
        <f t="shared" si="632"/>
        <v>1</v>
      </c>
      <c r="DD75" s="199">
        <f t="shared" si="633"/>
        <v>1</v>
      </c>
      <c r="DE75" s="113">
        <f t="shared" si="181"/>
        <v>46350</v>
      </c>
      <c r="DF75" s="155">
        <f t="shared" si="90"/>
        <v>0</v>
      </c>
      <c r="DI75" s="286" t="s">
        <v>290</v>
      </c>
      <c r="DJ75" s="305" t="s">
        <v>291</v>
      </c>
      <c r="DK75" s="288" t="s">
        <v>107</v>
      </c>
      <c r="DL75" s="289">
        <v>2</v>
      </c>
      <c r="DM75" s="295">
        <v>0</v>
      </c>
      <c r="DN75" s="291">
        <f t="shared" si="634"/>
        <v>0</v>
      </c>
      <c r="DO75" s="594"/>
      <c r="DP75" s="198">
        <f t="shared" si="635"/>
        <v>1</v>
      </c>
      <c r="DQ75" s="198">
        <f t="shared" si="636"/>
        <v>1</v>
      </c>
      <c r="DR75" s="199">
        <f t="shared" si="637"/>
        <v>1</v>
      </c>
      <c r="DS75" s="199">
        <f t="shared" si="638"/>
        <v>0</v>
      </c>
      <c r="DT75" s="199">
        <f t="shared" si="639"/>
        <v>0</v>
      </c>
      <c r="DU75" s="199">
        <f t="shared" si="640"/>
        <v>0</v>
      </c>
      <c r="DV75" s="113">
        <f t="shared" si="186"/>
        <v>0</v>
      </c>
      <c r="DW75" s="155">
        <f t="shared" si="95"/>
        <v>0</v>
      </c>
      <c r="DZ75" s="286" t="s">
        <v>290</v>
      </c>
      <c r="EA75" s="305" t="s">
        <v>291</v>
      </c>
      <c r="EB75" s="288" t="s">
        <v>107</v>
      </c>
      <c r="EC75" s="289">
        <v>2</v>
      </c>
      <c r="ED75" s="295">
        <v>0</v>
      </c>
      <c r="EE75" s="291">
        <f t="shared" si="641"/>
        <v>0</v>
      </c>
      <c r="EF75" s="594"/>
      <c r="EG75" s="198">
        <f t="shared" si="642"/>
        <v>1</v>
      </c>
      <c r="EH75" s="198">
        <f t="shared" si="643"/>
        <v>1</v>
      </c>
      <c r="EI75" s="199">
        <f t="shared" si="644"/>
        <v>1</v>
      </c>
      <c r="EJ75" s="199">
        <f t="shared" si="645"/>
        <v>0</v>
      </c>
      <c r="EK75" s="199">
        <f t="shared" si="646"/>
        <v>0</v>
      </c>
      <c r="EL75" s="199">
        <f t="shared" si="647"/>
        <v>0</v>
      </c>
      <c r="EM75" s="113">
        <f t="shared" si="191"/>
        <v>0</v>
      </c>
      <c r="EN75" s="155">
        <f t="shared" si="100"/>
        <v>0</v>
      </c>
      <c r="EQ75" s="286" t="s">
        <v>290</v>
      </c>
      <c r="ER75" s="305" t="s">
        <v>291</v>
      </c>
      <c r="ES75" s="288" t="s">
        <v>107</v>
      </c>
      <c r="ET75" s="289">
        <v>2</v>
      </c>
      <c r="EU75" s="295">
        <v>0</v>
      </c>
      <c r="EV75" s="291">
        <f t="shared" si="648"/>
        <v>0</v>
      </c>
      <c r="EW75" s="594"/>
      <c r="EX75" s="198">
        <f t="shared" si="649"/>
        <v>1</v>
      </c>
      <c r="EY75" s="198">
        <f t="shared" si="650"/>
        <v>1</v>
      </c>
      <c r="EZ75" s="199">
        <f t="shared" si="651"/>
        <v>1</v>
      </c>
      <c r="FA75" s="199">
        <f t="shared" si="652"/>
        <v>0</v>
      </c>
      <c r="FB75" s="199">
        <f t="shared" si="653"/>
        <v>0</v>
      </c>
      <c r="FC75" s="199">
        <f t="shared" si="654"/>
        <v>0</v>
      </c>
      <c r="FD75" s="113">
        <f t="shared" si="196"/>
        <v>0</v>
      </c>
      <c r="FE75" s="155">
        <f t="shared" si="105"/>
        <v>0</v>
      </c>
      <c r="FH75" s="286" t="s">
        <v>290</v>
      </c>
      <c r="FI75" s="305" t="s">
        <v>291</v>
      </c>
      <c r="FJ75" s="288" t="s">
        <v>107</v>
      </c>
      <c r="FK75" s="289">
        <v>2</v>
      </c>
      <c r="FL75" s="295">
        <v>0</v>
      </c>
      <c r="FM75" s="291">
        <f t="shared" si="655"/>
        <v>0</v>
      </c>
      <c r="FN75" s="594"/>
      <c r="FO75" s="198">
        <f t="shared" si="656"/>
        <v>1</v>
      </c>
      <c r="FP75" s="198">
        <f t="shared" si="657"/>
        <v>1</v>
      </c>
      <c r="FQ75" s="199">
        <f t="shared" si="658"/>
        <v>1</v>
      </c>
      <c r="FR75" s="199">
        <f t="shared" si="659"/>
        <v>0</v>
      </c>
      <c r="FS75" s="199">
        <f t="shared" si="660"/>
        <v>0</v>
      </c>
      <c r="FT75" s="199">
        <f t="shared" si="661"/>
        <v>0</v>
      </c>
      <c r="FU75" s="113">
        <f t="shared" si="201"/>
        <v>0</v>
      </c>
      <c r="FV75" s="155">
        <f t="shared" si="110"/>
        <v>0</v>
      </c>
      <c r="FY75" s="286" t="s">
        <v>290</v>
      </c>
      <c r="FZ75" s="305" t="s">
        <v>291</v>
      </c>
      <c r="GA75" s="288" t="s">
        <v>107</v>
      </c>
      <c r="GB75" s="289">
        <v>2</v>
      </c>
      <c r="GC75" s="295">
        <v>0</v>
      </c>
      <c r="GD75" s="291">
        <f t="shared" si="662"/>
        <v>0</v>
      </c>
      <c r="GE75" s="594"/>
      <c r="GF75" s="198">
        <f t="shared" si="663"/>
        <v>1</v>
      </c>
      <c r="GG75" s="198">
        <f t="shared" si="664"/>
        <v>1</v>
      </c>
      <c r="GH75" s="199">
        <f t="shared" si="665"/>
        <v>1</v>
      </c>
      <c r="GI75" s="199">
        <f t="shared" si="666"/>
        <v>0</v>
      </c>
      <c r="GJ75" s="199">
        <f t="shared" si="667"/>
        <v>0</v>
      </c>
      <c r="GK75" s="199">
        <f t="shared" si="668"/>
        <v>0</v>
      </c>
      <c r="GL75" s="113">
        <f t="shared" si="206"/>
        <v>0</v>
      </c>
      <c r="GM75" s="155">
        <f t="shared" si="115"/>
        <v>0</v>
      </c>
      <c r="GP75" s="286" t="s">
        <v>290</v>
      </c>
      <c r="GQ75" s="305" t="s">
        <v>291</v>
      </c>
      <c r="GR75" s="288" t="s">
        <v>107</v>
      </c>
      <c r="GS75" s="289">
        <v>2</v>
      </c>
      <c r="GT75" s="295">
        <v>0</v>
      </c>
      <c r="GU75" s="291">
        <f t="shared" si="669"/>
        <v>0</v>
      </c>
      <c r="GV75" s="594"/>
      <c r="GW75" s="198">
        <f t="shared" si="670"/>
        <v>1</v>
      </c>
      <c r="GX75" s="198">
        <f t="shared" si="671"/>
        <v>1</v>
      </c>
      <c r="GY75" s="199">
        <f t="shared" si="672"/>
        <v>1</v>
      </c>
      <c r="GZ75" s="199">
        <f t="shared" si="673"/>
        <v>0</v>
      </c>
      <c r="HA75" s="199">
        <f t="shared" si="674"/>
        <v>0</v>
      </c>
      <c r="HB75" s="199">
        <f t="shared" si="675"/>
        <v>0</v>
      </c>
      <c r="HC75" s="113">
        <f t="shared" si="211"/>
        <v>0</v>
      </c>
      <c r="HD75" s="155">
        <f t="shared" si="120"/>
        <v>0</v>
      </c>
      <c r="HG75" s="286" t="s">
        <v>290</v>
      </c>
      <c r="HH75" s="305" t="s">
        <v>291</v>
      </c>
      <c r="HI75" s="288" t="s">
        <v>107</v>
      </c>
      <c r="HJ75" s="289">
        <v>2</v>
      </c>
      <c r="HK75" s="295">
        <v>0</v>
      </c>
      <c r="HL75" s="291">
        <f t="shared" si="676"/>
        <v>0</v>
      </c>
      <c r="HM75" s="594"/>
      <c r="HN75" s="198">
        <f t="shared" si="677"/>
        <v>1</v>
      </c>
      <c r="HO75" s="198">
        <f t="shared" si="678"/>
        <v>1</v>
      </c>
      <c r="HP75" s="199">
        <f t="shared" si="679"/>
        <v>1</v>
      </c>
      <c r="HQ75" s="199">
        <f t="shared" si="680"/>
        <v>0</v>
      </c>
      <c r="HR75" s="199">
        <f t="shared" si="681"/>
        <v>0</v>
      </c>
      <c r="HS75" s="199">
        <f t="shared" si="682"/>
        <v>0</v>
      </c>
      <c r="HT75" s="113">
        <f t="shared" si="216"/>
        <v>0</v>
      </c>
      <c r="HU75" s="155">
        <f t="shared" si="125"/>
        <v>0</v>
      </c>
      <c r="HX75" s="286" t="s">
        <v>290</v>
      </c>
      <c r="HY75" s="305" t="s">
        <v>291</v>
      </c>
      <c r="HZ75" s="288" t="s">
        <v>107</v>
      </c>
      <c r="IA75" s="289">
        <v>2</v>
      </c>
      <c r="IB75" s="295">
        <v>0</v>
      </c>
      <c r="IC75" s="291">
        <f t="shared" si="683"/>
        <v>0</v>
      </c>
      <c r="ID75" s="594"/>
      <c r="IE75" s="198">
        <f t="shared" si="684"/>
        <v>1</v>
      </c>
      <c r="IF75" s="198">
        <f t="shared" si="685"/>
        <v>1</v>
      </c>
      <c r="IG75" s="199">
        <f t="shared" si="686"/>
        <v>1</v>
      </c>
      <c r="IH75" s="199">
        <f t="shared" si="687"/>
        <v>0</v>
      </c>
      <c r="II75" s="199">
        <f t="shared" si="688"/>
        <v>0</v>
      </c>
      <c r="IJ75" s="199">
        <f t="shared" si="689"/>
        <v>0</v>
      </c>
      <c r="IK75" s="113">
        <f t="shared" si="221"/>
        <v>0</v>
      </c>
      <c r="IL75" s="155">
        <f t="shared" si="130"/>
        <v>0</v>
      </c>
      <c r="IO75" s="286" t="s">
        <v>290</v>
      </c>
      <c r="IP75" s="305" t="s">
        <v>291</v>
      </c>
      <c r="IQ75" s="288" t="s">
        <v>107</v>
      </c>
      <c r="IR75" s="289">
        <v>2</v>
      </c>
      <c r="IS75" s="295">
        <v>0</v>
      </c>
      <c r="IT75" s="291">
        <f t="shared" si="690"/>
        <v>0</v>
      </c>
      <c r="IU75" s="594"/>
      <c r="IV75" s="198">
        <f t="shared" si="691"/>
        <v>1</v>
      </c>
      <c r="IW75" s="198">
        <f t="shared" si="692"/>
        <v>1</v>
      </c>
      <c r="IX75" s="199">
        <f t="shared" si="693"/>
        <v>1</v>
      </c>
      <c r="IY75" s="199">
        <f t="shared" si="694"/>
        <v>0</v>
      </c>
      <c r="IZ75" s="199">
        <f t="shared" si="695"/>
        <v>0</v>
      </c>
      <c r="JA75" s="199">
        <f t="shared" si="696"/>
        <v>0</v>
      </c>
      <c r="JB75" s="113">
        <f t="shared" si="226"/>
        <v>0</v>
      </c>
      <c r="JC75" s="155">
        <f t="shared" si="135"/>
        <v>0</v>
      </c>
    </row>
    <row r="76" spans="2:263" ht="46.5" customHeight="1">
      <c r="B76" s="286" t="s">
        <v>292</v>
      </c>
      <c r="C76" s="305" t="s">
        <v>293</v>
      </c>
      <c r="D76" s="288" t="s">
        <v>107</v>
      </c>
      <c r="E76" s="289">
        <v>4</v>
      </c>
      <c r="F76" s="290">
        <v>0</v>
      </c>
      <c r="G76" s="291">
        <f t="shared" si="594"/>
        <v>0</v>
      </c>
      <c r="H76" s="594"/>
      <c r="K76" s="286" t="s">
        <v>292</v>
      </c>
      <c r="L76" s="300" t="s">
        <v>293</v>
      </c>
      <c r="M76" s="293" t="s">
        <v>107</v>
      </c>
      <c r="N76" s="294">
        <v>4</v>
      </c>
      <c r="O76" s="295">
        <v>78210</v>
      </c>
      <c r="P76" s="291">
        <f t="shared" si="595"/>
        <v>312840</v>
      </c>
      <c r="Q76" s="594"/>
      <c r="R76" s="198">
        <f t="shared" si="596"/>
        <v>1</v>
      </c>
      <c r="S76" s="198">
        <f t="shared" si="597"/>
        <v>1</v>
      </c>
      <c r="T76" s="199">
        <f t="shared" si="598"/>
        <v>1</v>
      </c>
      <c r="U76" s="199">
        <f t="shared" si="417"/>
        <v>1</v>
      </c>
      <c r="V76" s="199">
        <f t="shared" si="418"/>
        <v>1</v>
      </c>
      <c r="W76" s="199">
        <f t="shared" si="419"/>
        <v>1</v>
      </c>
      <c r="X76" s="113">
        <f t="shared" si="420"/>
        <v>312840</v>
      </c>
      <c r="Y76" s="155">
        <f t="shared" si="421"/>
        <v>0</v>
      </c>
      <c r="AB76" s="286" t="s">
        <v>292</v>
      </c>
      <c r="AC76" s="300" t="s">
        <v>293</v>
      </c>
      <c r="AD76" s="293" t="s">
        <v>107</v>
      </c>
      <c r="AE76" s="294">
        <v>4</v>
      </c>
      <c r="AF76" s="295">
        <v>66125</v>
      </c>
      <c r="AG76" s="291">
        <f t="shared" si="599"/>
        <v>264500</v>
      </c>
      <c r="AH76" s="594"/>
      <c r="AI76" s="198">
        <f t="shared" si="600"/>
        <v>1</v>
      </c>
      <c r="AJ76" s="198">
        <f t="shared" si="601"/>
        <v>1</v>
      </c>
      <c r="AK76" s="199">
        <f t="shared" si="602"/>
        <v>1</v>
      </c>
      <c r="AL76" s="199">
        <f t="shared" si="603"/>
        <v>1</v>
      </c>
      <c r="AM76" s="199">
        <f t="shared" si="604"/>
        <v>1</v>
      </c>
      <c r="AN76" s="199">
        <f t="shared" si="605"/>
        <v>1</v>
      </c>
      <c r="AO76" s="113">
        <f t="shared" si="161"/>
        <v>264500</v>
      </c>
      <c r="AP76" s="155">
        <f t="shared" si="70"/>
        <v>0</v>
      </c>
      <c r="AS76" s="286" t="s">
        <v>292</v>
      </c>
      <c r="AT76" s="292" t="s">
        <v>293</v>
      </c>
      <c r="AU76" s="296" t="s">
        <v>107</v>
      </c>
      <c r="AV76" s="294">
        <v>4</v>
      </c>
      <c r="AW76" s="297">
        <v>72000</v>
      </c>
      <c r="AX76" s="291">
        <f t="shared" si="606"/>
        <v>288000</v>
      </c>
      <c r="AY76" s="594"/>
      <c r="AZ76" s="198">
        <f t="shared" si="607"/>
        <v>1</v>
      </c>
      <c r="BA76" s="198">
        <f t="shared" si="608"/>
        <v>1</v>
      </c>
      <c r="BB76" s="199">
        <f t="shared" si="609"/>
        <v>1</v>
      </c>
      <c r="BC76" s="199">
        <f t="shared" si="610"/>
        <v>1</v>
      </c>
      <c r="BD76" s="199">
        <f t="shared" si="611"/>
        <v>1</v>
      </c>
      <c r="BE76" s="199">
        <f t="shared" si="612"/>
        <v>1</v>
      </c>
      <c r="BF76" s="113">
        <f t="shared" si="166"/>
        <v>288000</v>
      </c>
      <c r="BG76" s="155">
        <f t="shared" si="75"/>
        <v>0</v>
      </c>
      <c r="BJ76" s="286" t="s">
        <v>292</v>
      </c>
      <c r="BK76" s="300" t="s">
        <v>293</v>
      </c>
      <c r="BL76" s="293" t="s">
        <v>107</v>
      </c>
      <c r="BM76" s="294">
        <v>4</v>
      </c>
      <c r="BN76" s="295">
        <v>77000</v>
      </c>
      <c r="BO76" s="291">
        <f t="shared" si="613"/>
        <v>308000</v>
      </c>
      <c r="BP76" s="594"/>
      <c r="BQ76" s="198">
        <f t="shared" si="614"/>
        <v>1</v>
      </c>
      <c r="BR76" s="198">
        <f t="shared" si="615"/>
        <v>1</v>
      </c>
      <c r="BS76" s="199">
        <f t="shared" si="616"/>
        <v>1</v>
      </c>
      <c r="BT76" s="199">
        <f t="shared" si="617"/>
        <v>1</v>
      </c>
      <c r="BU76" s="199">
        <f t="shared" si="618"/>
        <v>1</v>
      </c>
      <c r="BV76" s="199">
        <f t="shared" si="619"/>
        <v>1</v>
      </c>
      <c r="BW76" s="113">
        <f t="shared" si="171"/>
        <v>308000</v>
      </c>
      <c r="BX76" s="155">
        <f t="shared" si="80"/>
        <v>0</v>
      </c>
      <c r="CA76" s="286" t="s">
        <v>292</v>
      </c>
      <c r="CB76" s="307" t="s">
        <v>293</v>
      </c>
      <c r="CC76" s="293" t="s">
        <v>107</v>
      </c>
      <c r="CD76" s="294">
        <v>4</v>
      </c>
      <c r="CE76" s="295">
        <v>95000</v>
      </c>
      <c r="CF76" s="291">
        <f t="shared" si="620"/>
        <v>380000</v>
      </c>
      <c r="CG76" s="594"/>
      <c r="CH76" s="198">
        <f t="shared" si="621"/>
        <v>1</v>
      </c>
      <c r="CI76" s="198">
        <f t="shared" si="622"/>
        <v>1</v>
      </c>
      <c r="CJ76" s="199">
        <f t="shared" si="623"/>
        <v>1</v>
      </c>
      <c r="CK76" s="199">
        <f t="shared" si="624"/>
        <v>1</v>
      </c>
      <c r="CL76" s="199">
        <f t="shared" si="625"/>
        <v>1</v>
      </c>
      <c r="CM76" s="199">
        <f t="shared" si="626"/>
        <v>1</v>
      </c>
      <c r="CN76" s="113">
        <f t="shared" si="176"/>
        <v>380000</v>
      </c>
      <c r="CO76" s="155">
        <f t="shared" si="85"/>
        <v>0</v>
      </c>
      <c r="CR76" s="299" t="s">
        <v>292</v>
      </c>
      <c r="CS76" s="300" t="s">
        <v>293</v>
      </c>
      <c r="CT76" s="301" t="s">
        <v>107</v>
      </c>
      <c r="CU76" s="302">
        <v>4</v>
      </c>
      <c r="CV76" s="303">
        <v>23175</v>
      </c>
      <c r="CW76" s="291">
        <f t="shared" si="627"/>
        <v>92700</v>
      </c>
      <c r="CX76" s="594"/>
      <c r="CY76" s="198">
        <f t="shared" si="628"/>
        <v>1</v>
      </c>
      <c r="CZ76" s="198">
        <f t="shared" si="629"/>
        <v>1</v>
      </c>
      <c r="DA76" s="199">
        <f t="shared" si="630"/>
        <v>1</v>
      </c>
      <c r="DB76" s="199">
        <f t="shared" si="631"/>
        <v>1</v>
      </c>
      <c r="DC76" s="199">
        <f t="shared" si="632"/>
        <v>1</v>
      </c>
      <c r="DD76" s="199">
        <f t="shared" si="633"/>
        <v>1</v>
      </c>
      <c r="DE76" s="113">
        <f t="shared" si="181"/>
        <v>92700</v>
      </c>
      <c r="DF76" s="155">
        <f t="shared" si="90"/>
        <v>0</v>
      </c>
      <c r="DI76" s="286" t="s">
        <v>292</v>
      </c>
      <c r="DJ76" s="305" t="s">
        <v>293</v>
      </c>
      <c r="DK76" s="288" t="s">
        <v>107</v>
      </c>
      <c r="DL76" s="289">
        <v>4</v>
      </c>
      <c r="DM76" s="295">
        <v>0</v>
      </c>
      <c r="DN76" s="291">
        <f t="shared" si="634"/>
        <v>0</v>
      </c>
      <c r="DO76" s="594"/>
      <c r="DP76" s="198">
        <f t="shared" si="635"/>
        <v>1</v>
      </c>
      <c r="DQ76" s="198">
        <f t="shared" si="636"/>
        <v>1</v>
      </c>
      <c r="DR76" s="199">
        <f t="shared" si="637"/>
        <v>1</v>
      </c>
      <c r="DS76" s="199">
        <f t="shared" si="638"/>
        <v>0</v>
      </c>
      <c r="DT76" s="199">
        <f t="shared" si="639"/>
        <v>0</v>
      </c>
      <c r="DU76" s="199">
        <f t="shared" si="640"/>
        <v>0</v>
      </c>
      <c r="DV76" s="113">
        <f t="shared" si="186"/>
        <v>0</v>
      </c>
      <c r="DW76" s="155">
        <f t="shared" si="95"/>
        <v>0</v>
      </c>
      <c r="DZ76" s="286" t="s">
        <v>292</v>
      </c>
      <c r="EA76" s="305" t="s">
        <v>293</v>
      </c>
      <c r="EB76" s="288" t="s">
        <v>107</v>
      </c>
      <c r="EC76" s="289">
        <v>4</v>
      </c>
      <c r="ED76" s="295">
        <v>0</v>
      </c>
      <c r="EE76" s="291">
        <f t="shared" si="641"/>
        <v>0</v>
      </c>
      <c r="EF76" s="594"/>
      <c r="EG76" s="198">
        <f t="shared" si="642"/>
        <v>1</v>
      </c>
      <c r="EH76" s="198">
        <f t="shared" si="643"/>
        <v>1</v>
      </c>
      <c r="EI76" s="199">
        <f t="shared" si="644"/>
        <v>1</v>
      </c>
      <c r="EJ76" s="199">
        <f t="shared" si="645"/>
        <v>0</v>
      </c>
      <c r="EK76" s="199">
        <f t="shared" si="646"/>
        <v>0</v>
      </c>
      <c r="EL76" s="199">
        <f t="shared" si="647"/>
        <v>0</v>
      </c>
      <c r="EM76" s="113">
        <f t="shared" si="191"/>
        <v>0</v>
      </c>
      <c r="EN76" s="155">
        <f t="shared" si="100"/>
        <v>0</v>
      </c>
      <c r="EQ76" s="286" t="s">
        <v>292</v>
      </c>
      <c r="ER76" s="305" t="s">
        <v>293</v>
      </c>
      <c r="ES76" s="288" t="s">
        <v>107</v>
      </c>
      <c r="ET76" s="289">
        <v>4</v>
      </c>
      <c r="EU76" s="295">
        <v>0</v>
      </c>
      <c r="EV76" s="291">
        <f t="shared" si="648"/>
        <v>0</v>
      </c>
      <c r="EW76" s="594"/>
      <c r="EX76" s="198">
        <f t="shared" si="649"/>
        <v>1</v>
      </c>
      <c r="EY76" s="198">
        <f t="shared" si="650"/>
        <v>1</v>
      </c>
      <c r="EZ76" s="199">
        <f t="shared" si="651"/>
        <v>1</v>
      </c>
      <c r="FA76" s="199">
        <f t="shared" si="652"/>
        <v>0</v>
      </c>
      <c r="FB76" s="199">
        <f t="shared" si="653"/>
        <v>0</v>
      </c>
      <c r="FC76" s="199">
        <f t="shared" si="654"/>
        <v>0</v>
      </c>
      <c r="FD76" s="113">
        <f t="shared" si="196"/>
        <v>0</v>
      </c>
      <c r="FE76" s="155">
        <f t="shared" si="105"/>
        <v>0</v>
      </c>
      <c r="FH76" s="286" t="s">
        <v>292</v>
      </c>
      <c r="FI76" s="305" t="s">
        <v>293</v>
      </c>
      <c r="FJ76" s="288" t="s">
        <v>107</v>
      </c>
      <c r="FK76" s="289">
        <v>4</v>
      </c>
      <c r="FL76" s="295">
        <v>0</v>
      </c>
      <c r="FM76" s="291">
        <f t="shared" si="655"/>
        <v>0</v>
      </c>
      <c r="FN76" s="594"/>
      <c r="FO76" s="198">
        <f t="shared" si="656"/>
        <v>1</v>
      </c>
      <c r="FP76" s="198">
        <f t="shared" si="657"/>
        <v>1</v>
      </c>
      <c r="FQ76" s="199">
        <f t="shared" si="658"/>
        <v>1</v>
      </c>
      <c r="FR76" s="199">
        <f t="shared" si="659"/>
        <v>0</v>
      </c>
      <c r="FS76" s="199">
        <f t="shared" si="660"/>
        <v>0</v>
      </c>
      <c r="FT76" s="199">
        <f t="shared" si="661"/>
        <v>0</v>
      </c>
      <c r="FU76" s="113">
        <f t="shared" si="201"/>
        <v>0</v>
      </c>
      <c r="FV76" s="155">
        <f t="shared" si="110"/>
        <v>0</v>
      </c>
      <c r="FY76" s="286" t="s">
        <v>292</v>
      </c>
      <c r="FZ76" s="305" t="s">
        <v>293</v>
      </c>
      <c r="GA76" s="288" t="s">
        <v>107</v>
      </c>
      <c r="GB76" s="289">
        <v>4</v>
      </c>
      <c r="GC76" s="295">
        <v>0</v>
      </c>
      <c r="GD76" s="291">
        <f t="shared" si="662"/>
        <v>0</v>
      </c>
      <c r="GE76" s="594"/>
      <c r="GF76" s="198">
        <f t="shared" si="663"/>
        <v>1</v>
      </c>
      <c r="GG76" s="198">
        <f t="shared" si="664"/>
        <v>1</v>
      </c>
      <c r="GH76" s="199">
        <f t="shared" si="665"/>
        <v>1</v>
      </c>
      <c r="GI76" s="199">
        <f t="shared" si="666"/>
        <v>0</v>
      </c>
      <c r="GJ76" s="199">
        <f t="shared" si="667"/>
        <v>0</v>
      </c>
      <c r="GK76" s="199">
        <f t="shared" si="668"/>
        <v>0</v>
      </c>
      <c r="GL76" s="113">
        <f t="shared" si="206"/>
        <v>0</v>
      </c>
      <c r="GM76" s="155">
        <f t="shared" si="115"/>
        <v>0</v>
      </c>
      <c r="GP76" s="286" t="s">
        <v>292</v>
      </c>
      <c r="GQ76" s="305" t="s">
        <v>293</v>
      </c>
      <c r="GR76" s="288" t="s">
        <v>107</v>
      </c>
      <c r="GS76" s="289">
        <v>4</v>
      </c>
      <c r="GT76" s="295">
        <v>0</v>
      </c>
      <c r="GU76" s="291">
        <f t="shared" si="669"/>
        <v>0</v>
      </c>
      <c r="GV76" s="594"/>
      <c r="GW76" s="198">
        <f t="shared" si="670"/>
        <v>1</v>
      </c>
      <c r="GX76" s="198">
        <f t="shared" si="671"/>
        <v>1</v>
      </c>
      <c r="GY76" s="199">
        <f t="shared" si="672"/>
        <v>1</v>
      </c>
      <c r="GZ76" s="199">
        <f t="shared" si="673"/>
        <v>0</v>
      </c>
      <c r="HA76" s="199">
        <f t="shared" si="674"/>
        <v>0</v>
      </c>
      <c r="HB76" s="199">
        <f t="shared" si="675"/>
        <v>0</v>
      </c>
      <c r="HC76" s="113">
        <f t="shared" si="211"/>
        <v>0</v>
      </c>
      <c r="HD76" s="155">
        <f t="shared" si="120"/>
        <v>0</v>
      </c>
      <c r="HG76" s="286" t="s">
        <v>292</v>
      </c>
      <c r="HH76" s="305" t="s">
        <v>293</v>
      </c>
      <c r="HI76" s="288" t="s">
        <v>107</v>
      </c>
      <c r="HJ76" s="289">
        <v>4</v>
      </c>
      <c r="HK76" s="295">
        <v>0</v>
      </c>
      <c r="HL76" s="291">
        <f t="shared" si="676"/>
        <v>0</v>
      </c>
      <c r="HM76" s="594"/>
      <c r="HN76" s="198">
        <f t="shared" si="677"/>
        <v>1</v>
      </c>
      <c r="HO76" s="198">
        <f t="shared" si="678"/>
        <v>1</v>
      </c>
      <c r="HP76" s="199">
        <f t="shared" si="679"/>
        <v>1</v>
      </c>
      <c r="HQ76" s="199">
        <f t="shared" si="680"/>
        <v>0</v>
      </c>
      <c r="HR76" s="199">
        <f t="shared" si="681"/>
        <v>0</v>
      </c>
      <c r="HS76" s="199">
        <f t="shared" si="682"/>
        <v>0</v>
      </c>
      <c r="HT76" s="113">
        <f t="shared" si="216"/>
        <v>0</v>
      </c>
      <c r="HU76" s="155">
        <f t="shared" si="125"/>
        <v>0</v>
      </c>
      <c r="HX76" s="286" t="s">
        <v>292</v>
      </c>
      <c r="HY76" s="305" t="s">
        <v>293</v>
      </c>
      <c r="HZ76" s="288" t="s">
        <v>107</v>
      </c>
      <c r="IA76" s="289">
        <v>4</v>
      </c>
      <c r="IB76" s="295">
        <v>0</v>
      </c>
      <c r="IC76" s="291">
        <f t="shared" si="683"/>
        <v>0</v>
      </c>
      <c r="ID76" s="594"/>
      <c r="IE76" s="198">
        <f t="shared" si="684"/>
        <v>1</v>
      </c>
      <c r="IF76" s="198">
        <f t="shared" si="685"/>
        <v>1</v>
      </c>
      <c r="IG76" s="199">
        <f t="shared" si="686"/>
        <v>1</v>
      </c>
      <c r="IH76" s="199">
        <f t="shared" si="687"/>
        <v>0</v>
      </c>
      <c r="II76" s="199">
        <f t="shared" si="688"/>
        <v>0</v>
      </c>
      <c r="IJ76" s="199">
        <f t="shared" si="689"/>
        <v>0</v>
      </c>
      <c r="IK76" s="113">
        <f t="shared" si="221"/>
        <v>0</v>
      </c>
      <c r="IL76" s="155">
        <f t="shared" si="130"/>
        <v>0</v>
      </c>
      <c r="IO76" s="286" t="s">
        <v>292</v>
      </c>
      <c r="IP76" s="305" t="s">
        <v>293</v>
      </c>
      <c r="IQ76" s="288" t="s">
        <v>107</v>
      </c>
      <c r="IR76" s="289">
        <v>4</v>
      </c>
      <c r="IS76" s="295">
        <v>0</v>
      </c>
      <c r="IT76" s="291">
        <f t="shared" si="690"/>
        <v>0</v>
      </c>
      <c r="IU76" s="594"/>
      <c r="IV76" s="198">
        <f t="shared" si="691"/>
        <v>1</v>
      </c>
      <c r="IW76" s="198">
        <f t="shared" si="692"/>
        <v>1</v>
      </c>
      <c r="IX76" s="199">
        <f t="shared" si="693"/>
        <v>1</v>
      </c>
      <c r="IY76" s="199">
        <f t="shared" si="694"/>
        <v>0</v>
      </c>
      <c r="IZ76" s="199">
        <f t="shared" si="695"/>
        <v>0</v>
      </c>
      <c r="JA76" s="199">
        <f t="shared" si="696"/>
        <v>0</v>
      </c>
      <c r="JB76" s="113">
        <f t="shared" si="226"/>
        <v>0</v>
      </c>
      <c r="JC76" s="155">
        <f t="shared" si="135"/>
        <v>0</v>
      </c>
    </row>
    <row r="77" spans="2:263" ht="55.5" customHeight="1">
      <c r="B77" s="286" t="s">
        <v>294</v>
      </c>
      <c r="C77" s="305" t="s">
        <v>295</v>
      </c>
      <c r="D77" s="288" t="s">
        <v>107</v>
      </c>
      <c r="E77" s="289">
        <v>46</v>
      </c>
      <c r="F77" s="290">
        <v>0</v>
      </c>
      <c r="G77" s="291">
        <f t="shared" si="594"/>
        <v>0</v>
      </c>
      <c r="H77" s="594"/>
      <c r="K77" s="286" t="s">
        <v>294</v>
      </c>
      <c r="L77" s="300" t="s">
        <v>295</v>
      </c>
      <c r="M77" s="293" t="s">
        <v>107</v>
      </c>
      <c r="N77" s="294">
        <v>46</v>
      </c>
      <c r="O77" s="295">
        <v>51240</v>
      </c>
      <c r="P77" s="291">
        <f t="shared" si="595"/>
        <v>2357040</v>
      </c>
      <c r="Q77" s="594"/>
      <c r="R77" s="198">
        <f t="shared" si="596"/>
        <v>1</v>
      </c>
      <c r="S77" s="198">
        <f t="shared" si="597"/>
        <v>1</v>
      </c>
      <c r="T77" s="199">
        <f t="shared" si="598"/>
        <v>1</v>
      </c>
      <c r="U77" s="199">
        <f t="shared" si="417"/>
        <v>1</v>
      </c>
      <c r="V77" s="199">
        <f t="shared" si="418"/>
        <v>1</v>
      </c>
      <c r="W77" s="199">
        <f t="shared" si="419"/>
        <v>1</v>
      </c>
      <c r="X77" s="113">
        <f t="shared" si="420"/>
        <v>2357040</v>
      </c>
      <c r="Y77" s="155">
        <f t="shared" si="421"/>
        <v>0</v>
      </c>
      <c r="AB77" s="286" t="s">
        <v>294</v>
      </c>
      <c r="AC77" s="300" t="s">
        <v>295</v>
      </c>
      <c r="AD77" s="293" t="s">
        <v>107</v>
      </c>
      <c r="AE77" s="294">
        <v>46</v>
      </c>
      <c r="AF77" s="295">
        <v>57125</v>
      </c>
      <c r="AG77" s="291">
        <f t="shared" si="599"/>
        <v>2627750</v>
      </c>
      <c r="AH77" s="594"/>
      <c r="AI77" s="198">
        <f t="shared" si="600"/>
        <v>1</v>
      </c>
      <c r="AJ77" s="198">
        <f t="shared" si="601"/>
        <v>1</v>
      </c>
      <c r="AK77" s="199">
        <f t="shared" si="602"/>
        <v>1</v>
      </c>
      <c r="AL77" s="199">
        <f t="shared" si="603"/>
        <v>1</v>
      </c>
      <c r="AM77" s="199">
        <f t="shared" si="604"/>
        <v>1</v>
      </c>
      <c r="AN77" s="199">
        <f t="shared" si="605"/>
        <v>1</v>
      </c>
      <c r="AO77" s="113">
        <f t="shared" si="161"/>
        <v>2627750</v>
      </c>
      <c r="AP77" s="155">
        <f t="shared" si="70"/>
        <v>0</v>
      </c>
      <c r="AS77" s="286" t="s">
        <v>294</v>
      </c>
      <c r="AT77" s="292" t="s">
        <v>295</v>
      </c>
      <c r="AU77" s="296" t="s">
        <v>107</v>
      </c>
      <c r="AV77" s="294">
        <v>46</v>
      </c>
      <c r="AW77" s="297">
        <v>58000</v>
      </c>
      <c r="AX77" s="291">
        <f t="shared" si="606"/>
        <v>2668000</v>
      </c>
      <c r="AY77" s="594"/>
      <c r="AZ77" s="198">
        <f t="shared" si="607"/>
        <v>1</v>
      </c>
      <c r="BA77" s="198">
        <f t="shared" si="608"/>
        <v>1</v>
      </c>
      <c r="BB77" s="199">
        <f t="shared" si="609"/>
        <v>1</v>
      </c>
      <c r="BC77" s="199">
        <f t="shared" si="610"/>
        <v>1</v>
      </c>
      <c r="BD77" s="199">
        <f t="shared" si="611"/>
        <v>1</v>
      </c>
      <c r="BE77" s="199">
        <f t="shared" si="612"/>
        <v>1</v>
      </c>
      <c r="BF77" s="113">
        <f t="shared" si="166"/>
        <v>2668000</v>
      </c>
      <c r="BG77" s="155">
        <f t="shared" si="75"/>
        <v>0</v>
      </c>
      <c r="BJ77" s="286" t="s">
        <v>294</v>
      </c>
      <c r="BK77" s="300" t="s">
        <v>295</v>
      </c>
      <c r="BL77" s="293" t="s">
        <v>107</v>
      </c>
      <c r="BM77" s="294">
        <v>46</v>
      </c>
      <c r="BN77" s="295">
        <v>75000</v>
      </c>
      <c r="BO77" s="291">
        <f t="shared" si="613"/>
        <v>3450000</v>
      </c>
      <c r="BP77" s="594"/>
      <c r="BQ77" s="198">
        <f t="shared" si="614"/>
        <v>1</v>
      </c>
      <c r="BR77" s="198">
        <f t="shared" si="615"/>
        <v>1</v>
      </c>
      <c r="BS77" s="199">
        <f t="shared" si="616"/>
        <v>1</v>
      </c>
      <c r="BT77" s="199">
        <f t="shared" si="617"/>
        <v>1</v>
      </c>
      <c r="BU77" s="199">
        <f t="shared" si="618"/>
        <v>1</v>
      </c>
      <c r="BV77" s="199">
        <f t="shared" si="619"/>
        <v>1</v>
      </c>
      <c r="BW77" s="113">
        <f t="shared" si="171"/>
        <v>3450000</v>
      </c>
      <c r="BX77" s="155">
        <f t="shared" si="80"/>
        <v>0</v>
      </c>
      <c r="CA77" s="286" t="s">
        <v>294</v>
      </c>
      <c r="CB77" s="307" t="s">
        <v>295</v>
      </c>
      <c r="CC77" s="293" t="s">
        <v>107</v>
      </c>
      <c r="CD77" s="294">
        <v>46</v>
      </c>
      <c r="CE77" s="295">
        <v>95000</v>
      </c>
      <c r="CF77" s="291">
        <f t="shared" si="620"/>
        <v>4370000</v>
      </c>
      <c r="CG77" s="594"/>
      <c r="CH77" s="198">
        <f t="shared" si="621"/>
        <v>1</v>
      </c>
      <c r="CI77" s="198">
        <f t="shared" si="622"/>
        <v>1</v>
      </c>
      <c r="CJ77" s="199">
        <f t="shared" si="623"/>
        <v>1</v>
      </c>
      <c r="CK77" s="199">
        <f t="shared" si="624"/>
        <v>1</v>
      </c>
      <c r="CL77" s="199">
        <f t="shared" si="625"/>
        <v>1</v>
      </c>
      <c r="CM77" s="199">
        <f t="shared" si="626"/>
        <v>1</v>
      </c>
      <c r="CN77" s="113">
        <f t="shared" si="176"/>
        <v>4370000</v>
      </c>
      <c r="CO77" s="155">
        <f t="shared" si="85"/>
        <v>0</v>
      </c>
      <c r="CR77" s="299" t="s">
        <v>294</v>
      </c>
      <c r="CS77" s="300" t="s">
        <v>295</v>
      </c>
      <c r="CT77" s="301" t="s">
        <v>107</v>
      </c>
      <c r="CU77" s="302">
        <v>46</v>
      </c>
      <c r="CV77" s="303">
        <v>23175</v>
      </c>
      <c r="CW77" s="291">
        <f t="shared" si="627"/>
        <v>1066050</v>
      </c>
      <c r="CX77" s="594"/>
      <c r="CY77" s="198">
        <f t="shared" si="628"/>
        <v>1</v>
      </c>
      <c r="CZ77" s="198">
        <f t="shared" si="629"/>
        <v>1</v>
      </c>
      <c r="DA77" s="199">
        <f t="shared" si="630"/>
        <v>1</v>
      </c>
      <c r="DB77" s="199">
        <f t="shared" si="631"/>
        <v>1</v>
      </c>
      <c r="DC77" s="199">
        <f t="shared" si="632"/>
        <v>1</v>
      </c>
      <c r="DD77" s="199">
        <f t="shared" si="633"/>
        <v>1</v>
      </c>
      <c r="DE77" s="113">
        <f t="shared" si="181"/>
        <v>1066050</v>
      </c>
      <c r="DF77" s="155">
        <f t="shared" si="90"/>
        <v>0</v>
      </c>
      <c r="DI77" s="286" t="s">
        <v>294</v>
      </c>
      <c r="DJ77" s="305" t="s">
        <v>295</v>
      </c>
      <c r="DK77" s="288" t="s">
        <v>107</v>
      </c>
      <c r="DL77" s="289">
        <v>46</v>
      </c>
      <c r="DM77" s="295">
        <v>0</v>
      </c>
      <c r="DN77" s="291">
        <f t="shared" si="634"/>
        <v>0</v>
      </c>
      <c r="DO77" s="594"/>
      <c r="DP77" s="198">
        <f t="shared" si="635"/>
        <v>1</v>
      </c>
      <c r="DQ77" s="198">
        <f t="shared" si="636"/>
        <v>1</v>
      </c>
      <c r="DR77" s="199">
        <f t="shared" si="637"/>
        <v>1</v>
      </c>
      <c r="DS77" s="199">
        <f t="shared" si="638"/>
        <v>0</v>
      </c>
      <c r="DT77" s="199">
        <f t="shared" si="639"/>
        <v>0</v>
      </c>
      <c r="DU77" s="199">
        <f t="shared" si="640"/>
        <v>0</v>
      </c>
      <c r="DV77" s="113">
        <f t="shared" si="186"/>
        <v>0</v>
      </c>
      <c r="DW77" s="155">
        <f t="shared" si="95"/>
        <v>0</v>
      </c>
      <c r="DZ77" s="286" t="s">
        <v>294</v>
      </c>
      <c r="EA77" s="305" t="s">
        <v>295</v>
      </c>
      <c r="EB77" s="288" t="s">
        <v>107</v>
      </c>
      <c r="EC77" s="289">
        <v>46</v>
      </c>
      <c r="ED77" s="295">
        <v>0</v>
      </c>
      <c r="EE77" s="291">
        <f t="shared" si="641"/>
        <v>0</v>
      </c>
      <c r="EF77" s="594"/>
      <c r="EG77" s="198">
        <f t="shared" si="642"/>
        <v>1</v>
      </c>
      <c r="EH77" s="198">
        <f t="shared" si="643"/>
        <v>1</v>
      </c>
      <c r="EI77" s="199">
        <f t="shared" si="644"/>
        <v>1</v>
      </c>
      <c r="EJ77" s="199">
        <f t="shared" si="645"/>
        <v>0</v>
      </c>
      <c r="EK77" s="199">
        <f t="shared" si="646"/>
        <v>0</v>
      </c>
      <c r="EL77" s="199">
        <f t="shared" si="647"/>
        <v>0</v>
      </c>
      <c r="EM77" s="113">
        <f t="shared" si="191"/>
        <v>0</v>
      </c>
      <c r="EN77" s="155">
        <f t="shared" si="100"/>
        <v>0</v>
      </c>
      <c r="EQ77" s="286" t="s">
        <v>294</v>
      </c>
      <c r="ER77" s="305" t="s">
        <v>295</v>
      </c>
      <c r="ES77" s="288" t="s">
        <v>107</v>
      </c>
      <c r="ET77" s="289">
        <v>46</v>
      </c>
      <c r="EU77" s="295">
        <v>0</v>
      </c>
      <c r="EV77" s="291">
        <f t="shared" si="648"/>
        <v>0</v>
      </c>
      <c r="EW77" s="594"/>
      <c r="EX77" s="198">
        <f t="shared" si="649"/>
        <v>1</v>
      </c>
      <c r="EY77" s="198">
        <f t="shared" si="650"/>
        <v>1</v>
      </c>
      <c r="EZ77" s="199">
        <f t="shared" si="651"/>
        <v>1</v>
      </c>
      <c r="FA77" s="199">
        <f t="shared" si="652"/>
        <v>0</v>
      </c>
      <c r="FB77" s="199">
        <f t="shared" si="653"/>
        <v>0</v>
      </c>
      <c r="FC77" s="199">
        <f t="shared" si="654"/>
        <v>0</v>
      </c>
      <c r="FD77" s="113">
        <f t="shared" si="196"/>
        <v>0</v>
      </c>
      <c r="FE77" s="155">
        <f t="shared" si="105"/>
        <v>0</v>
      </c>
      <c r="FH77" s="286" t="s">
        <v>294</v>
      </c>
      <c r="FI77" s="305" t="s">
        <v>295</v>
      </c>
      <c r="FJ77" s="288" t="s">
        <v>107</v>
      </c>
      <c r="FK77" s="289">
        <v>46</v>
      </c>
      <c r="FL77" s="295">
        <v>0</v>
      </c>
      <c r="FM77" s="291">
        <f t="shared" si="655"/>
        <v>0</v>
      </c>
      <c r="FN77" s="594"/>
      <c r="FO77" s="198">
        <f t="shared" si="656"/>
        <v>1</v>
      </c>
      <c r="FP77" s="198">
        <f t="shared" si="657"/>
        <v>1</v>
      </c>
      <c r="FQ77" s="199">
        <f t="shared" si="658"/>
        <v>1</v>
      </c>
      <c r="FR77" s="199">
        <f t="shared" si="659"/>
        <v>0</v>
      </c>
      <c r="FS77" s="199">
        <f t="shared" si="660"/>
        <v>0</v>
      </c>
      <c r="FT77" s="199">
        <f t="shared" si="661"/>
        <v>0</v>
      </c>
      <c r="FU77" s="113">
        <f t="shared" si="201"/>
        <v>0</v>
      </c>
      <c r="FV77" s="155">
        <f t="shared" si="110"/>
        <v>0</v>
      </c>
      <c r="FY77" s="286" t="s">
        <v>294</v>
      </c>
      <c r="FZ77" s="305" t="s">
        <v>295</v>
      </c>
      <c r="GA77" s="288" t="s">
        <v>107</v>
      </c>
      <c r="GB77" s="289">
        <v>46</v>
      </c>
      <c r="GC77" s="295">
        <v>0</v>
      </c>
      <c r="GD77" s="291">
        <f t="shared" si="662"/>
        <v>0</v>
      </c>
      <c r="GE77" s="594"/>
      <c r="GF77" s="198">
        <f t="shared" si="663"/>
        <v>1</v>
      </c>
      <c r="GG77" s="198">
        <f t="shared" si="664"/>
        <v>1</v>
      </c>
      <c r="GH77" s="199">
        <f t="shared" si="665"/>
        <v>1</v>
      </c>
      <c r="GI77" s="199">
        <f t="shared" si="666"/>
        <v>0</v>
      </c>
      <c r="GJ77" s="199">
        <f t="shared" si="667"/>
        <v>0</v>
      </c>
      <c r="GK77" s="199">
        <f t="shared" si="668"/>
        <v>0</v>
      </c>
      <c r="GL77" s="113">
        <f t="shared" si="206"/>
        <v>0</v>
      </c>
      <c r="GM77" s="155">
        <f t="shared" si="115"/>
        <v>0</v>
      </c>
      <c r="GP77" s="286" t="s">
        <v>294</v>
      </c>
      <c r="GQ77" s="305" t="s">
        <v>295</v>
      </c>
      <c r="GR77" s="288" t="s">
        <v>107</v>
      </c>
      <c r="GS77" s="289">
        <v>46</v>
      </c>
      <c r="GT77" s="295">
        <v>0</v>
      </c>
      <c r="GU77" s="291">
        <f t="shared" si="669"/>
        <v>0</v>
      </c>
      <c r="GV77" s="594"/>
      <c r="GW77" s="198">
        <f t="shared" si="670"/>
        <v>1</v>
      </c>
      <c r="GX77" s="198">
        <f t="shared" si="671"/>
        <v>1</v>
      </c>
      <c r="GY77" s="199">
        <f t="shared" si="672"/>
        <v>1</v>
      </c>
      <c r="GZ77" s="199">
        <f t="shared" si="673"/>
        <v>0</v>
      </c>
      <c r="HA77" s="199">
        <f t="shared" si="674"/>
        <v>0</v>
      </c>
      <c r="HB77" s="199">
        <f t="shared" si="675"/>
        <v>0</v>
      </c>
      <c r="HC77" s="113">
        <f t="shared" si="211"/>
        <v>0</v>
      </c>
      <c r="HD77" s="155">
        <f t="shared" si="120"/>
        <v>0</v>
      </c>
      <c r="HG77" s="286" t="s">
        <v>294</v>
      </c>
      <c r="HH77" s="305" t="s">
        <v>295</v>
      </c>
      <c r="HI77" s="288" t="s">
        <v>107</v>
      </c>
      <c r="HJ77" s="289">
        <v>46</v>
      </c>
      <c r="HK77" s="295">
        <v>0</v>
      </c>
      <c r="HL77" s="291">
        <f t="shared" si="676"/>
        <v>0</v>
      </c>
      <c r="HM77" s="594"/>
      <c r="HN77" s="198">
        <f t="shared" si="677"/>
        <v>1</v>
      </c>
      <c r="HO77" s="198">
        <f t="shared" si="678"/>
        <v>1</v>
      </c>
      <c r="HP77" s="199">
        <f t="shared" si="679"/>
        <v>1</v>
      </c>
      <c r="HQ77" s="199">
        <f t="shared" si="680"/>
        <v>0</v>
      </c>
      <c r="HR77" s="199">
        <f t="shared" si="681"/>
        <v>0</v>
      </c>
      <c r="HS77" s="199">
        <f t="shared" si="682"/>
        <v>0</v>
      </c>
      <c r="HT77" s="113">
        <f t="shared" si="216"/>
        <v>0</v>
      </c>
      <c r="HU77" s="155">
        <f t="shared" si="125"/>
        <v>0</v>
      </c>
      <c r="HX77" s="286" t="s">
        <v>294</v>
      </c>
      <c r="HY77" s="305" t="s">
        <v>295</v>
      </c>
      <c r="HZ77" s="288" t="s">
        <v>107</v>
      </c>
      <c r="IA77" s="289">
        <v>46</v>
      </c>
      <c r="IB77" s="295">
        <v>0</v>
      </c>
      <c r="IC77" s="291">
        <f t="shared" si="683"/>
        <v>0</v>
      </c>
      <c r="ID77" s="594"/>
      <c r="IE77" s="198">
        <f t="shared" si="684"/>
        <v>1</v>
      </c>
      <c r="IF77" s="198">
        <f t="shared" si="685"/>
        <v>1</v>
      </c>
      <c r="IG77" s="199">
        <f t="shared" si="686"/>
        <v>1</v>
      </c>
      <c r="IH77" s="199">
        <f t="shared" si="687"/>
        <v>0</v>
      </c>
      <c r="II77" s="199">
        <f t="shared" si="688"/>
        <v>0</v>
      </c>
      <c r="IJ77" s="199">
        <f t="shared" si="689"/>
        <v>0</v>
      </c>
      <c r="IK77" s="113">
        <f t="shared" si="221"/>
        <v>0</v>
      </c>
      <c r="IL77" s="155">
        <f t="shared" si="130"/>
        <v>0</v>
      </c>
      <c r="IO77" s="286" t="s">
        <v>294</v>
      </c>
      <c r="IP77" s="305" t="s">
        <v>295</v>
      </c>
      <c r="IQ77" s="288" t="s">
        <v>107</v>
      </c>
      <c r="IR77" s="289">
        <v>46</v>
      </c>
      <c r="IS77" s="295">
        <v>0</v>
      </c>
      <c r="IT77" s="291">
        <f t="shared" si="690"/>
        <v>0</v>
      </c>
      <c r="IU77" s="594"/>
      <c r="IV77" s="198">
        <f t="shared" si="691"/>
        <v>1</v>
      </c>
      <c r="IW77" s="198">
        <f t="shared" si="692"/>
        <v>1</v>
      </c>
      <c r="IX77" s="199">
        <f t="shared" si="693"/>
        <v>1</v>
      </c>
      <c r="IY77" s="199">
        <f t="shared" si="694"/>
        <v>0</v>
      </c>
      <c r="IZ77" s="199">
        <f t="shared" si="695"/>
        <v>0</v>
      </c>
      <c r="JA77" s="199">
        <f t="shared" si="696"/>
        <v>0</v>
      </c>
      <c r="JB77" s="113">
        <f t="shared" si="226"/>
        <v>0</v>
      </c>
      <c r="JC77" s="155">
        <f t="shared" si="135"/>
        <v>0</v>
      </c>
    </row>
    <row r="78" spans="2:263" ht="53.25" customHeight="1" thickBot="1">
      <c r="B78" s="286" t="s">
        <v>296</v>
      </c>
      <c r="C78" s="305" t="s">
        <v>297</v>
      </c>
      <c r="D78" s="288" t="s">
        <v>107</v>
      </c>
      <c r="E78" s="289">
        <v>31</v>
      </c>
      <c r="F78" s="290">
        <v>0</v>
      </c>
      <c r="G78" s="291">
        <f t="shared" si="594"/>
        <v>0</v>
      </c>
      <c r="H78" s="594"/>
      <c r="K78" s="286" t="s">
        <v>296</v>
      </c>
      <c r="L78" s="300" t="s">
        <v>297</v>
      </c>
      <c r="M78" s="293" t="s">
        <v>107</v>
      </c>
      <c r="N78" s="294">
        <v>31</v>
      </c>
      <c r="O78" s="295">
        <v>93842</v>
      </c>
      <c r="P78" s="291">
        <f t="shared" si="595"/>
        <v>2909102</v>
      </c>
      <c r="Q78" s="605"/>
      <c r="R78" s="198">
        <f t="shared" si="596"/>
        <v>1</v>
      </c>
      <c r="S78" s="198">
        <f t="shared" si="597"/>
        <v>1</v>
      </c>
      <c r="T78" s="199">
        <f t="shared" si="598"/>
        <v>1</v>
      </c>
      <c r="U78" s="199">
        <f t="shared" si="417"/>
        <v>1</v>
      </c>
      <c r="V78" s="199">
        <f t="shared" si="418"/>
        <v>1</v>
      </c>
      <c r="W78" s="199">
        <f t="shared" si="419"/>
        <v>1</v>
      </c>
      <c r="X78" s="113">
        <f t="shared" si="420"/>
        <v>2909102</v>
      </c>
      <c r="Y78" s="155">
        <f t="shared" si="421"/>
        <v>0</v>
      </c>
      <c r="AB78" s="286" t="s">
        <v>296</v>
      </c>
      <c r="AC78" s="300" t="s">
        <v>297</v>
      </c>
      <c r="AD78" s="293" t="s">
        <v>107</v>
      </c>
      <c r="AE78" s="294">
        <v>31</v>
      </c>
      <c r="AF78" s="295">
        <v>78823</v>
      </c>
      <c r="AG78" s="291">
        <f t="shared" si="599"/>
        <v>2443513</v>
      </c>
      <c r="AH78" s="594"/>
      <c r="AI78" s="198">
        <f t="shared" si="600"/>
        <v>1</v>
      </c>
      <c r="AJ78" s="198">
        <f t="shared" si="601"/>
        <v>1</v>
      </c>
      <c r="AK78" s="199">
        <f t="shared" si="602"/>
        <v>1</v>
      </c>
      <c r="AL78" s="199">
        <f t="shared" si="603"/>
        <v>1</v>
      </c>
      <c r="AM78" s="199">
        <f t="shared" si="604"/>
        <v>1</v>
      </c>
      <c r="AN78" s="199">
        <f t="shared" si="605"/>
        <v>1</v>
      </c>
      <c r="AO78" s="113">
        <f t="shared" si="161"/>
        <v>2443513</v>
      </c>
      <c r="AP78" s="155">
        <f t="shared" si="70"/>
        <v>0</v>
      </c>
      <c r="AS78" s="286" t="s">
        <v>296</v>
      </c>
      <c r="AT78" s="292" t="s">
        <v>297</v>
      </c>
      <c r="AU78" s="296" t="s">
        <v>107</v>
      </c>
      <c r="AV78" s="294">
        <v>31</v>
      </c>
      <c r="AW78" s="297">
        <v>58000</v>
      </c>
      <c r="AX78" s="291">
        <f t="shared" si="606"/>
        <v>1798000</v>
      </c>
      <c r="AY78" s="594"/>
      <c r="AZ78" s="198">
        <f t="shared" si="607"/>
        <v>1</v>
      </c>
      <c r="BA78" s="198">
        <f t="shared" si="608"/>
        <v>1</v>
      </c>
      <c r="BB78" s="199">
        <f t="shared" si="609"/>
        <v>1</v>
      </c>
      <c r="BC78" s="199">
        <f t="shared" si="610"/>
        <v>1</v>
      </c>
      <c r="BD78" s="199">
        <f t="shared" si="611"/>
        <v>1</v>
      </c>
      <c r="BE78" s="199">
        <f t="shared" si="612"/>
        <v>1</v>
      </c>
      <c r="BF78" s="113">
        <f t="shared" si="166"/>
        <v>1798000</v>
      </c>
      <c r="BG78" s="155">
        <f t="shared" si="75"/>
        <v>0</v>
      </c>
      <c r="BJ78" s="286" t="s">
        <v>296</v>
      </c>
      <c r="BK78" s="300" t="s">
        <v>297</v>
      </c>
      <c r="BL78" s="293" t="s">
        <v>107</v>
      </c>
      <c r="BM78" s="294">
        <v>31</v>
      </c>
      <c r="BN78" s="295">
        <v>78000</v>
      </c>
      <c r="BO78" s="291">
        <f t="shared" si="613"/>
        <v>2418000</v>
      </c>
      <c r="BP78" s="594"/>
      <c r="BQ78" s="198">
        <f t="shared" si="614"/>
        <v>1</v>
      </c>
      <c r="BR78" s="198">
        <f t="shared" si="615"/>
        <v>1</v>
      </c>
      <c r="BS78" s="199">
        <f t="shared" si="616"/>
        <v>1</v>
      </c>
      <c r="BT78" s="199">
        <f t="shared" si="617"/>
        <v>1</v>
      </c>
      <c r="BU78" s="199">
        <f t="shared" si="618"/>
        <v>1</v>
      </c>
      <c r="BV78" s="199">
        <f t="shared" si="619"/>
        <v>1</v>
      </c>
      <c r="BW78" s="113">
        <f t="shared" si="171"/>
        <v>2418000</v>
      </c>
      <c r="BX78" s="155">
        <f t="shared" si="80"/>
        <v>0</v>
      </c>
      <c r="CA78" s="286" t="s">
        <v>296</v>
      </c>
      <c r="CB78" s="307" t="s">
        <v>297</v>
      </c>
      <c r="CC78" s="293" t="s">
        <v>107</v>
      </c>
      <c r="CD78" s="294">
        <v>31</v>
      </c>
      <c r="CE78" s="295">
        <v>105000</v>
      </c>
      <c r="CF78" s="291">
        <f t="shared" si="620"/>
        <v>3255000</v>
      </c>
      <c r="CG78" s="594"/>
      <c r="CH78" s="198">
        <f t="shared" si="621"/>
        <v>1</v>
      </c>
      <c r="CI78" s="198">
        <f t="shared" si="622"/>
        <v>1</v>
      </c>
      <c r="CJ78" s="199">
        <f t="shared" si="623"/>
        <v>1</v>
      </c>
      <c r="CK78" s="199">
        <f t="shared" si="624"/>
        <v>1</v>
      </c>
      <c r="CL78" s="199">
        <f t="shared" si="625"/>
        <v>1</v>
      </c>
      <c r="CM78" s="199">
        <f t="shared" si="626"/>
        <v>1</v>
      </c>
      <c r="CN78" s="113">
        <f t="shared" si="176"/>
        <v>3255000</v>
      </c>
      <c r="CO78" s="155">
        <f t="shared" si="85"/>
        <v>0</v>
      </c>
      <c r="CR78" s="299" t="s">
        <v>296</v>
      </c>
      <c r="CS78" s="300" t="s">
        <v>297</v>
      </c>
      <c r="CT78" s="301" t="s">
        <v>107</v>
      </c>
      <c r="CU78" s="302">
        <v>31</v>
      </c>
      <c r="CV78" s="303">
        <v>29767</v>
      </c>
      <c r="CW78" s="291">
        <f t="shared" si="627"/>
        <v>922777</v>
      </c>
      <c r="CX78" s="594"/>
      <c r="CY78" s="198">
        <f t="shared" si="628"/>
        <v>1</v>
      </c>
      <c r="CZ78" s="198">
        <f t="shared" si="629"/>
        <v>1</v>
      </c>
      <c r="DA78" s="199">
        <f t="shared" si="630"/>
        <v>1</v>
      </c>
      <c r="DB78" s="199">
        <f t="shared" si="631"/>
        <v>1</v>
      </c>
      <c r="DC78" s="199">
        <f t="shared" si="632"/>
        <v>1</v>
      </c>
      <c r="DD78" s="199">
        <f t="shared" si="633"/>
        <v>1</v>
      </c>
      <c r="DE78" s="113">
        <f t="shared" si="181"/>
        <v>922777</v>
      </c>
      <c r="DF78" s="155">
        <f t="shared" si="90"/>
        <v>0</v>
      </c>
      <c r="DI78" s="286" t="s">
        <v>296</v>
      </c>
      <c r="DJ78" s="305" t="s">
        <v>297</v>
      </c>
      <c r="DK78" s="288" t="s">
        <v>107</v>
      </c>
      <c r="DL78" s="289">
        <v>31</v>
      </c>
      <c r="DM78" s="295">
        <v>0</v>
      </c>
      <c r="DN78" s="291">
        <f t="shared" si="634"/>
        <v>0</v>
      </c>
      <c r="DO78" s="594"/>
      <c r="DP78" s="198">
        <f t="shared" si="635"/>
        <v>1</v>
      </c>
      <c r="DQ78" s="198">
        <f t="shared" si="636"/>
        <v>1</v>
      </c>
      <c r="DR78" s="199">
        <f t="shared" si="637"/>
        <v>1</v>
      </c>
      <c r="DS78" s="199">
        <f t="shared" si="638"/>
        <v>0</v>
      </c>
      <c r="DT78" s="199">
        <f t="shared" si="639"/>
        <v>0</v>
      </c>
      <c r="DU78" s="199">
        <f t="shared" si="640"/>
        <v>0</v>
      </c>
      <c r="DV78" s="113">
        <f t="shared" si="186"/>
        <v>0</v>
      </c>
      <c r="DW78" s="155">
        <f t="shared" si="95"/>
        <v>0</v>
      </c>
      <c r="DZ78" s="286" t="s">
        <v>296</v>
      </c>
      <c r="EA78" s="305" t="s">
        <v>297</v>
      </c>
      <c r="EB78" s="288" t="s">
        <v>107</v>
      </c>
      <c r="EC78" s="289">
        <v>31</v>
      </c>
      <c r="ED78" s="295">
        <v>0</v>
      </c>
      <c r="EE78" s="291">
        <f t="shared" si="641"/>
        <v>0</v>
      </c>
      <c r="EF78" s="594"/>
      <c r="EG78" s="198">
        <f t="shared" si="642"/>
        <v>1</v>
      </c>
      <c r="EH78" s="198">
        <f t="shared" si="643"/>
        <v>1</v>
      </c>
      <c r="EI78" s="199">
        <f t="shared" si="644"/>
        <v>1</v>
      </c>
      <c r="EJ78" s="199">
        <f t="shared" si="645"/>
        <v>0</v>
      </c>
      <c r="EK78" s="199">
        <f t="shared" si="646"/>
        <v>0</v>
      </c>
      <c r="EL78" s="199">
        <f t="shared" si="647"/>
        <v>0</v>
      </c>
      <c r="EM78" s="113">
        <f t="shared" si="191"/>
        <v>0</v>
      </c>
      <c r="EN78" s="155">
        <f t="shared" si="100"/>
        <v>0</v>
      </c>
      <c r="EQ78" s="286" t="s">
        <v>296</v>
      </c>
      <c r="ER78" s="305" t="s">
        <v>297</v>
      </c>
      <c r="ES78" s="288" t="s">
        <v>107</v>
      </c>
      <c r="ET78" s="289">
        <v>31</v>
      </c>
      <c r="EU78" s="295">
        <v>0</v>
      </c>
      <c r="EV78" s="291">
        <f t="shared" si="648"/>
        <v>0</v>
      </c>
      <c r="EW78" s="594"/>
      <c r="EX78" s="198">
        <f t="shared" si="649"/>
        <v>1</v>
      </c>
      <c r="EY78" s="198">
        <f t="shared" si="650"/>
        <v>1</v>
      </c>
      <c r="EZ78" s="199">
        <f t="shared" si="651"/>
        <v>1</v>
      </c>
      <c r="FA78" s="199">
        <f t="shared" si="652"/>
        <v>0</v>
      </c>
      <c r="FB78" s="199">
        <f t="shared" si="653"/>
        <v>0</v>
      </c>
      <c r="FC78" s="199">
        <f t="shared" si="654"/>
        <v>0</v>
      </c>
      <c r="FD78" s="113">
        <f t="shared" si="196"/>
        <v>0</v>
      </c>
      <c r="FE78" s="155">
        <f t="shared" si="105"/>
        <v>0</v>
      </c>
      <c r="FH78" s="286" t="s">
        <v>296</v>
      </c>
      <c r="FI78" s="305" t="s">
        <v>297</v>
      </c>
      <c r="FJ78" s="288" t="s">
        <v>107</v>
      </c>
      <c r="FK78" s="289">
        <v>31</v>
      </c>
      <c r="FL78" s="295">
        <v>0</v>
      </c>
      <c r="FM78" s="291">
        <f t="shared" si="655"/>
        <v>0</v>
      </c>
      <c r="FN78" s="594"/>
      <c r="FO78" s="198">
        <f t="shared" si="656"/>
        <v>1</v>
      </c>
      <c r="FP78" s="198">
        <f t="shared" si="657"/>
        <v>1</v>
      </c>
      <c r="FQ78" s="199">
        <f t="shared" si="658"/>
        <v>1</v>
      </c>
      <c r="FR78" s="199">
        <f t="shared" si="659"/>
        <v>0</v>
      </c>
      <c r="FS78" s="199">
        <f t="shared" si="660"/>
        <v>0</v>
      </c>
      <c r="FT78" s="199">
        <f t="shared" si="661"/>
        <v>0</v>
      </c>
      <c r="FU78" s="113">
        <f t="shared" si="201"/>
        <v>0</v>
      </c>
      <c r="FV78" s="155">
        <f t="shared" si="110"/>
        <v>0</v>
      </c>
      <c r="FY78" s="286" t="s">
        <v>296</v>
      </c>
      <c r="FZ78" s="305" t="s">
        <v>297</v>
      </c>
      <c r="GA78" s="288" t="s">
        <v>107</v>
      </c>
      <c r="GB78" s="289">
        <v>31</v>
      </c>
      <c r="GC78" s="295">
        <v>0</v>
      </c>
      <c r="GD78" s="291">
        <f t="shared" si="662"/>
        <v>0</v>
      </c>
      <c r="GE78" s="594"/>
      <c r="GF78" s="198">
        <f t="shared" si="663"/>
        <v>1</v>
      </c>
      <c r="GG78" s="198">
        <f t="shared" si="664"/>
        <v>1</v>
      </c>
      <c r="GH78" s="199">
        <f t="shared" si="665"/>
        <v>1</v>
      </c>
      <c r="GI78" s="199">
        <f t="shared" si="666"/>
        <v>0</v>
      </c>
      <c r="GJ78" s="199">
        <f t="shared" si="667"/>
        <v>0</v>
      </c>
      <c r="GK78" s="199">
        <f t="shared" si="668"/>
        <v>0</v>
      </c>
      <c r="GL78" s="113">
        <f t="shared" si="206"/>
        <v>0</v>
      </c>
      <c r="GM78" s="155">
        <f t="shared" si="115"/>
        <v>0</v>
      </c>
      <c r="GP78" s="286" t="s">
        <v>296</v>
      </c>
      <c r="GQ78" s="305" t="s">
        <v>297</v>
      </c>
      <c r="GR78" s="288" t="s">
        <v>107</v>
      </c>
      <c r="GS78" s="289">
        <v>31</v>
      </c>
      <c r="GT78" s="295">
        <v>0</v>
      </c>
      <c r="GU78" s="291">
        <f t="shared" si="669"/>
        <v>0</v>
      </c>
      <c r="GV78" s="594"/>
      <c r="GW78" s="198">
        <f t="shared" si="670"/>
        <v>1</v>
      </c>
      <c r="GX78" s="198">
        <f t="shared" si="671"/>
        <v>1</v>
      </c>
      <c r="GY78" s="199">
        <f t="shared" si="672"/>
        <v>1</v>
      </c>
      <c r="GZ78" s="199">
        <f t="shared" si="673"/>
        <v>0</v>
      </c>
      <c r="HA78" s="199">
        <f t="shared" si="674"/>
        <v>0</v>
      </c>
      <c r="HB78" s="199">
        <f t="shared" si="675"/>
        <v>0</v>
      </c>
      <c r="HC78" s="113">
        <f t="shared" si="211"/>
        <v>0</v>
      </c>
      <c r="HD78" s="155">
        <f t="shared" si="120"/>
        <v>0</v>
      </c>
      <c r="HG78" s="286" t="s">
        <v>296</v>
      </c>
      <c r="HH78" s="305" t="s">
        <v>297</v>
      </c>
      <c r="HI78" s="288" t="s">
        <v>107</v>
      </c>
      <c r="HJ78" s="289">
        <v>31</v>
      </c>
      <c r="HK78" s="295">
        <v>0</v>
      </c>
      <c r="HL78" s="291">
        <f t="shared" si="676"/>
        <v>0</v>
      </c>
      <c r="HM78" s="594"/>
      <c r="HN78" s="198">
        <f t="shared" si="677"/>
        <v>1</v>
      </c>
      <c r="HO78" s="198">
        <f t="shared" si="678"/>
        <v>1</v>
      </c>
      <c r="HP78" s="199">
        <f t="shared" si="679"/>
        <v>1</v>
      </c>
      <c r="HQ78" s="199">
        <f t="shared" si="680"/>
        <v>0</v>
      </c>
      <c r="HR78" s="199">
        <f t="shared" si="681"/>
        <v>0</v>
      </c>
      <c r="HS78" s="199">
        <f t="shared" si="682"/>
        <v>0</v>
      </c>
      <c r="HT78" s="113">
        <f t="shared" si="216"/>
        <v>0</v>
      </c>
      <c r="HU78" s="155">
        <f t="shared" si="125"/>
        <v>0</v>
      </c>
      <c r="HX78" s="286" t="s">
        <v>296</v>
      </c>
      <c r="HY78" s="305" t="s">
        <v>297</v>
      </c>
      <c r="HZ78" s="288" t="s">
        <v>107</v>
      </c>
      <c r="IA78" s="289">
        <v>31</v>
      </c>
      <c r="IB78" s="295">
        <v>0</v>
      </c>
      <c r="IC78" s="291">
        <f t="shared" si="683"/>
        <v>0</v>
      </c>
      <c r="ID78" s="594"/>
      <c r="IE78" s="198">
        <f t="shared" si="684"/>
        <v>1</v>
      </c>
      <c r="IF78" s="198">
        <f t="shared" si="685"/>
        <v>1</v>
      </c>
      <c r="IG78" s="199">
        <f t="shared" si="686"/>
        <v>1</v>
      </c>
      <c r="IH78" s="199">
        <f t="shared" si="687"/>
        <v>0</v>
      </c>
      <c r="II78" s="199">
        <f t="shared" si="688"/>
        <v>0</v>
      </c>
      <c r="IJ78" s="199">
        <f t="shared" si="689"/>
        <v>0</v>
      </c>
      <c r="IK78" s="113">
        <f t="shared" si="221"/>
        <v>0</v>
      </c>
      <c r="IL78" s="155">
        <f t="shared" si="130"/>
        <v>0</v>
      </c>
      <c r="IO78" s="286" t="s">
        <v>296</v>
      </c>
      <c r="IP78" s="305" t="s">
        <v>297</v>
      </c>
      <c r="IQ78" s="288" t="s">
        <v>107</v>
      </c>
      <c r="IR78" s="289">
        <v>31</v>
      </c>
      <c r="IS78" s="295">
        <v>0</v>
      </c>
      <c r="IT78" s="291">
        <f t="shared" si="690"/>
        <v>0</v>
      </c>
      <c r="IU78" s="594"/>
      <c r="IV78" s="198">
        <f t="shared" si="691"/>
        <v>1</v>
      </c>
      <c r="IW78" s="198">
        <f t="shared" si="692"/>
        <v>1</v>
      </c>
      <c r="IX78" s="199">
        <f t="shared" si="693"/>
        <v>1</v>
      </c>
      <c r="IY78" s="199">
        <f t="shared" si="694"/>
        <v>0</v>
      </c>
      <c r="IZ78" s="199">
        <f t="shared" si="695"/>
        <v>0</v>
      </c>
      <c r="JA78" s="199">
        <f t="shared" si="696"/>
        <v>0</v>
      </c>
      <c r="JB78" s="113">
        <f t="shared" si="226"/>
        <v>0</v>
      </c>
      <c r="JC78" s="155">
        <f t="shared" si="135"/>
        <v>0</v>
      </c>
    </row>
    <row r="79" spans="2:263" ht="17.25" thickTop="1">
      <c r="B79" s="308" t="s">
        <v>298</v>
      </c>
      <c r="C79" s="270" t="s">
        <v>299</v>
      </c>
      <c r="D79" s="309"/>
      <c r="E79" s="310"/>
      <c r="F79" s="311"/>
      <c r="G79" s="312"/>
      <c r="H79" s="275">
        <f>SUM(G80:G84)</f>
        <v>0</v>
      </c>
      <c r="K79" s="308" t="s">
        <v>298</v>
      </c>
      <c r="L79" s="270" t="s">
        <v>299</v>
      </c>
      <c r="M79" s="309"/>
      <c r="N79" s="310"/>
      <c r="O79" s="311"/>
      <c r="P79" s="312"/>
      <c r="Q79" s="275">
        <f>SUM(P80:P84)</f>
        <v>10791431</v>
      </c>
      <c r="R79" s="198">
        <f t="shared" si="596"/>
        <v>1</v>
      </c>
      <c r="S79" s="198">
        <f t="shared" si="597"/>
        <v>1</v>
      </c>
      <c r="T79" s="199">
        <f t="shared" si="598"/>
        <v>1</v>
      </c>
      <c r="U79" s="119"/>
      <c r="V79" s="119"/>
      <c r="W79" s="199">
        <f>PRODUCT(R79:T79)</f>
        <v>1</v>
      </c>
      <c r="X79" s="113">
        <f t="shared" si="420"/>
        <v>0</v>
      </c>
      <c r="Y79" s="155">
        <f t="shared" si="421"/>
        <v>0</v>
      </c>
      <c r="AB79" s="308" t="s">
        <v>298</v>
      </c>
      <c r="AC79" s="270" t="s">
        <v>299</v>
      </c>
      <c r="AD79" s="309"/>
      <c r="AE79" s="310"/>
      <c r="AF79" s="311"/>
      <c r="AG79" s="312"/>
      <c r="AH79" s="275">
        <f>SUM(AG80:AG84)</f>
        <v>12542355</v>
      </c>
      <c r="AI79" s="198">
        <f t="shared" si="600"/>
        <v>1</v>
      </c>
      <c r="AJ79" s="198">
        <f t="shared" si="601"/>
        <v>1</v>
      </c>
      <c r="AK79" s="199">
        <f t="shared" si="602"/>
        <v>1</v>
      </c>
      <c r="AL79" s="119"/>
      <c r="AM79" s="119"/>
      <c r="AN79" s="199">
        <f>PRODUCT(AI79:AK79)</f>
        <v>1</v>
      </c>
      <c r="AO79" s="113">
        <f t="shared" si="161"/>
        <v>0</v>
      </c>
      <c r="AP79" s="155">
        <f t="shared" ref="AP79:AP142" si="697">AG79-AO79</f>
        <v>0</v>
      </c>
      <c r="AS79" s="313" t="s">
        <v>298</v>
      </c>
      <c r="AT79" s="277" t="s">
        <v>299</v>
      </c>
      <c r="AU79" s="314"/>
      <c r="AV79" s="315"/>
      <c r="AW79" s="316"/>
      <c r="AX79" s="312"/>
      <c r="AY79" s="275">
        <f>SUM(AX80:AX84)</f>
        <v>11355000</v>
      </c>
      <c r="AZ79" s="198">
        <f t="shared" si="607"/>
        <v>1</v>
      </c>
      <c r="BA79" s="198">
        <f t="shared" si="608"/>
        <v>1</v>
      </c>
      <c r="BB79" s="199">
        <f t="shared" si="609"/>
        <v>1</v>
      </c>
      <c r="BC79" s="119"/>
      <c r="BD79" s="119"/>
      <c r="BE79" s="199">
        <f>PRODUCT(AZ79:BB79)</f>
        <v>1</v>
      </c>
      <c r="BF79" s="113">
        <f t="shared" si="166"/>
        <v>0</v>
      </c>
      <c r="BG79" s="155">
        <f t="shared" ref="BG79:BG142" si="698">AX79-BF79</f>
        <v>0</v>
      </c>
      <c r="BJ79" s="308" t="s">
        <v>298</v>
      </c>
      <c r="BK79" s="270" t="s">
        <v>299</v>
      </c>
      <c r="BL79" s="309"/>
      <c r="BM79" s="310"/>
      <c r="BN79" s="311"/>
      <c r="BO79" s="312"/>
      <c r="BP79" s="275">
        <f>SUM(BO80:BO84)</f>
        <v>14340000</v>
      </c>
      <c r="BQ79" s="198">
        <f t="shared" si="614"/>
        <v>1</v>
      </c>
      <c r="BR79" s="198">
        <f t="shared" si="615"/>
        <v>1</v>
      </c>
      <c r="BS79" s="199">
        <f t="shared" si="616"/>
        <v>1</v>
      </c>
      <c r="BT79" s="119"/>
      <c r="BU79" s="119"/>
      <c r="BV79" s="199">
        <f>PRODUCT(BQ79:BS79)</f>
        <v>1</v>
      </c>
      <c r="BW79" s="113">
        <f t="shared" si="171"/>
        <v>0</v>
      </c>
      <c r="BX79" s="155">
        <f t="shared" ref="BX79:BX142" si="699">BO79-BW79</f>
        <v>0</v>
      </c>
      <c r="CA79" s="308" t="s">
        <v>298</v>
      </c>
      <c r="CB79" s="270" t="s">
        <v>299</v>
      </c>
      <c r="CC79" s="309"/>
      <c r="CD79" s="310"/>
      <c r="CE79" s="311"/>
      <c r="CF79" s="312"/>
      <c r="CG79" s="275">
        <f>SUM(CF80:CF84)</f>
        <v>13905000</v>
      </c>
      <c r="CH79" s="198">
        <f t="shared" si="621"/>
        <v>1</v>
      </c>
      <c r="CI79" s="198">
        <f t="shared" si="622"/>
        <v>1</v>
      </c>
      <c r="CJ79" s="199">
        <f t="shared" si="623"/>
        <v>1</v>
      </c>
      <c r="CK79" s="119"/>
      <c r="CL79" s="119"/>
      <c r="CM79" s="199">
        <f>PRODUCT(CH79:CJ79)</f>
        <v>1</v>
      </c>
      <c r="CN79" s="113">
        <f t="shared" si="176"/>
        <v>0</v>
      </c>
      <c r="CO79" s="155">
        <f t="shared" ref="CO79:CO142" si="700">CF79-CN79</f>
        <v>0</v>
      </c>
      <c r="CR79" s="317" t="s">
        <v>298</v>
      </c>
      <c r="CS79" s="282" t="s">
        <v>299</v>
      </c>
      <c r="CT79" s="318"/>
      <c r="CU79" s="319"/>
      <c r="CV79" s="319"/>
      <c r="CW79" s="312"/>
      <c r="CX79" s="275">
        <f>SUM(CW80:CW84)</f>
        <v>7029853</v>
      </c>
      <c r="CY79" s="198">
        <f t="shared" si="628"/>
        <v>1</v>
      </c>
      <c r="CZ79" s="198">
        <f t="shared" si="629"/>
        <v>1</v>
      </c>
      <c r="DA79" s="199">
        <f t="shared" si="630"/>
        <v>1</v>
      </c>
      <c r="DB79" s="119"/>
      <c r="DC79" s="119"/>
      <c r="DD79" s="199">
        <f>PRODUCT(CY79:DA79)</f>
        <v>1</v>
      </c>
      <c r="DE79" s="113">
        <f t="shared" si="181"/>
        <v>0</v>
      </c>
      <c r="DF79" s="155">
        <f t="shared" ref="DF79:DF142" si="701">CW79-DE79</f>
        <v>0</v>
      </c>
      <c r="DI79" s="308" t="s">
        <v>298</v>
      </c>
      <c r="DJ79" s="270" t="s">
        <v>299</v>
      </c>
      <c r="DK79" s="309"/>
      <c r="DL79" s="310"/>
      <c r="DM79" s="311"/>
      <c r="DN79" s="312"/>
      <c r="DO79" s="275">
        <f>SUM(DN80:DN84)</f>
        <v>0</v>
      </c>
      <c r="DP79" s="198">
        <f t="shared" si="635"/>
        <v>1</v>
      </c>
      <c r="DQ79" s="198">
        <f t="shared" si="636"/>
        <v>1</v>
      </c>
      <c r="DR79" s="199">
        <f t="shared" si="637"/>
        <v>1</v>
      </c>
      <c r="DS79" s="119"/>
      <c r="DT79" s="119"/>
      <c r="DU79" s="199">
        <f>PRODUCT(DP79:DR79)</f>
        <v>1</v>
      </c>
      <c r="DV79" s="113">
        <f t="shared" si="186"/>
        <v>0</v>
      </c>
      <c r="DW79" s="155">
        <f t="shared" ref="DW79:DW142" si="702">DN79-DV79</f>
        <v>0</v>
      </c>
      <c r="DZ79" s="308" t="s">
        <v>298</v>
      </c>
      <c r="EA79" s="270" t="s">
        <v>299</v>
      </c>
      <c r="EB79" s="309"/>
      <c r="EC79" s="310"/>
      <c r="ED79" s="311"/>
      <c r="EE79" s="312"/>
      <c r="EF79" s="275">
        <f>SUM(EE80:EE84)</f>
        <v>0</v>
      </c>
      <c r="EG79" s="198">
        <f t="shared" si="642"/>
        <v>1</v>
      </c>
      <c r="EH79" s="198">
        <f t="shared" si="643"/>
        <v>1</v>
      </c>
      <c r="EI79" s="199">
        <f t="shared" si="644"/>
        <v>1</v>
      </c>
      <c r="EJ79" s="119"/>
      <c r="EK79" s="119"/>
      <c r="EL79" s="199">
        <f>PRODUCT(EG79:EI79)</f>
        <v>1</v>
      </c>
      <c r="EM79" s="113">
        <f t="shared" si="191"/>
        <v>0</v>
      </c>
      <c r="EN79" s="155">
        <f t="shared" ref="EN79:EN142" si="703">EE79-EM79</f>
        <v>0</v>
      </c>
      <c r="EQ79" s="308" t="s">
        <v>298</v>
      </c>
      <c r="ER79" s="270" t="s">
        <v>299</v>
      </c>
      <c r="ES79" s="309"/>
      <c r="ET79" s="310"/>
      <c r="EU79" s="311"/>
      <c r="EV79" s="312"/>
      <c r="EW79" s="275">
        <f>SUM(EV80:EV84)</f>
        <v>0</v>
      </c>
      <c r="EX79" s="198">
        <f t="shared" si="649"/>
        <v>1</v>
      </c>
      <c r="EY79" s="198">
        <f t="shared" si="650"/>
        <v>1</v>
      </c>
      <c r="EZ79" s="199">
        <f t="shared" si="651"/>
        <v>1</v>
      </c>
      <c r="FA79" s="119"/>
      <c r="FB79" s="119"/>
      <c r="FC79" s="199">
        <f>PRODUCT(EX79:EZ79)</f>
        <v>1</v>
      </c>
      <c r="FD79" s="113">
        <f t="shared" si="196"/>
        <v>0</v>
      </c>
      <c r="FE79" s="155">
        <f t="shared" ref="FE79:FE142" si="704">EV79-FD79</f>
        <v>0</v>
      </c>
      <c r="FH79" s="308" t="s">
        <v>298</v>
      </c>
      <c r="FI79" s="270" t="s">
        <v>299</v>
      </c>
      <c r="FJ79" s="309"/>
      <c r="FK79" s="310"/>
      <c r="FL79" s="311"/>
      <c r="FM79" s="312"/>
      <c r="FN79" s="275">
        <f>SUM(FM80:FM84)</f>
        <v>0</v>
      </c>
      <c r="FO79" s="198">
        <f t="shared" si="656"/>
        <v>1</v>
      </c>
      <c r="FP79" s="198">
        <f t="shared" si="657"/>
        <v>1</v>
      </c>
      <c r="FQ79" s="199">
        <f t="shared" si="658"/>
        <v>1</v>
      </c>
      <c r="FR79" s="119"/>
      <c r="FS79" s="119"/>
      <c r="FT79" s="199">
        <f>PRODUCT(FO79:FQ79)</f>
        <v>1</v>
      </c>
      <c r="FU79" s="113">
        <f t="shared" si="201"/>
        <v>0</v>
      </c>
      <c r="FV79" s="155">
        <f t="shared" ref="FV79:FV142" si="705">FM79-FU79</f>
        <v>0</v>
      </c>
      <c r="FY79" s="308" t="s">
        <v>298</v>
      </c>
      <c r="FZ79" s="270" t="s">
        <v>299</v>
      </c>
      <c r="GA79" s="309"/>
      <c r="GB79" s="310"/>
      <c r="GC79" s="311"/>
      <c r="GD79" s="312"/>
      <c r="GE79" s="275">
        <f>SUM(GD80:GD84)</f>
        <v>0</v>
      </c>
      <c r="GF79" s="198">
        <f t="shared" si="663"/>
        <v>1</v>
      </c>
      <c r="GG79" s="198">
        <f t="shared" si="664"/>
        <v>1</v>
      </c>
      <c r="GH79" s="199">
        <f t="shared" si="665"/>
        <v>1</v>
      </c>
      <c r="GI79" s="119"/>
      <c r="GJ79" s="119"/>
      <c r="GK79" s="199">
        <f>PRODUCT(GF79:GH79)</f>
        <v>1</v>
      </c>
      <c r="GL79" s="113">
        <f t="shared" si="206"/>
        <v>0</v>
      </c>
      <c r="GM79" s="155">
        <f t="shared" ref="GM79:GM142" si="706">GD79-GL79</f>
        <v>0</v>
      </c>
      <c r="GP79" s="308" t="s">
        <v>298</v>
      </c>
      <c r="GQ79" s="270" t="s">
        <v>299</v>
      </c>
      <c r="GR79" s="309"/>
      <c r="GS79" s="310"/>
      <c r="GT79" s="311"/>
      <c r="GU79" s="312"/>
      <c r="GV79" s="275">
        <f>SUM(GU80:GU84)</f>
        <v>0</v>
      </c>
      <c r="GW79" s="198">
        <f t="shared" si="670"/>
        <v>1</v>
      </c>
      <c r="GX79" s="198">
        <f t="shared" si="671"/>
        <v>1</v>
      </c>
      <c r="GY79" s="199">
        <f t="shared" si="672"/>
        <v>1</v>
      </c>
      <c r="GZ79" s="119"/>
      <c r="HA79" s="119"/>
      <c r="HB79" s="199">
        <f>PRODUCT(GW79:GY79)</f>
        <v>1</v>
      </c>
      <c r="HC79" s="113">
        <f t="shared" si="211"/>
        <v>0</v>
      </c>
      <c r="HD79" s="155">
        <f t="shared" ref="HD79:HD142" si="707">GU79-HC79</f>
        <v>0</v>
      </c>
      <c r="HG79" s="308" t="s">
        <v>298</v>
      </c>
      <c r="HH79" s="270" t="s">
        <v>299</v>
      </c>
      <c r="HI79" s="309"/>
      <c r="HJ79" s="310"/>
      <c r="HK79" s="311"/>
      <c r="HL79" s="312"/>
      <c r="HM79" s="275">
        <f>SUM(HL80:HL84)</f>
        <v>0</v>
      </c>
      <c r="HN79" s="198">
        <f t="shared" si="677"/>
        <v>1</v>
      </c>
      <c r="HO79" s="198">
        <f t="shared" si="678"/>
        <v>1</v>
      </c>
      <c r="HP79" s="199">
        <f t="shared" si="679"/>
        <v>1</v>
      </c>
      <c r="HQ79" s="119"/>
      <c r="HR79" s="119"/>
      <c r="HS79" s="199">
        <f>PRODUCT(HN79:HP79)</f>
        <v>1</v>
      </c>
      <c r="HT79" s="113">
        <f t="shared" si="216"/>
        <v>0</v>
      </c>
      <c r="HU79" s="155">
        <f t="shared" ref="HU79:HU142" si="708">HL79-HT79</f>
        <v>0</v>
      </c>
      <c r="HX79" s="308" t="s">
        <v>298</v>
      </c>
      <c r="HY79" s="270" t="s">
        <v>299</v>
      </c>
      <c r="HZ79" s="309"/>
      <c r="IA79" s="310"/>
      <c r="IB79" s="311"/>
      <c r="IC79" s="312"/>
      <c r="ID79" s="275">
        <f>SUM(IC80:IC84)</f>
        <v>0</v>
      </c>
      <c r="IE79" s="198">
        <f t="shared" si="684"/>
        <v>1</v>
      </c>
      <c r="IF79" s="198">
        <f t="shared" si="685"/>
        <v>1</v>
      </c>
      <c r="IG79" s="199">
        <f t="shared" si="686"/>
        <v>1</v>
      </c>
      <c r="IH79" s="119"/>
      <c r="II79" s="119"/>
      <c r="IJ79" s="199">
        <f>PRODUCT(IE79:IG79)</f>
        <v>1</v>
      </c>
      <c r="IK79" s="113">
        <f t="shared" si="221"/>
        <v>0</v>
      </c>
      <c r="IL79" s="155">
        <f t="shared" ref="IL79:IL142" si="709">IC79-IK79</f>
        <v>0</v>
      </c>
      <c r="IO79" s="308" t="s">
        <v>298</v>
      </c>
      <c r="IP79" s="270" t="s">
        <v>299</v>
      </c>
      <c r="IQ79" s="309"/>
      <c r="IR79" s="310"/>
      <c r="IS79" s="311"/>
      <c r="IT79" s="312"/>
      <c r="IU79" s="275">
        <f>SUM(IT80:IT84)</f>
        <v>0</v>
      </c>
      <c r="IV79" s="198">
        <f t="shared" si="691"/>
        <v>1</v>
      </c>
      <c r="IW79" s="198">
        <f t="shared" si="692"/>
        <v>1</v>
      </c>
      <c r="IX79" s="199">
        <f t="shared" si="693"/>
        <v>1</v>
      </c>
      <c r="IY79" s="119"/>
      <c r="IZ79" s="119"/>
      <c r="JA79" s="199">
        <f>PRODUCT(IV79:IX79)</f>
        <v>1</v>
      </c>
      <c r="JB79" s="113">
        <f t="shared" si="226"/>
        <v>0</v>
      </c>
      <c r="JC79" s="155">
        <f t="shared" ref="JC79:JC142" si="710">IT79-JB79</f>
        <v>0</v>
      </c>
    </row>
    <row r="80" spans="2:263" ht="54.75" customHeight="1">
      <c r="B80" s="286"/>
      <c r="C80" s="287" t="s">
        <v>300</v>
      </c>
      <c r="D80" s="288"/>
      <c r="E80" s="289"/>
      <c r="F80" s="333"/>
      <c r="G80" s="291"/>
      <c r="H80" s="594" t="e">
        <f>+H79/G189</f>
        <v>#DIV/0!</v>
      </c>
      <c r="K80" s="286"/>
      <c r="L80" s="292" t="s">
        <v>300</v>
      </c>
      <c r="M80" s="293"/>
      <c r="N80" s="294"/>
      <c r="O80" s="297"/>
      <c r="P80" s="291"/>
      <c r="Q80" s="595">
        <f>+Q79/P189</f>
        <v>4.9429722600354498E-2</v>
      </c>
      <c r="R80" s="198">
        <v>1</v>
      </c>
      <c r="S80" s="198">
        <v>1</v>
      </c>
      <c r="T80" s="199">
        <v>1</v>
      </c>
      <c r="U80" s="119"/>
      <c r="V80" s="119"/>
      <c r="W80" s="199">
        <f>PRODUCT(R80:T80)</f>
        <v>1</v>
      </c>
      <c r="X80" s="113">
        <f t="shared" si="420"/>
        <v>0</v>
      </c>
      <c r="Y80" s="155">
        <f t="shared" si="421"/>
        <v>0</v>
      </c>
      <c r="AB80" s="286"/>
      <c r="AC80" s="292" t="s">
        <v>300</v>
      </c>
      <c r="AD80" s="293"/>
      <c r="AE80" s="294"/>
      <c r="AF80" s="297"/>
      <c r="AG80" s="291"/>
      <c r="AH80" s="594">
        <f>+AH79/AG189</f>
        <v>5.9392645513924196E-2</v>
      </c>
      <c r="AI80" s="198">
        <v>1</v>
      </c>
      <c r="AJ80" s="198">
        <v>1</v>
      </c>
      <c r="AK80" s="199">
        <v>1</v>
      </c>
      <c r="AL80" s="119"/>
      <c r="AM80" s="119"/>
      <c r="AN80" s="199">
        <f>PRODUCT(AI80:AK80)</f>
        <v>1</v>
      </c>
      <c r="AO80" s="113">
        <f t="shared" si="161"/>
        <v>0</v>
      </c>
      <c r="AP80" s="155">
        <f t="shared" si="697"/>
        <v>0</v>
      </c>
      <c r="AS80" s="286"/>
      <c r="AT80" s="292" t="s">
        <v>300</v>
      </c>
      <c r="AU80" s="296"/>
      <c r="AV80" s="294"/>
      <c r="AW80" s="297"/>
      <c r="AX80" s="291"/>
      <c r="AY80" s="594">
        <f>+AY79/AX189</f>
        <v>5.211107159858392E-2</v>
      </c>
      <c r="AZ80" s="198">
        <v>1</v>
      </c>
      <c r="BA80" s="198">
        <v>1</v>
      </c>
      <c r="BB80" s="199">
        <v>1</v>
      </c>
      <c r="BC80" s="119"/>
      <c r="BD80" s="119"/>
      <c r="BE80" s="199">
        <f>PRODUCT(AZ80:BB80)</f>
        <v>1</v>
      </c>
      <c r="BF80" s="113">
        <f t="shared" si="166"/>
        <v>0</v>
      </c>
      <c r="BG80" s="155">
        <f t="shared" si="698"/>
        <v>0</v>
      </c>
      <c r="BJ80" s="286"/>
      <c r="BK80" s="292" t="s">
        <v>300</v>
      </c>
      <c r="BL80" s="293"/>
      <c r="BM80" s="294"/>
      <c r="BN80" s="297"/>
      <c r="BO80" s="291"/>
      <c r="BP80" s="594">
        <f>+BP79/BO189</f>
        <v>6.5111667758861166E-2</v>
      </c>
      <c r="BQ80" s="198">
        <v>1</v>
      </c>
      <c r="BR80" s="198">
        <v>1</v>
      </c>
      <c r="BS80" s="199">
        <v>1</v>
      </c>
      <c r="BT80" s="119"/>
      <c r="BU80" s="119"/>
      <c r="BV80" s="199">
        <f>PRODUCT(BQ80:BS80)</f>
        <v>1</v>
      </c>
      <c r="BW80" s="113">
        <f t="shared" si="171"/>
        <v>0</v>
      </c>
      <c r="BX80" s="155">
        <f t="shared" si="699"/>
        <v>0</v>
      </c>
      <c r="CA80" s="286"/>
      <c r="CB80" s="298" t="s">
        <v>300</v>
      </c>
      <c r="CC80" s="293"/>
      <c r="CD80" s="294"/>
      <c r="CE80" s="297"/>
      <c r="CF80" s="291"/>
      <c r="CG80" s="594">
        <f>+CG79/CF189</f>
        <v>6.3873437088079785E-2</v>
      </c>
      <c r="CH80" s="198">
        <v>1</v>
      </c>
      <c r="CI80" s="198">
        <v>1</v>
      </c>
      <c r="CJ80" s="199">
        <v>1</v>
      </c>
      <c r="CK80" s="119"/>
      <c r="CL80" s="119"/>
      <c r="CM80" s="199">
        <f>PRODUCT(CH80:CJ80)</f>
        <v>1</v>
      </c>
      <c r="CN80" s="113">
        <f t="shared" si="176"/>
        <v>0</v>
      </c>
      <c r="CO80" s="155">
        <f t="shared" si="700"/>
        <v>0</v>
      </c>
      <c r="CR80" s="299"/>
      <c r="CS80" s="300" t="s">
        <v>300</v>
      </c>
      <c r="CT80" s="301"/>
      <c r="CU80" s="302"/>
      <c r="CV80" s="303"/>
      <c r="CW80" s="291"/>
      <c r="CX80" s="594">
        <f>+CX79/CW189</f>
        <v>3.1453862652686862E-2</v>
      </c>
      <c r="CY80" s="198">
        <v>1</v>
      </c>
      <c r="CZ80" s="198">
        <v>1</v>
      </c>
      <c r="DA80" s="199">
        <v>1</v>
      </c>
      <c r="DB80" s="119"/>
      <c r="DC80" s="119"/>
      <c r="DD80" s="199">
        <f>PRODUCT(CY80:DA80)</f>
        <v>1</v>
      </c>
      <c r="DE80" s="113">
        <f t="shared" si="181"/>
        <v>0</v>
      </c>
      <c r="DF80" s="155">
        <f t="shared" si="701"/>
        <v>0</v>
      </c>
      <c r="DI80" s="286"/>
      <c r="DJ80" s="287" t="s">
        <v>300</v>
      </c>
      <c r="DK80" s="288"/>
      <c r="DL80" s="289"/>
      <c r="DM80" s="297"/>
      <c r="DN80" s="291"/>
      <c r="DO80" s="594" t="e">
        <f>+DO79/DN189</f>
        <v>#DIV/0!</v>
      </c>
      <c r="DP80" s="198">
        <v>1</v>
      </c>
      <c r="DQ80" s="198">
        <v>1</v>
      </c>
      <c r="DR80" s="199">
        <v>1</v>
      </c>
      <c r="DS80" s="119"/>
      <c r="DT80" s="119"/>
      <c r="DU80" s="199">
        <f>PRODUCT(DP80:DR80)</f>
        <v>1</v>
      </c>
      <c r="DV80" s="113">
        <f t="shared" si="186"/>
        <v>0</v>
      </c>
      <c r="DW80" s="155">
        <f t="shared" si="702"/>
        <v>0</v>
      </c>
      <c r="DZ80" s="286"/>
      <c r="EA80" s="287" t="s">
        <v>300</v>
      </c>
      <c r="EB80" s="288"/>
      <c r="EC80" s="289"/>
      <c r="ED80" s="297"/>
      <c r="EE80" s="291"/>
      <c r="EF80" s="594" t="e">
        <f>+EF79/EE189</f>
        <v>#DIV/0!</v>
      </c>
      <c r="EG80" s="198">
        <v>1</v>
      </c>
      <c r="EH80" s="198">
        <v>1</v>
      </c>
      <c r="EI80" s="199">
        <v>1</v>
      </c>
      <c r="EJ80" s="119"/>
      <c r="EK80" s="119"/>
      <c r="EL80" s="199">
        <f>PRODUCT(EG80:EI80)</f>
        <v>1</v>
      </c>
      <c r="EM80" s="113">
        <f t="shared" si="191"/>
        <v>0</v>
      </c>
      <c r="EN80" s="155">
        <f t="shared" si="703"/>
        <v>0</v>
      </c>
      <c r="EQ80" s="286"/>
      <c r="ER80" s="287" t="s">
        <v>300</v>
      </c>
      <c r="ES80" s="288"/>
      <c r="ET80" s="289"/>
      <c r="EU80" s="297"/>
      <c r="EV80" s="291"/>
      <c r="EW80" s="594" t="e">
        <f>+EW79/EV189</f>
        <v>#DIV/0!</v>
      </c>
      <c r="EX80" s="198">
        <v>1</v>
      </c>
      <c r="EY80" s="198">
        <v>1</v>
      </c>
      <c r="EZ80" s="199">
        <v>1</v>
      </c>
      <c r="FA80" s="119"/>
      <c r="FB80" s="119"/>
      <c r="FC80" s="199">
        <f>PRODUCT(EX80:EZ80)</f>
        <v>1</v>
      </c>
      <c r="FD80" s="113">
        <f t="shared" si="196"/>
        <v>0</v>
      </c>
      <c r="FE80" s="155">
        <f t="shared" si="704"/>
        <v>0</v>
      </c>
      <c r="FH80" s="286"/>
      <c r="FI80" s="287" t="s">
        <v>300</v>
      </c>
      <c r="FJ80" s="288"/>
      <c r="FK80" s="289"/>
      <c r="FL80" s="297"/>
      <c r="FM80" s="291"/>
      <c r="FN80" s="594" t="e">
        <f>+FN79/FM189</f>
        <v>#DIV/0!</v>
      </c>
      <c r="FO80" s="198">
        <v>1</v>
      </c>
      <c r="FP80" s="198">
        <v>1</v>
      </c>
      <c r="FQ80" s="199">
        <v>1</v>
      </c>
      <c r="FR80" s="119"/>
      <c r="FS80" s="119"/>
      <c r="FT80" s="199">
        <f>PRODUCT(FO80:FQ80)</f>
        <v>1</v>
      </c>
      <c r="FU80" s="113">
        <f t="shared" si="201"/>
        <v>0</v>
      </c>
      <c r="FV80" s="155">
        <f t="shared" si="705"/>
        <v>0</v>
      </c>
      <c r="FY80" s="286"/>
      <c r="FZ80" s="287" t="s">
        <v>300</v>
      </c>
      <c r="GA80" s="288"/>
      <c r="GB80" s="289"/>
      <c r="GC80" s="297"/>
      <c r="GD80" s="291"/>
      <c r="GE80" s="594" t="e">
        <f>+GE79/GD189</f>
        <v>#DIV/0!</v>
      </c>
      <c r="GF80" s="198">
        <v>1</v>
      </c>
      <c r="GG80" s="198">
        <v>1</v>
      </c>
      <c r="GH80" s="199">
        <v>1</v>
      </c>
      <c r="GI80" s="119"/>
      <c r="GJ80" s="119"/>
      <c r="GK80" s="199">
        <f>PRODUCT(GF80:GH80)</f>
        <v>1</v>
      </c>
      <c r="GL80" s="113">
        <f t="shared" si="206"/>
        <v>0</v>
      </c>
      <c r="GM80" s="155">
        <f t="shared" si="706"/>
        <v>0</v>
      </c>
      <c r="GP80" s="286"/>
      <c r="GQ80" s="287" t="s">
        <v>300</v>
      </c>
      <c r="GR80" s="288"/>
      <c r="GS80" s="289"/>
      <c r="GT80" s="297"/>
      <c r="GU80" s="291"/>
      <c r="GV80" s="594" t="e">
        <f>+GV79/GU189</f>
        <v>#DIV/0!</v>
      </c>
      <c r="GW80" s="198">
        <v>1</v>
      </c>
      <c r="GX80" s="198">
        <v>1</v>
      </c>
      <c r="GY80" s="199">
        <v>1</v>
      </c>
      <c r="GZ80" s="119"/>
      <c r="HA80" s="119"/>
      <c r="HB80" s="199">
        <f>PRODUCT(GW80:GY80)</f>
        <v>1</v>
      </c>
      <c r="HC80" s="113">
        <f t="shared" si="211"/>
        <v>0</v>
      </c>
      <c r="HD80" s="155">
        <f t="shared" si="707"/>
        <v>0</v>
      </c>
      <c r="HG80" s="286"/>
      <c r="HH80" s="287" t="s">
        <v>300</v>
      </c>
      <c r="HI80" s="288"/>
      <c r="HJ80" s="289"/>
      <c r="HK80" s="297"/>
      <c r="HL80" s="291"/>
      <c r="HM80" s="594" t="e">
        <f>+HM79/HL189</f>
        <v>#DIV/0!</v>
      </c>
      <c r="HN80" s="198">
        <v>1</v>
      </c>
      <c r="HO80" s="198">
        <v>1</v>
      </c>
      <c r="HP80" s="199">
        <v>1</v>
      </c>
      <c r="HQ80" s="119"/>
      <c r="HR80" s="119"/>
      <c r="HS80" s="199">
        <f>PRODUCT(HN80:HP80)</f>
        <v>1</v>
      </c>
      <c r="HT80" s="113">
        <f t="shared" si="216"/>
        <v>0</v>
      </c>
      <c r="HU80" s="155">
        <f t="shared" si="708"/>
        <v>0</v>
      </c>
      <c r="HX80" s="286"/>
      <c r="HY80" s="287" t="s">
        <v>300</v>
      </c>
      <c r="HZ80" s="288"/>
      <c r="IA80" s="289"/>
      <c r="IB80" s="297"/>
      <c r="IC80" s="291"/>
      <c r="ID80" s="594" t="e">
        <f>+ID79/IC189</f>
        <v>#DIV/0!</v>
      </c>
      <c r="IE80" s="198">
        <v>1</v>
      </c>
      <c r="IF80" s="198">
        <v>1</v>
      </c>
      <c r="IG80" s="199">
        <v>1</v>
      </c>
      <c r="IH80" s="119"/>
      <c r="II80" s="119"/>
      <c r="IJ80" s="199">
        <f>PRODUCT(IE80:IG80)</f>
        <v>1</v>
      </c>
      <c r="IK80" s="113">
        <f t="shared" si="221"/>
        <v>0</v>
      </c>
      <c r="IL80" s="155">
        <f t="shared" si="709"/>
        <v>0</v>
      </c>
      <c r="IO80" s="286"/>
      <c r="IP80" s="287" t="s">
        <v>300</v>
      </c>
      <c r="IQ80" s="288"/>
      <c r="IR80" s="289"/>
      <c r="IS80" s="297"/>
      <c r="IT80" s="291"/>
      <c r="IU80" s="594" t="e">
        <f>+IU79/IT189</f>
        <v>#DIV/0!</v>
      </c>
      <c r="IV80" s="198">
        <v>1</v>
      </c>
      <c r="IW80" s="198">
        <v>1</v>
      </c>
      <c r="IX80" s="199">
        <v>1</v>
      </c>
      <c r="IY80" s="119"/>
      <c r="IZ80" s="119"/>
      <c r="JA80" s="199">
        <f>PRODUCT(IV80:IX80)</f>
        <v>1</v>
      </c>
      <c r="JB80" s="113">
        <f t="shared" si="226"/>
        <v>0</v>
      </c>
      <c r="JC80" s="155">
        <f t="shared" si="710"/>
        <v>0</v>
      </c>
    </row>
    <row r="81" spans="2:263" ht="106.5" customHeight="1">
      <c r="B81" s="286" t="s">
        <v>301</v>
      </c>
      <c r="C81" s="287" t="s">
        <v>302</v>
      </c>
      <c r="D81" s="288" t="s">
        <v>107</v>
      </c>
      <c r="E81" s="289">
        <v>2</v>
      </c>
      <c r="F81" s="290">
        <v>0</v>
      </c>
      <c r="G81" s="291">
        <f t="shared" ref="G81:G84" si="711">+ROUND(E81*F81,0)</f>
        <v>0</v>
      </c>
      <c r="H81" s="594"/>
      <c r="K81" s="286" t="s">
        <v>301</v>
      </c>
      <c r="L81" s="292" t="s">
        <v>302</v>
      </c>
      <c r="M81" s="293" t="s">
        <v>107</v>
      </c>
      <c r="N81" s="294">
        <v>2</v>
      </c>
      <c r="O81" s="295">
        <v>162047</v>
      </c>
      <c r="P81" s="291">
        <f t="shared" ref="P81:P84" si="712">+ROUND(N81*O81,0)</f>
        <v>324094</v>
      </c>
      <c r="Q81" s="594"/>
      <c r="R81" s="198">
        <f>IF(EXACT(VLOOKUP(K81,OFERTA_0,2,FALSE),L81),1,0)</f>
        <v>1</v>
      </c>
      <c r="S81" s="198">
        <f>IF(EXACT(VLOOKUP(K81,OFERTA_0,3,FALSE),M81),1,0)</f>
        <v>1</v>
      </c>
      <c r="T81" s="199">
        <f>IF(EXACT(VLOOKUP(K81,OFERTA_0,4,FALSE),N81),1,0)</f>
        <v>1</v>
      </c>
      <c r="U81" s="199">
        <f t="shared" si="417"/>
        <v>1</v>
      </c>
      <c r="V81" s="199">
        <f t="shared" si="418"/>
        <v>1</v>
      </c>
      <c r="W81" s="199">
        <f t="shared" si="419"/>
        <v>1</v>
      </c>
      <c r="X81" s="113">
        <f t="shared" si="420"/>
        <v>324094</v>
      </c>
      <c r="Y81" s="155">
        <f t="shared" si="421"/>
        <v>0</v>
      </c>
      <c r="AB81" s="286" t="s">
        <v>301</v>
      </c>
      <c r="AC81" s="292" t="s">
        <v>302</v>
      </c>
      <c r="AD81" s="293" t="s">
        <v>107</v>
      </c>
      <c r="AE81" s="294">
        <v>2</v>
      </c>
      <c r="AF81" s="295">
        <v>235000</v>
      </c>
      <c r="AG81" s="291">
        <f t="shared" ref="AG81:AG84" si="713">+ROUND(AE81*AF81,0)</f>
        <v>470000</v>
      </c>
      <c r="AH81" s="594"/>
      <c r="AI81" s="198">
        <f>IF(EXACT(VLOOKUP(AB81,OFERTA_0,2,FALSE),AC81),1,0)</f>
        <v>1</v>
      </c>
      <c r="AJ81" s="198">
        <f>IF(EXACT(VLOOKUP(AB81,OFERTA_0,3,FALSE),AD81),1,0)</f>
        <v>1</v>
      </c>
      <c r="AK81" s="199">
        <f>IF(EXACT(VLOOKUP(AB81,OFERTA_0,4,FALSE),AE81),1,0)</f>
        <v>1</v>
      </c>
      <c r="AL81" s="199">
        <f t="shared" ref="AL81:AL84" si="714">IF(AF81=0,0,1)</f>
        <v>1</v>
      </c>
      <c r="AM81" s="199">
        <f t="shared" ref="AM81:AM84" si="715">IF(AG81=0,0,1)</f>
        <v>1</v>
      </c>
      <c r="AN81" s="199">
        <f t="shared" ref="AN81:AN84" si="716">PRODUCT(AI81:AM81)</f>
        <v>1</v>
      </c>
      <c r="AO81" s="113">
        <f t="shared" si="161"/>
        <v>470000</v>
      </c>
      <c r="AP81" s="155">
        <f t="shared" si="697"/>
        <v>0</v>
      </c>
      <c r="AS81" s="286" t="s">
        <v>301</v>
      </c>
      <c r="AT81" s="292" t="s">
        <v>302</v>
      </c>
      <c r="AU81" s="296" t="s">
        <v>107</v>
      </c>
      <c r="AV81" s="294">
        <v>2</v>
      </c>
      <c r="AW81" s="297">
        <v>780000</v>
      </c>
      <c r="AX81" s="291">
        <f t="shared" ref="AX81:AX84" si="717">+ROUND(AV81*AW81,0)</f>
        <v>1560000</v>
      </c>
      <c r="AY81" s="594"/>
      <c r="AZ81" s="198">
        <f>IF(EXACT(VLOOKUP(AS81,OFERTA_0,2,FALSE),AT81),1,0)</f>
        <v>1</v>
      </c>
      <c r="BA81" s="198">
        <f>IF(EXACT(VLOOKUP(AS81,OFERTA_0,3,FALSE),AU81),1,0)</f>
        <v>1</v>
      </c>
      <c r="BB81" s="199">
        <f>IF(EXACT(VLOOKUP(AS81,OFERTA_0,4,FALSE),AV81),1,0)</f>
        <v>1</v>
      </c>
      <c r="BC81" s="199">
        <f t="shared" ref="BC81:BC84" si="718">IF(AW81=0,0,1)</f>
        <v>1</v>
      </c>
      <c r="BD81" s="199">
        <f t="shared" ref="BD81:BD84" si="719">IF(AX81=0,0,1)</f>
        <v>1</v>
      </c>
      <c r="BE81" s="199">
        <f t="shared" ref="BE81:BE84" si="720">PRODUCT(AZ81:BD81)</f>
        <v>1</v>
      </c>
      <c r="BF81" s="113">
        <f t="shared" si="166"/>
        <v>1560000</v>
      </c>
      <c r="BG81" s="155">
        <f t="shared" si="698"/>
        <v>0</v>
      </c>
      <c r="BJ81" s="286" t="s">
        <v>301</v>
      </c>
      <c r="BK81" s="292" t="s">
        <v>302</v>
      </c>
      <c r="BL81" s="293" t="s">
        <v>107</v>
      </c>
      <c r="BM81" s="294">
        <v>2</v>
      </c>
      <c r="BN81" s="295">
        <v>300000</v>
      </c>
      <c r="BO81" s="291">
        <f t="shared" ref="BO81:BO84" si="721">+ROUND(BM81*BN81,0)</f>
        <v>600000</v>
      </c>
      <c r="BP81" s="594"/>
      <c r="BQ81" s="198">
        <f>IF(EXACT(VLOOKUP(BJ81,OFERTA_0,2,FALSE),BK81),1,0)</f>
        <v>1</v>
      </c>
      <c r="BR81" s="198">
        <f>IF(EXACT(VLOOKUP(BJ81,OFERTA_0,3,FALSE),BL81),1,0)</f>
        <v>1</v>
      </c>
      <c r="BS81" s="199">
        <f>IF(EXACT(VLOOKUP(BJ81,OFERTA_0,4,FALSE),BM81),1,0)</f>
        <v>1</v>
      </c>
      <c r="BT81" s="199">
        <f t="shared" ref="BT81:BT84" si="722">IF(BN81=0,0,1)</f>
        <v>1</v>
      </c>
      <c r="BU81" s="199">
        <f t="shared" ref="BU81:BU84" si="723">IF(BO81=0,0,1)</f>
        <v>1</v>
      </c>
      <c r="BV81" s="199">
        <f t="shared" ref="BV81:BV84" si="724">PRODUCT(BQ81:BU81)</f>
        <v>1</v>
      </c>
      <c r="BW81" s="113">
        <f t="shared" si="171"/>
        <v>600000</v>
      </c>
      <c r="BX81" s="155">
        <f t="shared" si="699"/>
        <v>0</v>
      </c>
      <c r="CA81" s="286" t="s">
        <v>301</v>
      </c>
      <c r="CB81" s="298" t="s">
        <v>302</v>
      </c>
      <c r="CC81" s="293" t="s">
        <v>107</v>
      </c>
      <c r="CD81" s="294">
        <v>2</v>
      </c>
      <c r="CE81" s="295">
        <v>500000</v>
      </c>
      <c r="CF81" s="291">
        <f t="shared" ref="CF81:CF84" si="725">+ROUND(CD81*CE81,0)</f>
        <v>1000000</v>
      </c>
      <c r="CG81" s="594"/>
      <c r="CH81" s="198">
        <f>IF(EXACT(VLOOKUP(CA81,OFERTA_0,2,FALSE),CB81),1,0)</f>
        <v>1</v>
      </c>
      <c r="CI81" s="198">
        <f>IF(EXACT(VLOOKUP(CA81,OFERTA_0,3,FALSE),CC81),1,0)</f>
        <v>1</v>
      </c>
      <c r="CJ81" s="199">
        <f>IF(EXACT(VLOOKUP(CA81,OFERTA_0,4,FALSE),CD81),1,0)</f>
        <v>1</v>
      </c>
      <c r="CK81" s="199">
        <f t="shared" ref="CK81:CK84" si="726">IF(CE81=0,0,1)</f>
        <v>1</v>
      </c>
      <c r="CL81" s="199">
        <f t="shared" ref="CL81:CL84" si="727">IF(CF81=0,0,1)</f>
        <v>1</v>
      </c>
      <c r="CM81" s="199">
        <f t="shared" ref="CM81:CM84" si="728">PRODUCT(CH81:CL81)</f>
        <v>1</v>
      </c>
      <c r="CN81" s="113">
        <f t="shared" si="176"/>
        <v>1000000</v>
      </c>
      <c r="CO81" s="155">
        <f t="shared" si="700"/>
        <v>0</v>
      </c>
      <c r="CR81" s="299" t="s">
        <v>301</v>
      </c>
      <c r="CS81" s="300" t="s">
        <v>302</v>
      </c>
      <c r="CT81" s="301" t="s">
        <v>107</v>
      </c>
      <c r="CU81" s="302">
        <v>2</v>
      </c>
      <c r="CV81" s="303">
        <v>161710</v>
      </c>
      <c r="CW81" s="291">
        <f t="shared" ref="CW81:CW84" si="729">+ROUND(CU81*CV81,0)</f>
        <v>323420</v>
      </c>
      <c r="CX81" s="594"/>
      <c r="CY81" s="198">
        <f>IF(EXACT(VLOOKUP(CR81,OFERTA_0,2,FALSE),CS81),1,0)</f>
        <v>1</v>
      </c>
      <c r="CZ81" s="198">
        <f>IF(EXACT(VLOOKUP(CR81,OFERTA_0,3,FALSE),CT81),1,0)</f>
        <v>1</v>
      </c>
      <c r="DA81" s="199">
        <f>IF(EXACT(VLOOKUP(CR81,OFERTA_0,4,FALSE),CU81),1,0)</f>
        <v>1</v>
      </c>
      <c r="DB81" s="199">
        <f t="shared" ref="DB81:DB84" si="730">IF(CV81=0,0,1)</f>
        <v>1</v>
      </c>
      <c r="DC81" s="199">
        <f t="shared" ref="DC81:DC84" si="731">IF(CW81=0,0,1)</f>
        <v>1</v>
      </c>
      <c r="DD81" s="199">
        <f t="shared" ref="DD81:DD84" si="732">PRODUCT(CY81:DC81)</f>
        <v>1</v>
      </c>
      <c r="DE81" s="113">
        <f t="shared" si="181"/>
        <v>323420</v>
      </c>
      <c r="DF81" s="155">
        <f t="shared" si="701"/>
        <v>0</v>
      </c>
      <c r="DI81" s="286" t="s">
        <v>301</v>
      </c>
      <c r="DJ81" s="287" t="s">
        <v>302</v>
      </c>
      <c r="DK81" s="288" t="s">
        <v>107</v>
      </c>
      <c r="DL81" s="289">
        <v>2</v>
      </c>
      <c r="DM81" s="295">
        <v>0</v>
      </c>
      <c r="DN81" s="291">
        <f t="shared" ref="DN81:DN84" si="733">+ROUND(DL81*DM81,0)</f>
        <v>0</v>
      </c>
      <c r="DO81" s="594"/>
      <c r="DP81" s="198">
        <f>IF(EXACT(VLOOKUP(DI81,OFERTA_0,2,FALSE),DJ81),1,0)</f>
        <v>1</v>
      </c>
      <c r="DQ81" s="198">
        <f>IF(EXACT(VLOOKUP(DI81,OFERTA_0,3,FALSE),DK81),1,0)</f>
        <v>1</v>
      </c>
      <c r="DR81" s="199">
        <f>IF(EXACT(VLOOKUP(DI81,OFERTA_0,4,FALSE),DL81),1,0)</f>
        <v>1</v>
      </c>
      <c r="DS81" s="199">
        <f t="shared" ref="DS81:DS84" si="734">IF(DM81=0,0,1)</f>
        <v>0</v>
      </c>
      <c r="DT81" s="199">
        <f t="shared" ref="DT81:DT84" si="735">IF(DN81=0,0,1)</f>
        <v>0</v>
      </c>
      <c r="DU81" s="199">
        <f t="shared" ref="DU81:DU84" si="736">PRODUCT(DP81:DT81)</f>
        <v>0</v>
      </c>
      <c r="DV81" s="113">
        <f t="shared" si="186"/>
        <v>0</v>
      </c>
      <c r="DW81" s="155">
        <f t="shared" si="702"/>
        <v>0</v>
      </c>
      <c r="DZ81" s="286" t="s">
        <v>301</v>
      </c>
      <c r="EA81" s="287" t="s">
        <v>302</v>
      </c>
      <c r="EB81" s="288" t="s">
        <v>107</v>
      </c>
      <c r="EC81" s="289">
        <v>2</v>
      </c>
      <c r="ED81" s="295">
        <v>0</v>
      </c>
      <c r="EE81" s="291">
        <f t="shared" ref="EE81:EE84" si="737">+ROUND(EC81*ED81,0)</f>
        <v>0</v>
      </c>
      <c r="EF81" s="594"/>
      <c r="EG81" s="198">
        <f>IF(EXACT(VLOOKUP(DZ81,OFERTA_0,2,FALSE),EA81),1,0)</f>
        <v>1</v>
      </c>
      <c r="EH81" s="198">
        <f>IF(EXACT(VLOOKUP(DZ81,OFERTA_0,3,FALSE),EB81),1,0)</f>
        <v>1</v>
      </c>
      <c r="EI81" s="199">
        <f>IF(EXACT(VLOOKUP(DZ81,OFERTA_0,4,FALSE),EC81),1,0)</f>
        <v>1</v>
      </c>
      <c r="EJ81" s="199">
        <f t="shared" ref="EJ81:EJ84" si="738">IF(ED81=0,0,1)</f>
        <v>0</v>
      </c>
      <c r="EK81" s="199">
        <f t="shared" ref="EK81:EK84" si="739">IF(EE81=0,0,1)</f>
        <v>0</v>
      </c>
      <c r="EL81" s="199">
        <f t="shared" ref="EL81:EL84" si="740">PRODUCT(EG81:EK81)</f>
        <v>0</v>
      </c>
      <c r="EM81" s="113">
        <f t="shared" si="191"/>
        <v>0</v>
      </c>
      <c r="EN81" s="155">
        <f t="shared" si="703"/>
        <v>0</v>
      </c>
      <c r="EQ81" s="286" t="s">
        <v>301</v>
      </c>
      <c r="ER81" s="287" t="s">
        <v>302</v>
      </c>
      <c r="ES81" s="288" t="s">
        <v>107</v>
      </c>
      <c r="ET81" s="289">
        <v>2</v>
      </c>
      <c r="EU81" s="295">
        <v>0</v>
      </c>
      <c r="EV81" s="291">
        <f t="shared" ref="EV81:EV84" si="741">+ROUND(ET81*EU81,0)</f>
        <v>0</v>
      </c>
      <c r="EW81" s="594"/>
      <c r="EX81" s="198">
        <f>IF(EXACT(VLOOKUP(EQ81,OFERTA_0,2,FALSE),ER81),1,0)</f>
        <v>1</v>
      </c>
      <c r="EY81" s="198">
        <f>IF(EXACT(VLOOKUP(EQ81,OFERTA_0,3,FALSE),ES81),1,0)</f>
        <v>1</v>
      </c>
      <c r="EZ81" s="199">
        <f>IF(EXACT(VLOOKUP(EQ81,OFERTA_0,4,FALSE),ET81),1,0)</f>
        <v>1</v>
      </c>
      <c r="FA81" s="199">
        <f t="shared" ref="FA81:FA84" si="742">IF(EU81=0,0,1)</f>
        <v>0</v>
      </c>
      <c r="FB81" s="199">
        <f t="shared" ref="FB81:FB84" si="743">IF(EV81=0,0,1)</f>
        <v>0</v>
      </c>
      <c r="FC81" s="199">
        <f t="shared" ref="FC81:FC84" si="744">PRODUCT(EX81:FB81)</f>
        <v>0</v>
      </c>
      <c r="FD81" s="113">
        <f t="shared" si="196"/>
        <v>0</v>
      </c>
      <c r="FE81" s="155">
        <f t="shared" si="704"/>
        <v>0</v>
      </c>
      <c r="FH81" s="286" t="s">
        <v>301</v>
      </c>
      <c r="FI81" s="287" t="s">
        <v>302</v>
      </c>
      <c r="FJ81" s="288" t="s">
        <v>107</v>
      </c>
      <c r="FK81" s="289">
        <v>2</v>
      </c>
      <c r="FL81" s="295">
        <v>0</v>
      </c>
      <c r="FM81" s="291">
        <f t="shared" ref="FM81:FM84" si="745">+ROUND(FK81*FL81,0)</f>
        <v>0</v>
      </c>
      <c r="FN81" s="594"/>
      <c r="FO81" s="198">
        <f>IF(EXACT(VLOOKUP(FH81,OFERTA_0,2,FALSE),FI81),1,0)</f>
        <v>1</v>
      </c>
      <c r="FP81" s="198">
        <f>IF(EXACT(VLOOKUP(FH81,OFERTA_0,3,FALSE),FJ81),1,0)</f>
        <v>1</v>
      </c>
      <c r="FQ81" s="199">
        <f>IF(EXACT(VLOOKUP(FH81,OFERTA_0,4,FALSE),FK81),1,0)</f>
        <v>1</v>
      </c>
      <c r="FR81" s="199">
        <f t="shared" ref="FR81:FR84" si="746">IF(FL81=0,0,1)</f>
        <v>0</v>
      </c>
      <c r="FS81" s="199">
        <f t="shared" ref="FS81:FS84" si="747">IF(FM81=0,0,1)</f>
        <v>0</v>
      </c>
      <c r="FT81" s="199">
        <f t="shared" ref="FT81:FT84" si="748">PRODUCT(FO81:FS81)</f>
        <v>0</v>
      </c>
      <c r="FU81" s="113">
        <f t="shared" si="201"/>
        <v>0</v>
      </c>
      <c r="FV81" s="155">
        <f t="shared" si="705"/>
        <v>0</v>
      </c>
      <c r="FY81" s="286" t="s">
        <v>301</v>
      </c>
      <c r="FZ81" s="287" t="s">
        <v>302</v>
      </c>
      <c r="GA81" s="288" t="s">
        <v>107</v>
      </c>
      <c r="GB81" s="289">
        <v>2</v>
      </c>
      <c r="GC81" s="295">
        <v>0</v>
      </c>
      <c r="GD81" s="291">
        <f t="shared" ref="GD81:GD84" si="749">+ROUND(GB81*GC81,0)</f>
        <v>0</v>
      </c>
      <c r="GE81" s="594"/>
      <c r="GF81" s="198">
        <f>IF(EXACT(VLOOKUP(FY81,OFERTA_0,2,FALSE),FZ81),1,0)</f>
        <v>1</v>
      </c>
      <c r="GG81" s="198">
        <f>IF(EXACT(VLOOKUP(FY81,OFERTA_0,3,FALSE),GA81),1,0)</f>
        <v>1</v>
      </c>
      <c r="GH81" s="199">
        <f>IF(EXACT(VLOOKUP(FY81,OFERTA_0,4,FALSE),GB81),1,0)</f>
        <v>1</v>
      </c>
      <c r="GI81" s="199">
        <f t="shared" ref="GI81:GI84" si="750">IF(GC81=0,0,1)</f>
        <v>0</v>
      </c>
      <c r="GJ81" s="199">
        <f t="shared" ref="GJ81:GJ84" si="751">IF(GD81=0,0,1)</f>
        <v>0</v>
      </c>
      <c r="GK81" s="199">
        <f t="shared" ref="GK81:GK84" si="752">PRODUCT(GF81:GJ81)</f>
        <v>0</v>
      </c>
      <c r="GL81" s="113">
        <f t="shared" si="206"/>
        <v>0</v>
      </c>
      <c r="GM81" s="155">
        <f t="shared" si="706"/>
        <v>0</v>
      </c>
      <c r="GP81" s="286" t="s">
        <v>301</v>
      </c>
      <c r="GQ81" s="287" t="s">
        <v>302</v>
      </c>
      <c r="GR81" s="288" t="s">
        <v>107</v>
      </c>
      <c r="GS81" s="289">
        <v>2</v>
      </c>
      <c r="GT81" s="295">
        <v>0</v>
      </c>
      <c r="GU81" s="291">
        <f t="shared" ref="GU81:GU84" si="753">+ROUND(GS81*GT81,0)</f>
        <v>0</v>
      </c>
      <c r="GV81" s="594"/>
      <c r="GW81" s="198">
        <f>IF(EXACT(VLOOKUP(GP81,OFERTA_0,2,FALSE),GQ81),1,0)</f>
        <v>1</v>
      </c>
      <c r="GX81" s="198">
        <f>IF(EXACT(VLOOKUP(GP81,OFERTA_0,3,FALSE),GR81),1,0)</f>
        <v>1</v>
      </c>
      <c r="GY81" s="199">
        <f>IF(EXACT(VLOOKUP(GP81,OFERTA_0,4,FALSE),GS81),1,0)</f>
        <v>1</v>
      </c>
      <c r="GZ81" s="199">
        <f t="shared" ref="GZ81:GZ84" si="754">IF(GT81=0,0,1)</f>
        <v>0</v>
      </c>
      <c r="HA81" s="199">
        <f t="shared" ref="HA81:HA84" si="755">IF(GU81=0,0,1)</f>
        <v>0</v>
      </c>
      <c r="HB81" s="199">
        <f t="shared" ref="HB81:HB84" si="756">PRODUCT(GW81:HA81)</f>
        <v>0</v>
      </c>
      <c r="HC81" s="113">
        <f t="shared" si="211"/>
        <v>0</v>
      </c>
      <c r="HD81" s="155">
        <f t="shared" si="707"/>
        <v>0</v>
      </c>
      <c r="HG81" s="286" t="s">
        <v>301</v>
      </c>
      <c r="HH81" s="287" t="s">
        <v>302</v>
      </c>
      <c r="HI81" s="288" t="s">
        <v>107</v>
      </c>
      <c r="HJ81" s="289">
        <v>2</v>
      </c>
      <c r="HK81" s="295">
        <v>0</v>
      </c>
      <c r="HL81" s="291">
        <f t="shared" ref="HL81:HL84" si="757">+ROUND(HJ81*HK81,0)</f>
        <v>0</v>
      </c>
      <c r="HM81" s="594"/>
      <c r="HN81" s="198">
        <f>IF(EXACT(VLOOKUP(HG81,OFERTA_0,2,FALSE),HH81),1,0)</f>
        <v>1</v>
      </c>
      <c r="HO81" s="198">
        <f>IF(EXACT(VLOOKUP(HG81,OFERTA_0,3,FALSE),HI81),1,0)</f>
        <v>1</v>
      </c>
      <c r="HP81" s="199">
        <f>IF(EXACT(VLOOKUP(HG81,OFERTA_0,4,FALSE),HJ81),1,0)</f>
        <v>1</v>
      </c>
      <c r="HQ81" s="199">
        <f t="shared" ref="HQ81:HQ84" si="758">IF(HK81=0,0,1)</f>
        <v>0</v>
      </c>
      <c r="HR81" s="199">
        <f t="shared" ref="HR81:HR84" si="759">IF(HL81=0,0,1)</f>
        <v>0</v>
      </c>
      <c r="HS81" s="199">
        <f t="shared" ref="HS81:HS84" si="760">PRODUCT(HN81:HR81)</f>
        <v>0</v>
      </c>
      <c r="HT81" s="113">
        <f t="shared" si="216"/>
        <v>0</v>
      </c>
      <c r="HU81" s="155">
        <f t="shared" si="708"/>
        <v>0</v>
      </c>
      <c r="HX81" s="286" t="s">
        <v>301</v>
      </c>
      <c r="HY81" s="287" t="s">
        <v>302</v>
      </c>
      <c r="HZ81" s="288" t="s">
        <v>107</v>
      </c>
      <c r="IA81" s="289">
        <v>2</v>
      </c>
      <c r="IB81" s="295">
        <v>0</v>
      </c>
      <c r="IC81" s="291">
        <f t="shared" ref="IC81:IC84" si="761">+ROUND(IA81*IB81,0)</f>
        <v>0</v>
      </c>
      <c r="ID81" s="594"/>
      <c r="IE81" s="198">
        <f>IF(EXACT(VLOOKUP(HX81,OFERTA_0,2,FALSE),HY81),1,0)</f>
        <v>1</v>
      </c>
      <c r="IF81" s="198">
        <f>IF(EXACT(VLOOKUP(HX81,OFERTA_0,3,FALSE),HZ81),1,0)</f>
        <v>1</v>
      </c>
      <c r="IG81" s="199">
        <f>IF(EXACT(VLOOKUP(HX81,OFERTA_0,4,FALSE),IA81),1,0)</f>
        <v>1</v>
      </c>
      <c r="IH81" s="199">
        <f t="shared" ref="IH81:IH84" si="762">IF(IB81=0,0,1)</f>
        <v>0</v>
      </c>
      <c r="II81" s="199">
        <f t="shared" ref="II81:II84" si="763">IF(IC81=0,0,1)</f>
        <v>0</v>
      </c>
      <c r="IJ81" s="199">
        <f t="shared" ref="IJ81:IJ84" si="764">PRODUCT(IE81:II81)</f>
        <v>0</v>
      </c>
      <c r="IK81" s="113">
        <f t="shared" si="221"/>
        <v>0</v>
      </c>
      <c r="IL81" s="155">
        <f t="shared" si="709"/>
        <v>0</v>
      </c>
      <c r="IO81" s="286" t="s">
        <v>301</v>
      </c>
      <c r="IP81" s="287" t="s">
        <v>302</v>
      </c>
      <c r="IQ81" s="288" t="s">
        <v>107</v>
      </c>
      <c r="IR81" s="289">
        <v>2</v>
      </c>
      <c r="IS81" s="295">
        <v>0</v>
      </c>
      <c r="IT81" s="291">
        <f t="shared" ref="IT81:IT84" si="765">+ROUND(IR81*IS81,0)</f>
        <v>0</v>
      </c>
      <c r="IU81" s="594"/>
      <c r="IV81" s="198">
        <f>IF(EXACT(VLOOKUP(IO81,OFERTA_0,2,FALSE),IP81),1,0)</f>
        <v>1</v>
      </c>
      <c r="IW81" s="198">
        <f>IF(EXACT(VLOOKUP(IO81,OFERTA_0,3,FALSE),IQ81),1,0)</f>
        <v>1</v>
      </c>
      <c r="IX81" s="199">
        <f>IF(EXACT(VLOOKUP(IO81,OFERTA_0,4,FALSE),IR81),1,0)</f>
        <v>1</v>
      </c>
      <c r="IY81" s="199">
        <f t="shared" ref="IY81:IY84" si="766">IF(IS81=0,0,1)</f>
        <v>0</v>
      </c>
      <c r="IZ81" s="199">
        <f t="shared" ref="IZ81:IZ84" si="767">IF(IT81=0,0,1)</f>
        <v>0</v>
      </c>
      <c r="JA81" s="199">
        <f t="shared" ref="JA81:JA84" si="768">PRODUCT(IV81:IZ81)</f>
        <v>0</v>
      </c>
      <c r="JB81" s="113">
        <f t="shared" si="226"/>
        <v>0</v>
      </c>
      <c r="JC81" s="155">
        <f t="shared" si="710"/>
        <v>0</v>
      </c>
    </row>
    <row r="82" spans="2:263" ht="163.5" customHeight="1">
      <c r="B82" s="286" t="s">
        <v>303</v>
      </c>
      <c r="C82" s="305" t="s">
        <v>304</v>
      </c>
      <c r="D82" s="288" t="s">
        <v>107</v>
      </c>
      <c r="E82" s="289">
        <v>45</v>
      </c>
      <c r="F82" s="290">
        <v>0</v>
      </c>
      <c r="G82" s="291">
        <f t="shared" si="711"/>
        <v>0</v>
      </c>
      <c r="H82" s="594"/>
      <c r="K82" s="286" t="s">
        <v>303</v>
      </c>
      <c r="L82" s="300" t="s">
        <v>304</v>
      </c>
      <c r="M82" s="293" t="s">
        <v>107</v>
      </c>
      <c r="N82" s="294">
        <v>45</v>
      </c>
      <c r="O82" s="295">
        <v>196374</v>
      </c>
      <c r="P82" s="291">
        <f t="shared" si="712"/>
        <v>8836830</v>
      </c>
      <c r="Q82" s="594"/>
      <c r="R82" s="198">
        <f>IF(EXACT(VLOOKUP(K82,OFERTA_0,2,FALSE),L82),1,0)</f>
        <v>1</v>
      </c>
      <c r="S82" s="198">
        <f>IF(EXACT(VLOOKUP(K82,OFERTA_0,3,FALSE),M82),1,0)</f>
        <v>1</v>
      </c>
      <c r="T82" s="199">
        <f>IF(EXACT(VLOOKUP(K82,OFERTA_0,4,FALSE),N82),1,0)</f>
        <v>1</v>
      </c>
      <c r="U82" s="199">
        <f t="shared" si="417"/>
        <v>1</v>
      </c>
      <c r="V82" s="199">
        <f t="shared" si="418"/>
        <v>1</v>
      </c>
      <c r="W82" s="199">
        <f t="shared" si="419"/>
        <v>1</v>
      </c>
      <c r="X82" s="113">
        <f t="shared" si="420"/>
        <v>8836830</v>
      </c>
      <c r="Y82" s="155">
        <f t="shared" si="421"/>
        <v>0</v>
      </c>
      <c r="AB82" s="286" t="s">
        <v>303</v>
      </c>
      <c r="AC82" s="300" t="s">
        <v>304</v>
      </c>
      <c r="AD82" s="293" t="s">
        <v>107</v>
      </c>
      <c r="AE82" s="294">
        <v>45</v>
      </c>
      <c r="AF82" s="295">
        <v>219219</v>
      </c>
      <c r="AG82" s="291">
        <f t="shared" si="713"/>
        <v>9864855</v>
      </c>
      <c r="AH82" s="594"/>
      <c r="AI82" s="198">
        <f>IF(EXACT(VLOOKUP(AB82,OFERTA_0,2,FALSE),AC82),1,0)</f>
        <v>1</v>
      </c>
      <c r="AJ82" s="198">
        <f>IF(EXACT(VLOOKUP(AB82,OFERTA_0,3,FALSE),AD82),1,0)</f>
        <v>1</v>
      </c>
      <c r="AK82" s="199">
        <f>IF(EXACT(VLOOKUP(AB82,OFERTA_0,4,FALSE),AE82),1,0)</f>
        <v>1</v>
      </c>
      <c r="AL82" s="199">
        <f t="shared" si="714"/>
        <v>1</v>
      </c>
      <c r="AM82" s="199">
        <f t="shared" si="715"/>
        <v>1</v>
      </c>
      <c r="AN82" s="199">
        <f t="shared" si="716"/>
        <v>1</v>
      </c>
      <c r="AO82" s="113">
        <f t="shared" si="161"/>
        <v>9864855</v>
      </c>
      <c r="AP82" s="155">
        <f t="shared" si="697"/>
        <v>0</v>
      </c>
      <c r="AS82" s="286" t="s">
        <v>303</v>
      </c>
      <c r="AT82" s="292" t="s">
        <v>304</v>
      </c>
      <c r="AU82" s="296" t="s">
        <v>107</v>
      </c>
      <c r="AV82" s="294">
        <v>45</v>
      </c>
      <c r="AW82" s="297">
        <v>145000</v>
      </c>
      <c r="AX82" s="291">
        <f t="shared" si="717"/>
        <v>6525000</v>
      </c>
      <c r="AY82" s="594"/>
      <c r="AZ82" s="198">
        <f>IF(EXACT(VLOOKUP(AS82,OFERTA_0,2,FALSE),AT82),1,0)</f>
        <v>1</v>
      </c>
      <c r="BA82" s="198">
        <f>IF(EXACT(VLOOKUP(AS82,OFERTA_0,3,FALSE),AU82),1,0)</f>
        <v>1</v>
      </c>
      <c r="BB82" s="199">
        <f>IF(EXACT(VLOOKUP(AS82,OFERTA_0,4,FALSE),AV82),1,0)</f>
        <v>1</v>
      </c>
      <c r="BC82" s="199">
        <f t="shared" si="718"/>
        <v>1</v>
      </c>
      <c r="BD82" s="199">
        <f t="shared" si="719"/>
        <v>1</v>
      </c>
      <c r="BE82" s="199">
        <f t="shared" si="720"/>
        <v>1</v>
      </c>
      <c r="BF82" s="113">
        <f t="shared" si="166"/>
        <v>6525000</v>
      </c>
      <c r="BG82" s="155">
        <f t="shared" si="698"/>
        <v>0</v>
      </c>
      <c r="BJ82" s="286" t="s">
        <v>303</v>
      </c>
      <c r="BK82" s="300" t="s">
        <v>304</v>
      </c>
      <c r="BL82" s="293" t="s">
        <v>107</v>
      </c>
      <c r="BM82" s="294">
        <v>45</v>
      </c>
      <c r="BN82" s="295">
        <v>280000</v>
      </c>
      <c r="BO82" s="291">
        <f t="shared" si="721"/>
        <v>12600000</v>
      </c>
      <c r="BP82" s="594"/>
      <c r="BQ82" s="198">
        <f>IF(EXACT(VLOOKUP(BJ82,OFERTA_0,2,FALSE),BK82),1,0)</f>
        <v>1</v>
      </c>
      <c r="BR82" s="198">
        <f>IF(EXACT(VLOOKUP(BJ82,OFERTA_0,3,FALSE),BL82),1,0)</f>
        <v>1</v>
      </c>
      <c r="BS82" s="199">
        <f>IF(EXACT(VLOOKUP(BJ82,OFERTA_0,4,FALSE),BM82),1,0)</f>
        <v>1</v>
      </c>
      <c r="BT82" s="199">
        <f t="shared" si="722"/>
        <v>1</v>
      </c>
      <c r="BU82" s="199">
        <f t="shared" si="723"/>
        <v>1</v>
      </c>
      <c r="BV82" s="199">
        <f t="shared" si="724"/>
        <v>1</v>
      </c>
      <c r="BW82" s="113">
        <f t="shared" si="171"/>
        <v>12600000</v>
      </c>
      <c r="BX82" s="155">
        <f t="shared" si="699"/>
        <v>0</v>
      </c>
      <c r="CA82" s="286" t="s">
        <v>303</v>
      </c>
      <c r="CB82" s="307" t="s">
        <v>304</v>
      </c>
      <c r="CC82" s="293" t="s">
        <v>107</v>
      </c>
      <c r="CD82" s="294">
        <v>45</v>
      </c>
      <c r="CE82" s="295">
        <v>250000</v>
      </c>
      <c r="CF82" s="291">
        <f t="shared" si="725"/>
        <v>11250000</v>
      </c>
      <c r="CG82" s="594"/>
      <c r="CH82" s="198">
        <f>IF(EXACT(VLOOKUP(CA82,OFERTA_0,2,FALSE),CB82),1,0)</f>
        <v>1</v>
      </c>
      <c r="CI82" s="198">
        <f>IF(EXACT(VLOOKUP(CA82,OFERTA_0,3,FALSE),CC82),1,0)</f>
        <v>1</v>
      </c>
      <c r="CJ82" s="199">
        <f>IF(EXACT(VLOOKUP(CA82,OFERTA_0,4,FALSE),CD82),1,0)</f>
        <v>1</v>
      </c>
      <c r="CK82" s="199">
        <f t="shared" si="726"/>
        <v>1</v>
      </c>
      <c r="CL82" s="199">
        <f t="shared" si="727"/>
        <v>1</v>
      </c>
      <c r="CM82" s="199">
        <f t="shared" si="728"/>
        <v>1</v>
      </c>
      <c r="CN82" s="113">
        <f t="shared" si="176"/>
        <v>11250000</v>
      </c>
      <c r="CO82" s="155">
        <f t="shared" si="700"/>
        <v>0</v>
      </c>
      <c r="CR82" s="299" t="s">
        <v>303</v>
      </c>
      <c r="CS82" s="300" t="s">
        <v>304</v>
      </c>
      <c r="CT82" s="301" t="s">
        <v>107</v>
      </c>
      <c r="CU82" s="302">
        <v>45</v>
      </c>
      <c r="CV82" s="303">
        <v>129677</v>
      </c>
      <c r="CW82" s="291">
        <f t="shared" si="729"/>
        <v>5835465</v>
      </c>
      <c r="CX82" s="594"/>
      <c r="CY82" s="198">
        <f>IF(EXACT(VLOOKUP(CR82,OFERTA_0,2,FALSE),CS82),1,0)</f>
        <v>1</v>
      </c>
      <c r="CZ82" s="198">
        <f>IF(EXACT(VLOOKUP(CR82,OFERTA_0,3,FALSE),CT82),1,0)</f>
        <v>1</v>
      </c>
      <c r="DA82" s="199">
        <f>IF(EXACT(VLOOKUP(CR82,OFERTA_0,4,FALSE),CU82),1,0)</f>
        <v>1</v>
      </c>
      <c r="DB82" s="199">
        <f t="shared" si="730"/>
        <v>1</v>
      </c>
      <c r="DC82" s="199">
        <f t="shared" si="731"/>
        <v>1</v>
      </c>
      <c r="DD82" s="199">
        <f t="shared" si="732"/>
        <v>1</v>
      </c>
      <c r="DE82" s="113">
        <f t="shared" si="181"/>
        <v>5835465</v>
      </c>
      <c r="DF82" s="155">
        <f t="shared" si="701"/>
        <v>0</v>
      </c>
      <c r="DI82" s="286" t="s">
        <v>303</v>
      </c>
      <c r="DJ82" s="305" t="s">
        <v>304</v>
      </c>
      <c r="DK82" s="288" t="s">
        <v>107</v>
      </c>
      <c r="DL82" s="289">
        <v>45</v>
      </c>
      <c r="DM82" s="295">
        <v>0</v>
      </c>
      <c r="DN82" s="291">
        <f t="shared" si="733"/>
        <v>0</v>
      </c>
      <c r="DO82" s="594"/>
      <c r="DP82" s="198">
        <f>IF(EXACT(VLOOKUP(DI82,OFERTA_0,2,FALSE),DJ82),1,0)</f>
        <v>1</v>
      </c>
      <c r="DQ82" s="198">
        <f>IF(EXACT(VLOOKUP(DI82,OFERTA_0,3,FALSE),DK82),1,0)</f>
        <v>1</v>
      </c>
      <c r="DR82" s="199">
        <f>IF(EXACT(VLOOKUP(DI82,OFERTA_0,4,FALSE),DL82),1,0)</f>
        <v>1</v>
      </c>
      <c r="DS82" s="199">
        <f t="shared" si="734"/>
        <v>0</v>
      </c>
      <c r="DT82" s="199">
        <f t="shared" si="735"/>
        <v>0</v>
      </c>
      <c r="DU82" s="199">
        <f t="shared" si="736"/>
        <v>0</v>
      </c>
      <c r="DV82" s="113">
        <f t="shared" si="186"/>
        <v>0</v>
      </c>
      <c r="DW82" s="155">
        <f t="shared" si="702"/>
        <v>0</v>
      </c>
      <c r="DZ82" s="286" t="s">
        <v>303</v>
      </c>
      <c r="EA82" s="305" t="s">
        <v>304</v>
      </c>
      <c r="EB82" s="288" t="s">
        <v>107</v>
      </c>
      <c r="EC82" s="289">
        <v>45</v>
      </c>
      <c r="ED82" s="295">
        <v>0</v>
      </c>
      <c r="EE82" s="291">
        <f t="shared" si="737"/>
        <v>0</v>
      </c>
      <c r="EF82" s="594"/>
      <c r="EG82" s="198">
        <f>IF(EXACT(VLOOKUP(DZ82,OFERTA_0,2,FALSE),EA82),1,0)</f>
        <v>1</v>
      </c>
      <c r="EH82" s="198">
        <f>IF(EXACT(VLOOKUP(DZ82,OFERTA_0,3,FALSE),EB82),1,0)</f>
        <v>1</v>
      </c>
      <c r="EI82" s="199">
        <f>IF(EXACT(VLOOKUP(DZ82,OFERTA_0,4,FALSE),EC82),1,0)</f>
        <v>1</v>
      </c>
      <c r="EJ82" s="199">
        <f t="shared" si="738"/>
        <v>0</v>
      </c>
      <c r="EK82" s="199">
        <f t="shared" si="739"/>
        <v>0</v>
      </c>
      <c r="EL82" s="199">
        <f t="shared" si="740"/>
        <v>0</v>
      </c>
      <c r="EM82" s="113">
        <f t="shared" si="191"/>
        <v>0</v>
      </c>
      <c r="EN82" s="155">
        <f t="shared" si="703"/>
        <v>0</v>
      </c>
      <c r="EQ82" s="286" t="s">
        <v>303</v>
      </c>
      <c r="ER82" s="305" t="s">
        <v>304</v>
      </c>
      <c r="ES82" s="288" t="s">
        <v>107</v>
      </c>
      <c r="ET82" s="289">
        <v>45</v>
      </c>
      <c r="EU82" s="295">
        <v>0</v>
      </c>
      <c r="EV82" s="291">
        <f t="shared" si="741"/>
        <v>0</v>
      </c>
      <c r="EW82" s="594"/>
      <c r="EX82" s="198">
        <f>IF(EXACT(VLOOKUP(EQ82,OFERTA_0,2,FALSE),ER82),1,0)</f>
        <v>1</v>
      </c>
      <c r="EY82" s="198">
        <f>IF(EXACT(VLOOKUP(EQ82,OFERTA_0,3,FALSE),ES82),1,0)</f>
        <v>1</v>
      </c>
      <c r="EZ82" s="199">
        <f>IF(EXACT(VLOOKUP(EQ82,OFERTA_0,4,FALSE),ET82),1,0)</f>
        <v>1</v>
      </c>
      <c r="FA82" s="199">
        <f t="shared" si="742"/>
        <v>0</v>
      </c>
      <c r="FB82" s="199">
        <f t="shared" si="743"/>
        <v>0</v>
      </c>
      <c r="FC82" s="199">
        <f t="shared" si="744"/>
        <v>0</v>
      </c>
      <c r="FD82" s="113">
        <f t="shared" si="196"/>
        <v>0</v>
      </c>
      <c r="FE82" s="155">
        <f t="shared" si="704"/>
        <v>0</v>
      </c>
      <c r="FH82" s="286" t="s">
        <v>303</v>
      </c>
      <c r="FI82" s="305" t="s">
        <v>304</v>
      </c>
      <c r="FJ82" s="288" t="s">
        <v>107</v>
      </c>
      <c r="FK82" s="289">
        <v>45</v>
      </c>
      <c r="FL82" s="295">
        <v>0</v>
      </c>
      <c r="FM82" s="291">
        <f t="shared" si="745"/>
        <v>0</v>
      </c>
      <c r="FN82" s="594"/>
      <c r="FO82" s="198">
        <f>IF(EXACT(VLOOKUP(FH82,OFERTA_0,2,FALSE),FI82),1,0)</f>
        <v>1</v>
      </c>
      <c r="FP82" s="198">
        <f>IF(EXACT(VLOOKUP(FH82,OFERTA_0,3,FALSE),FJ82),1,0)</f>
        <v>1</v>
      </c>
      <c r="FQ82" s="199">
        <f>IF(EXACT(VLOOKUP(FH82,OFERTA_0,4,FALSE),FK82),1,0)</f>
        <v>1</v>
      </c>
      <c r="FR82" s="199">
        <f t="shared" si="746"/>
        <v>0</v>
      </c>
      <c r="FS82" s="199">
        <f t="shared" si="747"/>
        <v>0</v>
      </c>
      <c r="FT82" s="199">
        <f t="shared" si="748"/>
        <v>0</v>
      </c>
      <c r="FU82" s="113">
        <f t="shared" si="201"/>
        <v>0</v>
      </c>
      <c r="FV82" s="155">
        <f t="shared" si="705"/>
        <v>0</v>
      </c>
      <c r="FY82" s="286" t="s">
        <v>303</v>
      </c>
      <c r="FZ82" s="305" t="s">
        <v>304</v>
      </c>
      <c r="GA82" s="288" t="s">
        <v>107</v>
      </c>
      <c r="GB82" s="289">
        <v>45</v>
      </c>
      <c r="GC82" s="295">
        <v>0</v>
      </c>
      <c r="GD82" s="291">
        <f t="shared" si="749"/>
        <v>0</v>
      </c>
      <c r="GE82" s="594"/>
      <c r="GF82" s="198">
        <f>IF(EXACT(VLOOKUP(FY82,OFERTA_0,2,FALSE),FZ82),1,0)</f>
        <v>1</v>
      </c>
      <c r="GG82" s="198">
        <f>IF(EXACT(VLOOKUP(FY82,OFERTA_0,3,FALSE),GA82),1,0)</f>
        <v>1</v>
      </c>
      <c r="GH82" s="199">
        <f>IF(EXACT(VLOOKUP(FY82,OFERTA_0,4,FALSE),GB82),1,0)</f>
        <v>1</v>
      </c>
      <c r="GI82" s="199">
        <f t="shared" si="750"/>
        <v>0</v>
      </c>
      <c r="GJ82" s="199">
        <f t="shared" si="751"/>
        <v>0</v>
      </c>
      <c r="GK82" s="199">
        <f t="shared" si="752"/>
        <v>0</v>
      </c>
      <c r="GL82" s="113">
        <f t="shared" si="206"/>
        <v>0</v>
      </c>
      <c r="GM82" s="155">
        <f t="shared" si="706"/>
        <v>0</v>
      </c>
      <c r="GP82" s="286" t="s">
        <v>303</v>
      </c>
      <c r="GQ82" s="305" t="s">
        <v>304</v>
      </c>
      <c r="GR82" s="288" t="s">
        <v>107</v>
      </c>
      <c r="GS82" s="289">
        <v>45</v>
      </c>
      <c r="GT82" s="295">
        <v>0</v>
      </c>
      <c r="GU82" s="291">
        <f t="shared" si="753"/>
        <v>0</v>
      </c>
      <c r="GV82" s="594"/>
      <c r="GW82" s="198">
        <f>IF(EXACT(VLOOKUP(GP82,OFERTA_0,2,FALSE),GQ82),1,0)</f>
        <v>1</v>
      </c>
      <c r="GX82" s="198">
        <f>IF(EXACT(VLOOKUP(GP82,OFERTA_0,3,FALSE),GR82),1,0)</f>
        <v>1</v>
      </c>
      <c r="GY82" s="199">
        <f>IF(EXACT(VLOOKUP(GP82,OFERTA_0,4,FALSE),GS82),1,0)</f>
        <v>1</v>
      </c>
      <c r="GZ82" s="199">
        <f t="shared" si="754"/>
        <v>0</v>
      </c>
      <c r="HA82" s="199">
        <f t="shared" si="755"/>
        <v>0</v>
      </c>
      <c r="HB82" s="199">
        <f t="shared" si="756"/>
        <v>0</v>
      </c>
      <c r="HC82" s="113">
        <f t="shared" si="211"/>
        <v>0</v>
      </c>
      <c r="HD82" s="155">
        <f t="shared" si="707"/>
        <v>0</v>
      </c>
      <c r="HG82" s="286" t="s">
        <v>303</v>
      </c>
      <c r="HH82" s="305" t="s">
        <v>304</v>
      </c>
      <c r="HI82" s="288" t="s">
        <v>107</v>
      </c>
      <c r="HJ82" s="289">
        <v>45</v>
      </c>
      <c r="HK82" s="295">
        <v>0</v>
      </c>
      <c r="HL82" s="291">
        <f t="shared" si="757"/>
        <v>0</v>
      </c>
      <c r="HM82" s="594"/>
      <c r="HN82" s="198">
        <f>IF(EXACT(VLOOKUP(HG82,OFERTA_0,2,FALSE),HH82),1,0)</f>
        <v>1</v>
      </c>
      <c r="HO82" s="198">
        <f>IF(EXACT(VLOOKUP(HG82,OFERTA_0,3,FALSE),HI82),1,0)</f>
        <v>1</v>
      </c>
      <c r="HP82" s="199">
        <f>IF(EXACT(VLOOKUP(HG82,OFERTA_0,4,FALSE),HJ82),1,0)</f>
        <v>1</v>
      </c>
      <c r="HQ82" s="199">
        <f t="shared" si="758"/>
        <v>0</v>
      </c>
      <c r="HR82" s="199">
        <f t="shared" si="759"/>
        <v>0</v>
      </c>
      <c r="HS82" s="199">
        <f t="shared" si="760"/>
        <v>0</v>
      </c>
      <c r="HT82" s="113">
        <f t="shared" si="216"/>
        <v>0</v>
      </c>
      <c r="HU82" s="155">
        <f t="shared" si="708"/>
        <v>0</v>
      </c>
      <c r="HX82" s="286" t="s">
        <v>303</v>
      </c>
      <c r="HY82" s="305" t="s">
        <v>304</v>
      </c>
      <c r="HZ82" s="288" t="s">
        <v>107</v>
      </c>
      <c r="IA82" s="289">
        <v>45</v>
      </c>
      <c r="IB82" s="295">
        <v>0</v>
      </c>
      <c r="IC82" s="291">
        <f t="shared" si="761"/>
        <v>0</v>
      </c>
      <c r="ID82" s="594"/>
      <c r="IE82" s="198">
        <f>IF(EXACT(VLOOKUP(HX82,OFERTA_0,2,FALSE),HY82),1,0)</f>
        <v>1</v>
      </c>
      <c r="IF82" s="198">
        <f>IF(EXACT(VLOOKUP(HX82,OFERTA_0,3,FALSE),HZ82),1,0)</f>
        <v>1</v>
      </c>
      <c r="IG82" s="199">
        <f>IF(EXACT(VLOOKUP(HX82,OFERTA_0,4,FALSE),IA82),1,0)</f>
        <v>1</v>
      </c>
      <c r="IH82" s="199">
        <f t="shared" si="762"/>
        <v>0</v>
      </c>
      <c r="II82" s="199">
        <f t="shared" si="763"/>
        <v>0</v>
      </c>
      <c r="IJ82" s="199">
        <f t="shared" si="764"/>
        <v>0</v>
      </c>
      <c r="IK82" s="113">
        <f t="shared" si="221"/>
        <v>0</v>
      </c>
      <c r="IL82" s="155">
        <f t="shared" si="709"/>
        <v>0</v>
      </c>
      <c r="IO82" s="286" t="s">
        <v>303</v>
      </c>
      <c r="IP82" s="305" t="s">
        <v>304</v>
      </c>
      <c r="IQ82" s="288" t="s">
        <v>107</v>
      </c>
      <c r="IR82" s="289">
        <v>45</v>
      </c>
      <c r="IS82" s="295">
        <v>0</v>
      </c>
      <c r="IT82" s="291">
        <f t="shared" si="765"/>
        <v>0</v>
      </c>
      <c r="IU82" s="594"/>
      <c r="IV82" s="198">
        <f>IF(EXACT(VLOOKUP(IO82,OFERTA_0,2,FALSE),IP82),1,0)</f>
        <v>1</v>
      </c>
      <c r="IW82" s="198">
        <f>IF(EXACT(VLOOKUP(IO82,OFERTA_0,3,FALSE),IQ82),1,0)</f>
        <v>1</v>
      </c>
      <c r="IX82" s="199">
        <f>IF(EXACT(VLOOKUP(IO82,OFERTA_0,4,FALSE),IR82),1,0)</f>
        <v>1</v>
      </c>
      <c r="IY82" s="199">
        <f t="shared" si="766"/>
        <v>0</v>
      </c>
      <c r="IZ82" s="199">
        <f t="shared" si="767"/>
        <v>0</v>
      </c>
      <c r="JA82" s="199">
        <f t="shared" si="768"/>
        <v>0</v>
      </c>
      <c r="JB82" s="113">
        <f t="shared" si="226"/>
        <v>0</v>
      </c>
      <c r="JC82" s="155">
        <f t="shared" si="710"/>
        <v>0</v>
      </c>
    </row>
    <row r="83" spans="2:263" ht="66.75" customHeight="1">
      <c r="B83" s="286" t="s">
        <v>305</v>
      </c>
      <c r="C83" s="287" t="s">
        <v>306</v>
      </c>
      <c r="D83" s="288" t="s">
        <v>107</v>
      </c>
      <c r="E83" s="289">
        <v>7</v>
      </c>
      <c r="F83" s="290">
        <v>0</v>
      </c>
      <c r="G83" s="291">
        <f t="shared" si="711"/>
        <v>0</v>
      </c>
      <c r="H83" s="594"/>
      <c r="K83" s="286" t="s">
        <v>305</v>
      </c>
      <c r="L83" s="292" t="s">
        <v>306</v>
      </c>
      <c r="M83" s="293" t="s">
        <v>107</v>
      </c>
      <c r="N83" s="294">
        <v>7</v>
      </c>
      <c r="O83" s="295">
        <v>198201</v>
      </c>
      <c r="P83" s="291">
        <f t="shared" si="712"/>
        <v>1387407</v>
      </c>
      <c r="Q83" s="594"/>
      <c r="R83" s="198">
        <f>IF(EXACT(VLOOKUP(K83,OFERTA_0,2,FALSE),L83),1,0)</f>
        <v>1</v>
      </c>
      <c r="S83" s="198">
        <f>IF(EXACT(VLOOKUP(K83,OFERTA_0,3,FALSE),M83),1,0)</f>
        <v>1</v>
      </c>
      <c r="T83" s="199">
        <f>IF(EXACT(VLOOKUP(K83,OFERTA_0,4,FALSE),N83),1,0)</f>
        <v>1</v>
      </c>
      <c r="U83" s="199">
        <f t="shared" si="417"/>
        <v>1</v>
      </c>
      <c r="V83" s="199">
        <f t="shared" si="418"/>
        <v>1</v>
      </c>
      <c r="W83" s="199">
        <f t="shared" si="419"/>
        <v>1</v>
      </c>
      <c r="X83" s="113">
        <f t="shared" si="420"/>
        <v>1387407</v>
      </c>
      <c r="Y83" s="155">
        <f t="shared" si="421"/>
        <v>0</v>
      </c>
      <c r="AB83" s="286" t="s">
        <v>305</v>
      </c>
      <c r="AC83" s="292" t="s">
        <v>306</v>
      </c>
      <c r="AD83" s="293" t="s">
        <v>107</v>
      </c>
      <c r="AE83" s="294">
        <v>7</v>
      </c>
      <c r="AF83" s="295">
        <v>297500</v>
      </c>
      <c r="AG83" s="291">
        <f t="shared" si="713"/>
        <v>2082500</v>
      </c>
      <c r="AH83" s="594"/>
      <c r="AI83" s="198">
        <f>IF(EXACT(VLOOKUP(AB83,OFERTA_0,2,FALSE),AC83),1,0)</f>
        <v>1</v>
      </c>
      <c r="AJ83" s="198">
        <f>IF(EXACT(VLOOKUP(AB83,OFERTA_0,3,FALSE),AD83),1,0)</f>
        <v>1</v>
      </c>
      <c r="AK83" s="199">
        <f>IF(EXACT(VLOOKUP(AB83,OFERTA_0,4,FALSE),AE83),1,0)</f>
        <v>1</v>
      </c>
      <c r="AL83" s="199">
        <f t="shared" si="714"/>
        <v>1</v>
      </c>
      <c r="AM83" s="199">
        <f t="shared" si="715"/>
        <v>1</v>
      </c>
      <c r="AN83" s="199">
        <f t="shared" si="716"/>
        <v>1</v>
      </c>
      <c r="AO83" s="113">
        <f t="shared" si="161"/>
        <v>2082500</v>
      </c>
      <c r="AP83" s="155">
        <f t="shared" si="697"/>
        <v>0</v>
      </c>
      <c r="AS83" s="286" t="s">
        <v>305</v>
      </c>
      <c r="AT83" s="292" t="s">
        <v>306</v>
      </c>
      <c r="AU83" s="296" t="s">
        <v>107</v>
      </c>
      <c r="AV83" s="294">
        <v>7</v>
      </c>
      <c r="AW83" s="297">
        <v>450000</v>
      </c>
      <c r="AX83" s="291">
        <f t="shared" si="717"/>
        <v>3150000</v>
      </c>
      <c r="AY83" s="594"/>
      <c r="AZ83" s="198">
        <f>IF(EXACT(VLOOKUP(AS83,OFERTA_0,2,FALSE),AT83),1,0)</f>
        <v>1</v>
      </c>
      <c r="BA83" s="198">
        <f>IF(EXACT(VLOOKUP(AS83,OFERTA_0,3,FALSE),AU83),1,0)</f>
        <v>1</v>
      </c>
      <c r="BB83" s="199">
        <f>IF(EXACT(VLOOKUP(AS83,OFERTA_0,4,FALSE),AV83),1,0)</f>
        <v>1</v>
      </c>
      <c r="BC83" s="199">
        <f t="shared" si="718"/>
        <v>1</v>
      </c>
      <c r="BD83" s="199">
        <f t="shared" si="719"/>
        <v>1</v>
      </c>
      <c r="BE83" s="199">
        <f t="shared" si="720"/>
        <v>1</v>
      </c>
      <c r="BF83" s="113">
        <f t="shared" si="166"/>
        <v>3150000</v>
      </c>
      <c r="BG83" s="155">
        <f t="shared" si="698"/>
        <v>0</v>
      </c>
      <c r="BJ83" s="286" t="s">
        <v>305</v>
      </c>
      <c r="BK83" s="292" t="s">
        <v>306</v>
      </c>
      <c r="BL83" s="293" t="s">
        <v>107</v>
      </c>
      <c r="BM83" s="294">
        <v>7</v>
      </c>
      <c r="BN83" s="295">
        <v>120000</v>
      </c>
      <c r="BO83" s="291">
        <f t="shared" si="721"/>
        <v>840000</v>
      </c>
      <c r="BP83" s="594"/>
      <c r="BQ83" s="198">
        <f>IF(EXACT(VLOOKUP(BJ83,OFERTA_0,2,FALSE),BK83),1,0)</f>
        <v>1</v>
      </c>
      <c r="BR83" s="198">
        <f>IF(EXACT(VLOOKUP(BJ83,OFERTA_0,3,FALSE),BL83),1,0)</f>
        <v>1</v>
      </c>
      <c r="BS83" s="199">
        <f>IF(EXACT(VLOOKUP(BJ83,OFERTA_0,4,FALSE),BM83),1,0)</f>
        <v>1</v>
      </c>
      <c r="BT83" s="199">
        <f t="shared" si="722"/>
        <v>1</v>
      </c>
      <c r="BU83" s="199">
        <f t="shared" si="723"/>
        <v>1</v>
      </c>
      <c r="BV83" s="199">
        <f t="shared" si="724"/>
        <v>1</v>
      </c>
      <c r="BW83" s="113">
        <f t="shared" si="171"/>
        <v>840000</v>
      </c>
      <c r="BX83" s="155">
        <f t="shared" si="699"/>
        <v>0</v>
      </c>
      <c r="CA83" s="286" t="s">
        <v>305</v>
      </c>
      <c r="CB83" s="298" t="s">
        <v>306</v>
      </c>
      <c r="CC83" s="293" t="s">
        <v>107</v>
      </c>
      <c r="CD83" s="294">
        <v>7</v>
      </c>
      <c r="CE83" s="295">
        <v>215000</v>
      </c>
      <c r="CF83" s="291">
        <f t="shared" si="725"/>
        <v>1505000</v>
      </c>
      <c r="CG83" s="594"/>
      <c r="CH83" s="198">
        <f>IF(EXACT(VLOOKUP(CA83,OFERTA_0,2,FALSE),CB83),1,0)</f>
        <v>1</v>
      </c>
      <c r="CI83" s="198">
        <f>IF(EXACT(VLOOKUP(CA83,OFERTA_0,3,FALSE),CC83),1,0)</f>
        <v>1</v>
      </c>
      <c r="CJ83" s="199">
        <f>IF(EXACT(VLOOKUP(CA83,OFERTA_0,4,FALSE),CD83),1,0)</f>
        <v>1</v>
      </c>
      <c r="CK83" s="199">
        <f t="shared" si="726"/>
        <v>1</v>
      </c>
      <c r="CL83" s="199">
        <f t="shared" si="727"/>
        <v>1</v>
      </c>
      <c r="CM83" s="199">
        <f t="shared" si="728"/>
        <v>1</v>
      </c>
      <c r="CN83" s="113">
        <f t="shared" si="176"/>
        <v>1505000</v>
      </c>
      <c r="CO83" s="155">
        <f t="shared" si="700"/>
        <v>0</v>
      </c>
      <c r="CR83" s="299" t="s">
        <v>305</v>
      </c>
      <c r="CS83" s="300" t="s">
        <v>306</v>
      </c>
      <c r="CT83" s="301" t="s">
        <v>107</v>
      </c>
      <c r="CU83" s="302">
        <v>7</v>
      </c>
      <c r="CV83" s="303">
        <v>108562</v>
      </c>
      <c r="CW83" s="291">
        <f t="shared" si="729"/>
        <v>759934</v>
      </c>
      <c r="CX83" s="594"/>
      <c r="CY83" s="198">
        <f>IF(EXACT(VLOOKUP(CR83,OFERTA_0,2,FALSE),CS83),1,0)</f>
        <v>1</v>
      </c>
      <c r="CZ83" s="198">
        <f>IF(EXACT(VLOOKUP(CR83,OFERTA_0,3,FALSE),CT83),1,0)</f>
        <v>1</v>
      </c>
      <c r="DA83" s="199">
        <f>IF(EXACT(VLOOKUP(CR83,OFERTA_0,4,FALSE),CU83),1,0)</f>
        <v>1</v>
      </c>
      <c r="DB83" s="199">
        <f t="shared" si="730"/>
        <v>1</v>
      </c>
      <c r="DC83" s="199">
        <f t="shared" si="731"/>
        <v>1</v>
      </c>
      <c r="DD83" s="199">
        <f t="shared" si="732"/>
        <v>1</v>
      </c>
      <c r="DE83" s="113">
        <f t="shared" si="181"/>
        <v>759934</v>
      </c>
      <c r="DF83" s="155">
        <f t="shared" si="701"/>
        <v>0</v>
      </c>
      <c r="DI83" s="286" t="s">
        <v>305</v>
      </c>
      <c r="DJ83" s="287" t="s">
        <v>306</v>
      </c>
      <c r="DK83" s="288" t="s">
        <v>107</v>
      </c>
      <c r="DL83" s="289">
        <v>7</v>
      </c>
      <c r="DM83" s="295">
        <v>0</v>
      </c>
      <c r="DN83" s="291">
        <f t="shared" si="733"/>
        <v>0</v>
      </c>
      <c r="DO83" s="594"/>
      <c r="DP83" s="198">
        <f>IF(EXACT(VLOOKUP(DI83,OFERTA_0,2,FALSE),DJ83),1,0)</f>
        <v>1</v>
      </c>
      <c r="DQ83" s="198">
        <f>IF(EXACT(VLOOKUP(DI83,OFERTA_0,3,FALSE),DK83),1,0)</f>
        <v>1</v>
      </c>
      <c r="DR83" s="199">
        <f>IF(EXACT(VLOOKUP(DI83,OFERTA_0,4,FALSE),DL83),1,0)</f>
        <v>1</v>
      </c>
      <c r="DS83" s="199">
        <f t="shared" si="734"/>
        <v>0</v>
      </c>
      <c r="DT83" s="199">
        <f t="shared" si="735"/>
        <v>0</v>
      </c>
      <c r="DU83" s="199">
        <f t="shared" si="736"/>
        <v>0</v>
      </c>
      <c r="DV83" s="113">
        <f t="shared" si="186"/>
        <v>0</v>
      </c>
      <c r="DW83" s="155">
        <f t="shared" si="702"/>
        <v>0</v>
      </c>
      <c r="DZ83" s="286" t="s">
        <v>305</v>
      </c>
      <c r="EA83" s="287" t="s">
        <v>306</v>
      </c>
      <c r="EB83" s="288" t="s">
        <v>107</v>
      </c>
      <c r="EC83" s="289">
        <v>7</v>
      </c>
      <c r="ED83" s="295">
        <v>0</v>
      </c>
      <c r="EE83" s="291">
        <f t="shared" si="737"/>
        <v>0</v>
      </c>
      <c r="EF83" s="594"/>
      <c r="EG83" s="198">
        <f>IF(EXACT(VLOOKUP(DZ83,OFERTA_0,2,FALSE),EA83),1,0)</f>
        <v>1</v>
      </c>
      <c r="EH83" s="198">
        <f>IF(EXACT(VLOOKUP(DZ83,OFERTA_0,3,FALSE),EB83),1,0)</f>
        <v>1</v>
      </c>
      <c r="EI83" s="199">
        <f>IF(EXACT(VLOOKUP(DZ83,OFERTA_0,4,FALSE),EC83),1,0)</f>
        <v>1</v>
      </c>
      <c r="EJ83" s="199">
        <f t="shared" si="738"/>
        <v>0</v>
      </c>
      <c r="EK83" s="199">
        <f t="shared" si="739"/>
        <v>0</v>
      </c>
      <c r="EL83" s="199">
        <f t="shared" si="740"/>
        <v>0</v>
      </c>
      <c r="EM83" s="113">
        <f t="shared" si="191"/>
        <v>0</v>
      </c>
      <c r="EN83" s="155">
        <f t="shared" si="703"/>
        <v>0</v>
      </c>
      <c r="EQ83" s="286" t="s">
        <v>305</v>
      </c>
      <c r="ER83" s="287" t="s">
        <v>306</v>
      </c>
      <c r="ES83" s="288" t="s">
        <v>107</v>
      </c>
      <c r="ET83" s="289">
        <v>7</v>
      </c>
      <c r="EU83" s="295">
        <v>0</v>
      </c>
      <c r="EV83" s="291">
        <f t="shared" si="741"/>
        <v>0</v>
      </c>
      <c r="EW83" s="594"/>
      <c r="EX83" s="198">
        <f>IF(EXACT(VLOOKUP(EQ83,OFERTA_0,2,FALSE),ER83),1,0)</f>
        <v>1</v>
      </c>
      <c r="EY83" s="198">
        <f>IF(EXACT(VLOOKUP(EQ83,OFERTA_0,3,FALSE),ES83),1,0)</f>
        <v>1</v>
      </c>
      <c r="EZ83" s="199">
        <f>IF(EXACT(VLOOKUP(EQ83,OFERTA_0,4,FALSE),ET83),1,0)</f>
        <v>1</v>
      </c>
      <c r="FA83" s="199">
        <f t="shared" si="742"/>
        <v>0</v>
      </c>
      <c r="FB83" s="199">
        <f t="shared" si="743"/>
        <v>0</v>
      </c>
      <c r="FC83" s="199">
        <f t="shared" si="744"/>
        <v>0</v>
      </c>
      <c r="FD83" s="113">
        <f t="shared" si="196"/>
        <v>0</v>
      </c>
      <c r="FE83" s="155">
        <f t="shared" si="704"/>
        <v>0</v>
      </c>
      <c r="FH83" s="286" t="s">
        <v>305</v>
      </c>
      <c r="FI83" s="287" t="s">
        <v>306</v>
      </c>
      <c r="FJ83" s="288" t="s">
        <v>107</v>
      </c>
      <c r="FK83" s="289">
        <v>7</v>
      </c>
      <c r="FL83" s="295">
        <v>0</v>
      </c>
      <c r="FM83" s="291">
        <f t="shared" si="745"/>
        <v>0</v>
      </c>
      <c r="FN83" s="594"/>
      <c r="FO83" s="198">
        <f>IF(EXACT(VLOOKUP(FH83,OFERTA_0,2,FALSE),FI83),1,0)</f>
        <v>1</v>
      </c>
      <c r="FP83" s="198">
        <f>IF(EXACT(VLOOKUP(FH83,OFERTA_0,3,FALSE),FJ83),1,0)</f>
        <v>1</v>
      </c>
      <c r="FQ83" s="199">
        <f>IF(EXACT(VLOOKUP(FH83,OFERTA_0,4,FALSE),FK83),1,0)</f>
        <v>1</v>
      </c>
      <c r="FR83" s="199">
        <f t="shared" si="746"/>
        <v>0</v>
      </c>
      <c r="FS83" s="199">
        <f t="shared" si="747"/>
        <v>0</v>
      </c>
      <c r="FT83" s="199">
        <f t="shared" si="748"/>
        <v>0</v>
      </c>
      <c r="FU83" s="113">
        <f t="shared" si="201"/>
        <v>0</v>
      </c>
      <c r="FV83" s="155">
        <f t="shared" si="705"/>
        <v>0</v>
      </c>
      <c r="FY83" s="286" t="s">
        <v>305</v>
      </c>
      <c r="FZ83" s="287" t="s">
        <v>306</v>
      </c>
      <c r="GA83" s="288" t="s">
        <v>107</v>
      </c>
      <c r="GB83" s="289">
        <v>7</v>
      </c>
      <c r="GC83" s="295">
        <v>0</v>
      </c>
      <c r="GD83" s="291">
        <f t="shared" si="749"/>
        <v>0</v>
      </c>
      <c r="GE83" s="594"/>
      <c r="GF83" s="198">
        <f>IF(EXACT(VLOOKUP(FY83,OFERTA_0,2,FALSE),FZ83),1,0)</f>
        <v>1</v>
      </c>
      <c r="GG83" s="198">
        <f>IF(EXACT(VLOOKUP(FY83,OFERTA_0,3,FALSE),GA83),1,0)</f>
        <v>1</v>
      </c>
      <c r="GH83" s="199">
        <f>IF(EXACT(VLOOKUP(FY83,OFERTA_0,4,FALSE),GB83),1,0)</f>
        <v>1</v>
      </c>
      <c r="GI83" s="199">
        <f t="shared" si="750"/>
        <v>0</v>
      </c>
      <c r="GJ83" s="199">
        <f t="shared" si="751"/>
        <v>0</v>
      </c>
      <c r="GK83" s="199">
        <f t="shared" si="752"/>
        <v>0</v>
      </c>
      <c r="GL83" s="113">
        <f t="shared" si="206"/>
        <v>0</v>
      </c>
      <c r="GM83" s="155">
        <f t="shared" si="706"/>
        <v>0</v>
      </c>
      <c r="GP83" s="286" t="s">
        <v>305</v>
      </c>
      <c r="GQ83" s="287" t="s">
        <v>306</v>
      </c>
      <c r="GR83" s="288" t="s">
        <v>107</v>
      </c>
      <c r="GS83" s="289">
        <v>7</v>
      </c>
      <c r="GT83" s="295">
        <v>0</v>
      </c>
      <c r="GU83" s="291">
        <f t="shared" si="753"/>
        <v>0</v>
      </c>
      <c r="GV83" s="594"/>
      <c r="GW83" s="198">
        <f>IF(EXACT(VLOOKUP(GP83,OFERTA_0,2,FALSE),GQ83),1,0)</f>
        <v>1</v>
      </c>
      <c r="GX83" s="198">
        <f>IF(EXACT(VLOOKUP(GP83,OFERTA_0,3,FALSE),GR83),1,0)</f>
        <v>1</v>
      </c>
      <c r="GY83" s="199">
        <f>IF(EXACT(VLOOKUP(GP83,OFERTA_0,4,FALSE),GS83),1,0)</f>
        <v>1</v>
      </c>
      <c r="GZ83" s="199">
        <f t="shared" si="754"/>
        <v>0</v>
      </c>
      <c r="HA83" s="199">
        <f t="shared" si="755"/>
        <v>0</v>
      </c>
      <c r="HB83" s="199">
        <f t="shared" si="756"/>
        <v>0</v>
      </c>
      <c r="HC83" s="113">
        <f t="shared" si="211"/>
        <v>0</v>
      </c>
      <c r="HD83" s="155">
        <f t="shared" si="707"/>
        <v>0</v>
      </c>
      <c r="HG83" s="286" t="s">
        <v>305</v>
      </c>
      <c r="HH83" s="287" t="s">
        <v>306</v>
      </c>
      <c r="HI83" s="288" t="s">
        <v>107</v>
      </c>
      <c r="HJ83" s="289">
        <v>7</v>
      </c>
      <c r="HK83" s="295">
        <v>0</v>
      </c>
      <c r="HL83" s="291">
        <f t="shared" si="757"/>
        <v>0</v>
      </c>
      <c r="HM83" s="594"/>
      <c r="HN83" s="198">
        <f>IF(EXACT(VLOOKUP(HG83,OFERTA_0,2,FALSE),HH83),1,0)</f>
        <v>1</v>
      </c>
      <c r="HO83" s="198">
        <f>IF(EXACT(VLOOKUP(HG83,OFERTA_0,3,FALSE),HI83),1,0)</f>
        <v>1</v>
      </c>
      <c r="HP83" s="199">
        <f>IF(EXACT(VLOOKUP(HG83,OFERTA_0,4,FALSE),HJ83),1,0)</f>
        <v>1</v>
      </c>
      <c r="HQ83" s="199">
        <f t="shared" si="758"/>
        <v>0</v>
      </c>
      <c r="HR83" s="199">
        <f t="shared" si="759"/>
        <v>0</v>
      </c>
      <c r="HS83" s="199">
        <f t="shared" si="760"/>
        <v>0</v>
      </c>
      <c r="HT83" s="113">
        <f t="shared" si="216"/>
        <v>0</v>
      </c>
      <c r="HU83" s="155">
        <f t="shared" si="708"/>
        <v>0</v>
      </c>
      <c r="HX83" s="286" t="s">
        <v>305</v>
      </c>
      <c r="HY83" s="287" t="s">
        <v>306</v>
      </c>
      <c r="HZ83" s="288" t="s">
        <v>107</v>
      </c>
      <c r="IA83" s="289">
        <v>7</v>
      </c>
      <c r="IB83" s="295">
        <v>0</v>
      </c>
      <c r="IC83" s="291">
        <f t="shared" si="761"/>
        <v>0</v>
      </c>
      <c r="ID83" s="594"/>
      <c r="IE83" s="198">
        <f>IF(EXACT(VLOOKUP(HX83,OFERTA_0,2,FALSE),HY83),1,0)</f>
        <v>1</v>
      </c>
      <c r="IF83" s="198">
        <f>IF(EXACT(VLOOKUP(HX83,OFERTA_0,3,FALSE),HZ83),1,0)</f>
        <v>1</v>
      </c>
      <c r="IG83" s="199">
        <f>IF(EXACT(VLOOKUP(HX83,OFERTA_0,4,FALSE),IA83),1,0)</f>
        <v>1</v>
      </c>
      <c r="IH83" s="199">
        <f t="shared" si="762"/>
        <v>0</v>
      </c>
      <c r="II83" s="199">
        <f t="shared" si="763"/>
        <v>0</v>
      </c>
      <c r="IJ83" s="199">
        <f t="shared" si="764"/>
        <v>0</v>
      </c>
      <c r="IK83" s="113">
        <f t="shared" si="221"/>
        <v>0</v>
      </c>
      <c r="IL83" s="155">
        <f t="shared" si="709"/>
        <v>0</v>
      </c>
      <c r="IO83" s="286" t="s">
        <v>305</v>
      </c>
      <c r="IP83" s="287" t="s">
        <v>306</v>
      </c>
      <c r="IQ83" s="288" t="s">
        <v>107</v>
      </c>
      <c r="IR83" s="289">
        <v>7</v>
      </c>
      <c r="IS83" s="295">
        <v>0</v>
      </c>
      <c r="IT83" s="291">
        <f t="shared" si="765"/>
        <v>0</v>
      </c>
      <c r="IU83" s="594"/>
      <c r="IV83" s="198">
        <f>IF(EXACT(VLOOKUP(IO83,OFERTA_0,2,FALSE),IP83),1,0)</f>
        <v>1</v>
      </c>
      <c r="IW83" s="198">
        <f>IF(EXACT(VLOOKUP(IO83,OFERTA_0,3,FALSE),IQ83),1,0)</f>
        <v>1</v>
      </c>
      <c r="IX83" s="199">
        <f>IF(EXACT(VLOOKUP(IO83,OFERTA_0,4,FALSE),IR83),1,0)</f>
        <v>1</v>
      </c>
      <c r="IY83" s="199">
        <f t="shared" si="766"/>
        <v>0</v>
      </c>
      <c r="IZ83" s="199">
        <f t="shared" si="767"/>
        <v>0</v>
      </c>
      <c r="JA83" s="199">
        <f t="shared" si="768"/>
        <v>0</v>
      </c>
      <c r="JB83" s="113">
        <f t="shared" si="226"/>
        <v>0</v>
      </c>
      <c r="JC83" s="155">
        <f t="shared" si="710"/>
        <v>0</v>
      </c>
    </row>
    <row r="84" spans="2:263" ht="95.25" customHeight="1" thickBot="1">
      <c r="B84" s="286" t="s">
        <v>307</v>
      </c>
      <c r="C84" s="287" t="s">
        <v>308</v>
      </c>
      <c r="D84" s="288" t="s">
        <v>107</v>
      </c>
      <c r="E84" s="289">
        <v>1</v>
      </c>
      <c r="F84" s="290">
        <v>0</v>
      </c>
      <c r="G84" s="291">
        <f t="shared" si="711"/>
        <v>0</v>
      </c>
      <c r="H84" s="594"/>
      <c r="K84" s="286" t="s">
        <v>307</v>
      </c>
      <c r="L84" s="292" t="s">
        <v>308</v>
      </c>
      <c r="M84" s="293" t="s">
        <v>107</v>
      </c>
      <c r="N84" s="294">
        <v>1</v>
      </c>
      <c r="O84" s="295">
        <v>243100</v>
      </c>
      <c r="P84" s="291">
        <f t="shared" si="712"/>
        <v>243100</v>
      </c>
      <c r="Q84" s="605"/>
      <c r="R84" s="198">
        <f>IF(EXACT(VLOOKUP(K84,OFERTA_0,2,FALSE),L84),1,0)</f>
        <v>1</v>
      </c>
      <c r="S84" s="198">
        <f>IF(EXACT(VLOOKUP(K84,OFERTA_0,3,FALSE),M84),1,0)</f>
        <v>1</v>
      </c>
      <c r="T84" s="199">
        <f>IF(EXACT(VLOOKUP(K84,OFERTA_0,4,FALSE),N84),1,0)</f>
        <v>1</v>
      </c>
      <c r="U84" s="199">
        <f t="shared" si="417"/>
        <v>1</v>
      </c>
      <c r="V84" s="199">
        <f t="shared" si="418"/>
        <v>1</v>
      </c>
      <c r="W84" s="199">
        <f t="shared" si="419"/>
        <v>1</v>
      </c>
      <c r="X84" s="113">
        <f t="shared" si="420"/>
        <v>243100</v>
      </c>
      <c r="Y84" s="155">
        <f t="shared" si="421"/>
        <v>0</v>
      </c>
      <c r="AB84" s="286" t="s">
        <v>307</v>
      </c>
      <c r="AC84" s="292" t="s">
        <v>308</v>
      </c>
      <c r="AD84" s="293" t="s">
        <v>107</v>
      </c>
      <c r="AE84" s="294">
        <v>1</v>
      </c>
      <c r="AF84" s="295">
        <v>125000</v>
      </c>
      <c r="AG84" s="291">
        <f t="shared" si="713"/>
        <v>125000</v>
      </c>
      <c r="AH84" s="594"/>
      <c r="AI84" s="198">
        <f>IF(EXACT(VLOOKUP(AB84,OFERTA_0,2,FALSE),AC84),1,0)</f>
        <v>1</v>
      </c>
      <c r="AJ84" s="198">
        <f>IF(EXACT(VLOOKUP(AB84,OFERTA_0,3,FALSE),AD84),1,0)</f>
        <v>1</v>
      </c>
      <c r="AK84" s="199">
        <f>IF(EXACT(VLOOKUP(AB84,OFERTA_0,4,FALSE),AE84),1,0)</f>
        <v>1</v>
      </c>
      <c r="AL84" s="199">
        <f t="shared" si="714"/>
        <v>1</v>
      </c>
      <c r="AM84" s="199">
        <f t="shared" si="715"/>
        <v>1</v>
      </c>
      <c r="AN84" s="199">
        <f t="shared" si="716"/>
        <v>1</v>
      </c>
      <c r="AO84" s="113">
        <f t="shared" si="161"/>
        <v>125000</v>
      </c>
      <c r="AP84" s="155">
        <f t="shared" si="697"/>
        <v>0</v>
      </c>
      <c r="AS84" s="286" t="s">
        <v>307</v>
      </c>
      <c r="AT84" s="292" t="s">
        <v>308</v>
      </c>
      <c r="AU84" s="296" t="s">
        <v>107</v>
      </c>
      <c r="AV84" s="294">
        <v>1</v>
      </c>
      <c r="AW84" s="297">
        <v>120000</v>
      </c>
      <c r="AX84" s="291">
        <f t="shared" si="717"/>
        <v>120000</v>
      </c>
      <c r="AY84" s="594"/>
      <c r="AZ84" s="198">
        <f>IF(EXACT(VLOOKUP(AS84,OFERTA_0,2,FALSE),AT84),1,0)</f>
        <v>1</v>
      </c>
      <c r="BA84" s="198">
        <f>IF(EXACT(VLOOKUP(AS84,OFERTA_0,3,FALSE),AU84),1,0)</f>
        <v>1</v>
      </c>
      <c r="BB84" s="199">
        <f>IF(EXACT(VLOOKUP(AS84,OFERTA_0,4,FALSE),AV84),1,0)</f>
        <v>1</v>
      </c>
      <c r="BC84" s="199">
        <f t="shared" si="718"/>
        <v>1</v>
      </c>
      <c r="BD84" s="199">
        <f t="shared" si="719"/>
        <v>1</v>
      </c>
      <c r="BE84" s="199">
        <f t="shared" si="720"/>
        <v>1</v>
      </c>
      <c r="BF84" s="113">
        <f t="shared" si="166"/>
        <v>120000</v>
      </c>
      <c r="BG84" s="155">
        <f t="shared" si="698"/>
        <v>0</v>
      </c>
      <c r="BJ84" s="286" t="s">
        <v>307</v>
      </c>
      <c r="BK84" s="292" t="s">
        <v>308</v>
      </c>
      <c r="BL84" s="293" t="s">
        <v>107</v>
      </c>
      <c r="BM84" s="294">
        <v>1</v>
      </c>
      <c r="BN84" s="295">
        <v>300000</v>
      </c>
      <c r="BO84" s="291">
        <f t="shared" si="721"/>
        <v>300000</v>
      </c>
      <c r="BP84" s="594"/>
      <c r="BQ84" s="198">
        <f>IF(EXACT(VLOOKUP(BJ84,OFERTA_0,2,FALSE),BK84),1,0)</f>
        <v>1</v>
      </c>
      <c r="BR84" s="198">
        <f>IF(EXACT(VLOOKUP(BJ84,OFERTA_0,3,FALSE),BL84),1,0)</f>
        <v>1</v>
      </c>
      <c r="BS84" s="199">
        <f>IF(EXACT(VLOOKUP(BJ84,OFERTA_0,4,FALSE),BM84),1,0)</f>
        <v>1</v>
      </c>
      <c r="BT84" s="199">
        <f t="shared" si="722"/>
        <v>1</v>
      </c>
      <c r="BU84" s="199">
        <f t="shared" si="723"/>
        <v>1</v>
      </c>
      <c r="BV84" s="199">
        <f t="shared" si="724"/>
        <v>1</v>
      </c>
      <c r="BW84" s="113">
        <f t="shared" si="171"/>
        <v>300000</v>
      </c>
      <c r="BX84" s="155">
        <f t="shared" si="699"/>
        <v>0</v>
      </c>
      <c r="CA84" s="286" t="s">
        <v>307</v>
      </c>
      <c r="CB84" s="298" t="s">
        <v>308</v>
      </c>
      <c r="CC84" s="293" t="s">
        <v>107</v>
      </c>
      <c r="CD84" s="294">
        <v>1</v>
      </c>
      <c r="CE84" s="295">
        <v>150000</v>
      </c>
      <c r="CF84" s="291">
        <f t="shared" si="725"/>
        <v>150000</v>
      </c>
      <c r="CG84" s="594"/>
      <c r="CH84" s="198">
        <f>IF(EXACT(VLOOKUP(CA84,OFERTA_0,2,FALSE),CB84),1,0)</f>
        <v>1</v>
      </c>
      <c r="CI84" s="198">
        <f>IF(EXACT(VLOOKUP(CA84,OFERTA_0,3,FALSE),CC84),1,0)</f>
        <v>1</v>
      </c>
      <c r="CJ84" s="199">
        <f>IF(EXACT(VLOOKUP(CA84,OFERTA_0,4,FALSE),CD84),1,0)</f>
        <v>1</v>
      </c>
      <c r="CK84" s="199">
        <f t="shared" si="726"/>
        <v>1</v>
      </c>
      <c r="CL84" s="199">
        <f t="shared" si="727"/>
        <v>1</v>
      </c>
      <c r="CM84" s="199">
        <f t="shared" si="728"/>
        <v>1</v>
      </c>
      <c r="CN84" s="113">
        <f t="shared" si="176"/>
        <v>150000</v>
      </c>
      <c r="CO84" s="155">
        <f t="shared" si="700"/>
        <v>0</v>
      </c>
      <c r="CR84" s="299" t="s">
        <v>307</v>
      </c>
      <c r="CS84" s="300" t="s">
        <v>308</v>
      </c>
      <c r="CT84" s="301" t="s">
        <v>107</v>
      </c>
      <c r="CU84" s="302">
        <v>1</v>
      </c>
      <c r="CV84" s="303">
        <v>111034</v>
      </c>
      <c r="CW84" s="291">
        <f t="shared" si="729"/>
        <v>111034</v>
      </c>
      <c r="CX84" s="594"/>
      <c r="CY84" s="198">
        <f>IF(EXACT(VLOOKUP(CR84,OFERTA_0,2,FALSE),CS84),1,0)</f>
        <v>1</v>
      </c>
      <c r="CZ84" s="198">
        <f>IF(EXACT(VLOOKUP(CR84,OFERTA_0,3,FALSE),CT84),1,0)</f>
        <v>1</v>
      </c>
      <c r="DA84" s="199">
        <f>IF(EXACT(VLOOKUP(CR84,OFERTA_0,4,FALSE),CU84),1,0)</f>
        <v>1</v>
      </c>
      <c r="DB84" s="199">
        <f t="shared" si="730"/>
        <v>1</v>
      </c>
      <c r="DC84" s="199">
        <f t="shared" si="731"/>
        <v>1</v>
      </c>
      <c r="DD84" s="199">
        <f t="shared" si="732"/>
        <v>1</v>
      </c>
      <c r="DE84" s="113">
        <f t="shared" si="181"/>
        <v>111034</v>
      </c>
      <c r="DF84" s="155">
        <f t="shared" si="701"/>
        <v>0</v>
      </c>
      <c r="DI84" s="286" t="s">
        <v>307</v>
      </c>
      <c r="DJ84" s="287" t="s">
        <v>308</v>
      </c>
      <c r="DK84" s="288" t="s">
        <v>107</v>
      </c>
      <c r="DL84" s="289">
        <v>1</v>
      </c>
      <c r="DM84" s="295">
        <v>0</v>
      </c>
      <c r="DN84" s="291">
        <f t="shared" si="733"/>
        <v>0</v>
      </c>
      <c r="DO84" s="594"/>
      <c r="DP84" s="198">
        <f>IF(EXACT(VLOOKUP(DI84,OFERTA_0,2,FALSE),DJ84),1,0)</f>
        <v>1</v>
      </c>
      <c r="DQ84" s="198">
        <f>IF(EXACT(VLOOKUP(DI84,OFERTA_0,3,FALSE),DK84),1,0)</f>
        <v>1</v>
      </c>
      <c r="DR84" s="199">
        <f>IF(EXACT(VLOOKUP(DI84,OFERTA_0,4,FALSE),DL84),1,0)</f>
        <v>1</v>
      </c>
      <c r="DS84" s="199">
        <f t="shared" si="734"/>
        <v>0</v>
      </c>
      <c r="DT84" s="199">
        <f t="shared" si="735"/>
        <v>0</v>
      </c>
      <c r="DU84" s="199">
        <f t="shared" si="736"/>
        <v>0</v>
      </c>
      <c r="DV84" s="113">
        <f t="shared" si="186"/>
        <v>0</v>
      </c>
      <c r="DW84" s="155">
        <f t="shared" si="702"/>
        <v>0</v>
      </c>
      <c r="DZ84" s="286" t="s">
        <v>307</v>
      </c>
      <c r="EA84" s="287" t="s">
        <v>308</v>
      </c>
      <c r="EB84" s="288" t="s">
        <v>107</v>
      </c>
      <c r="EC84" s="289">
        <v>1</v>
      </c>
      <c r="ED84" s="295">
        <v>0</v>
      </c>
      <c r="EE84" s="291">
        <f t="shared" si="737"/>
        <v>0</v>
      </c>
      <c r="EF84" s="594"/>
      <c r="EG84" s="198">
        <f>IF(EXACT(VLOOKUP(DZ84,OFERTA_0,2,FALSE),EA84),1,0)</f>
        <v>1</v>
      </c>
      <c r="EH84" s="198">
        <f>IF(EXACT(VLOOKUP(DZ84,OFERTA_0,3,FALSE),EB84),1,0)</f>
        <v>1</v>
      </c>
      <c r="EI84" s="199">
        <f>IF(EXACT(VLOOKUP(DZ84,OFERTA_0,4,FALSE),EC84),1,0)</f>
        <v>1</v>
      </c>
      <c r="EJ84" s="199">
        <f t="shared" si="738"/>
        <v>0</v>
      </c>
      <c r="EK84" s="199">
        <f t="shared" si="739"/>
        <v>0</v>
      </c>
      <c r="EL84" s="199">
        <f t="shared" si="740"/>
        <v>0</v>
      </c>
      <c r="EM84" s="113">
        <f t="shared" si="191"/>
        <v>0</v>
      </c>
      <c r="EN84" s="155">
        <f t="shared" si="703"/>
        <v>0</v>
      </c>
      <c r="EQ84" s="286" t="s">
        <v>307</v>
      </c>
      <c r="ER84" s="287" t="s">
        <v>308</v>
      </c>
      <c r="ES84" s="288" t="s">
        <v>107</v>
      </c>
      <c r="ET84" s="289">
        <v>1</v>
      </c>
      <c r="EU84" s="295">
        <v>0</v>
      </c>
      <c r="EV84" s="291">
        <f t="shared" si="741"/>
        <v>0</v>
      </c>
      <c r="EW84" s="594"/>
      <c r="EX84" s="198">
        <f>IF(EXACT(VLOOKUP(EQ84,OFERTA_0,2,FALSE),ER84),1,0)</f>
        <v>1</v>
      </c>
      <c r="EY84" s="198">
        <f>IF(EXACT(VLOOKUP(EQ84,OFERTA_0,3,FALSE),ES84),1,0)</f>
        <v>1</v>
      </c>
      <c r="EZ84" s="199">
        <f>IF(EXACT(VLOOKUP(EQ84,OFERTA_0,4,FALSE),ET84),1,0)</f>
        <v>1</v>
      </c>
      <c r="FA84" s="199">
        <f t="shared" si="742"/>
        <v>0</v>
      </c>
      <c r="FB84" s="199">
        <f t="shared" si="743"/>
        <v>0</v>
      </c>
      <c r="FC84" s="199">
        <f t="shared" si="744"/>
        <v>0</v>
      </c>
      <c r="FD84" s="113">
        <f t="shared" si="196"/>
        <v>0</v>
      </c>
      <c r="FE84" s="155">
        <f t="shared" si="704"/>
        <v>0</v>
      </c>
      <c r="FH84" s="286" t="s">
        <v>307</v>
      </c>
      <c r="FI84" s="287" t="s">
        <v>308</v>
      </c>
      <c r="FJ84" s="288" t="s">
        <v>107</v>
      </c>
      <c r="FK84" s="289">
        <v>1</v>
      </c>
      <c r="FL84" s="295">
        <v>0</v>
      </c>
      <c r="FM84" s="291">
        <f t="shared" si="745"/>
        <v>0</v>
      </c>
      <c r="FN84" s="594"/>
      <c r="FO84" s="198">
        <f>IF(EXACT(VLOOKUP(FH84,OFERTA_0,2,FALSE),FI84),1,0)</f>
        <v>1</v>
      </c>
      <c r="FP84" s="198">
        <f>IF(EXACT(VLOOKUP(FH84,OFERTA_0,3,FALSE),FJ84),1,0)</f>
        <v>1</v>
      </c>
      <c r="FQ84" s="199">
        <f>IF(EXACT(VLOOKUP(FH84,OFERTA_0,4,FALSE),FK84),1,0)</f>
        <v>1</v>
      </c>
      <c r="FR84" s="199">
        <f t="shared" si="746"/>
        <v>0</v>
      </c>
      <c r="FS84" s="199">
        <f t="shared" si="747"/>
        <v>0</v>
      </c>
      <c r="FT84" s="199">
        <f t="shared" si="748"/>
        <v>0</v>
      </c>
      <c r="FU84" s="113">
        <f t="shared" si="201"/>
        <v>0</v>
      </c>
      <c r="FV84" s="155">
        <f t="shared" si="705"/>
        <v>0</v>
      </c>
      <c r="FY84" s="286" t="s">
        <v>307</v>
      </c>
      <c r="FZ84" s="287" t="s">
        <v>308</v>
      </c>
      <c r="GA84" s="288" t="s">
        <v>107</v>
      </c>
      <c r="GB84" s="289">
        <v>1</v>
      </c>
      <c r="GC84" s="295">
        <v>0</v>
      </c>
      <c r="GD84" s="291">
        <f t="shared" si="749"/>
        <v>0</v>
      </c>
      <c r="GE84" s="594"/>
      <c r="GF84" s="198">
        <f>IF(EXACT(VLOOKUP(FY84,OFERTA_0,2,FALSE),FZ84),1,0)</f>
        <v>1</v>
      </c>
      <c r="GG84" s="198">
        <f>IF(EXACT(VLOOKUP(FY84,OFERTA_0,3,FALSE),GA84),1,0)</f>
        <v>1</v>
      </c>
      <c r="GH84" s="199">
        <f>IF(EXACT(VLOOKUP(FY84,OFERTA_0,4,FALSE),GB84),1,0)</f>
        <v>1</v>
      </c>
      <c r="GI84" s="199">
        <f t="shared" si="750"/>
        <v>0</v>
      </c>
      <c r="GJ84" s="199">
        <f t="shared" si="751"/>
        <v>0</v>
      </c>
      <c r="GK84" s="199">
        <f t="shared" si="752"/>
        <v>0</v>
      </c>
      <c r="GL84" s="113">
        <f t="shared" si="206"/>
        <v>0</v>
      </c>
      <c r="GM84" s="155">
        <f t="shared" si="706"/>
        <v>0</v>
      </c>
      <c r="GP84" s="286" t="s">
        <v>307</v>
      </c>
      <c r="GQ84" s="287" t="s">
        <v>308</v>
      </c>
      <c r="GR84" s="288" t="s">
        <v>107</v>
      </c>
      <c r="GS84" s="289">
        <v>1</v>
      </c>
      <c r="GT84" s="295">
        <v>0</v>
      </c>
      <c r="GU84" s="291">
        <f t="shared" si="753"/>
        <v>0</v>
      </c>
      <c r="GV84" s="594"/>
      <c r="GW84" s="198">
        <f>IF(EXACT(VLOOKUP(GP84,OFERTA_0,2,FALSE),GQ84),1,0)</f>
        <v>1</v>
      </c>
      <c r="GX84" s="198">
        <f>IF(EXACT(VLOOKUP(GP84,OFERTA_0,3,FALSE),GR84),1,0)</f>
        <v>1</v>
      </c>
      <c r="GY84" s="199">
        <f>IF(EXACT(VLOOKUP(GP84,OFERTA_0,4,FALSE),GS84),1,0)</f>
        <v>1</v>
      </c>
      <c r="GZ84" s="199">
        <f t="shared" si="754"/>
        <v>0</v>
      </c>
      <c r="HA84" s="199">
        <f t="shared" si="755"/>
        <v>0</v>
      </c>
      <c r="HB84" s="199">
        <f t="shared" si="756"/>
        <v>0</v>
      </c>
      <c r="HC84" s="113">
        <f t="shared" si="211"/>
        <v>0</v>
      </c>
      <c r="HD84" s="155">
        <f t="shared" si="707"/>
        <v>0</v>
      </c>
      <c r="HG84" s="286" t="s">
        <v>307</v>
      </c>
      <c r="HH84" s="287" t="s">
        <v>308</v>
      </c>
      <c r="HI84" s="288" t="s">
        <v>107</v>
      </c>
      <c r="HJ84" s="289">
        <v>1</v>
      </c>
      <c r="HK84" s="295">
        <v>0</v>
      </c>
      <c r="HL84" s="291">
        <f t="shared" si="757"/>
        <v>0</v>
      </c>
      <c r="HM84" s="594"/>
      <c r="HN84" s="198">
        <f>IF(EXACT(VLOOKUP(HG84,OFERTA_0,2,FALSE),HH84),1,0)</f>
        <v>1</v>
      </c>
      <c r="HO84" s="198">
        <f>IF(EXACT(VLOOKUP(HG84,OFERTA_0,3,FALSE),HI84),1,0)</f>
        <v>1</v>
      </c>
      <c r="HP84" s="199">
        <f>IF(EXACT(VLOOKUP(HG84,OFERTA_0,4,FALSE),HJ84),1,0)</f>
        <v>1</v>
      </c>
      <c r="HQ84" s="199">
        <f t="shared" si="758"/>
        <v>0</v>
      </c>
      <c r="HR84" s="199">
        <f t="shared" si="759"/>
        <v>0</v>
      </c>
      <c r="HS84" s="199">
        <f t="shared" si="760"/>
        <v>0</v>
      </c>
      <c r="HT84" s="113">
        <f t="shared" si="216"/>
        <v>0</v>
      </c>
      <c r="HU84" s="155">
        <f t="shared" si="708"/>
        <v>0</v>
      </c>
      <c r="HX84" s="286" t="s">
        <v>307</v>
      </c>
      <c r="HY84" s="287" t="s">
        <v>308</v>
      </c>
      <c r="HZ84" s="288" t="s">
        <v>107</v>
      </c>
      <c r="IA84" s="289">
        <v>1</v>
      </c>
      <c r="IB84" s="295">
        <v>0</v>
      </c>
      <c r="IC84" s="291">
        <f t="shared" si="761"/>
        <v>0</v>
      </c>
      <c r="ID84" s="594"/>
      <c r="IE84" s="198">
        <f>IF(EXACT(VLOOKUP(HX84,OFERTA_0,2,FALSE),HY84),1,0)</f>
        <v>1</v>
      </c>
      <c r="IF84" s="198">
        <f>IF(EXACT(VLOOKUP(HX84,OFERTA_0,3,FALSE),HZ84),1,0)</f>
        <v>1</v>
      </c>
      <c r="IG84" s="199">
        <f>IF(EXACT(VLOOKUP(HX84,OFERTA_0,4,FALSE),IA84),1,0)</f>
        <v>1</v>
      </c>
      <c r="IH84" s="199">
        <f t="shared" si="762"/>
        <v>0</v>
      </c>
      <c r="II84" s="199">
        <f t="shared" si="763"/>
        <v>0</v>
      </c>
      <c r="IJ84" s="199">
        <f t="shared" si="764"/>
        <v>0</v>
      </c>
      <c r="IK84" s="113">
        <f t="shared" si="221"/>
        <v>0</v>
      </c>
      <c r="IL84" s="155">
        <f t="shared" si="709"/>
        <v>0</v>
      </c>
      <c r="IO84" s="286" t="s">
        <v>307</v>
      </c>
      <c r="IP84" s="287" t="s">
        <v>308</v>
      </c>
      <c r="IQ84" s="288" t="s">
        <v>107</v>
      </c>
      <c r="IR84" s="289">
        <v>1</v>
      </c>
      <c r="IS84" s="295">
        <v>0</v>
      </c>
      <c r="IT84" s="291">
        <f t="shared" si="765"/>
        <v>0</v>
      </c>
      <c r="IU84" s="594"/>
      <c r="IV84" s="198">
        <f>IF(EXACT(VLOOKUP(IO84,OFERTA_0,2,FALSE),IP84),1,0)</f>
        <v>1</v>
      </c>
      <c r="IW84" s="198">
        <f>IF(EXACT(VLOOKUP(IO84,OFERTA_0,3,FALSE),IQ84),1,0)</f>
        <v>1</v>
      </c>
      <c r="IX84" s="199">
        <f>IF(EXACT(VLOOKUP(IO84,OFERTA_0,4,FALSE),IR84),1,0)</f>
        <v>1</v>
      </c>
      <c r="IY84" s="199">
        <f t="shared" si="766"/>
        <v>0</v>
      </c>
      <c r="IZ84" s="199">
        <f t="shared" si="767"/>
        <v>0</v>
      </c>
      <c r="JA84" s="199">
        <f t="shared" si="768"/>
        <v>0</v>
      </c>
      <c r="JB84" s="113">
        <f t="shared" si="226"/>
        <v>0</v>
      </c>
      <c r="JC84" s="155">
        <f t="shared" si="710"/>
        <v>0</v>
      </c>
    </row>
    <row r="85" spans="2:263" ht="17.25" thickTop="1">
      <c r="B85" s="308" t="s">
        <v>309</v>
      </c>
      <c r="C85" s="270" t="s">
        <v>310</v>
      </c>
      <c r="D85" s="309"/>
      <c r="E85" s="310"/>
      <c r="F85" s="311"/>
      <c r="G85" s="312"/>
      <c r="H85" s="275">
        <f>SUM(G86:G95)</f>
        <v>0</v>
      </c>
      <c r="K85" s="308" t="s">
        <v>309</v>
      </c>
      <c r="L85" s="270" t="s">
        <v>310</v>
      </c>
      <c r="M85" s="309"/>
      <c r="N85" s="310"/>
      <c r="O85" s="311"/>
      <c r="P85" s="312"/>
      <c r="Q85" s="275">
        <f>SUM(P86:P95)</f>
        <v>7698424</v>
      </c>
      <c r="R85" s="198">
        <f>IF(EXACT(VLOOKUP(K85,OFERTA_0,2,FALSE),L85),1,0)</f>
        <v>1</v>
      </c>
      <c r="S85" s="198">
        <f>IF(EXACT(VLOOKUP(K85,OFERTA_0,3,FALSE),M85),1,0)</f>
        <v>1</v>
      </c>
      <c r="T85" s="199">
        <f>IF(EXACT(VLOOKUP(K85,OFERTA_0,4,FALSE),N85),1,0)</f>
        <v>1</v>
      </c>
      <c r="U85" s="119"/>
      <c r="V85" s="119"/>
      <c r="W85" s="199">
        <f>PRODUCT(R85:T85)</f>
        <v>1</v>
      </c>
      <c r="X85" s="113">
        <f t="shared" si="420"/>
        <v>0</v>
      </c>
      <c r="Y85" s="155">
        <f t="shared" si="421"/>
        <v>0</v>
      </c>
      <c r="AB85" s="308" t="s">
        <v>309</v>
      </c>
      <c r="AC85" s="270" t="s">
        <v>310</v>
      </c>
      <c r="AD85" s="309"/>
      <c r="AE85" s="310"/>
      <c r="AF85" s="311"/>
      <c r="AG85" s="312"/>
      <c r="AH85" s="275">
        <f>SUM(AG86:AG95)</f>
        <v>16228850</v>
      </c>
      <c r="AI85" s="198">
        <f>IF(EXACT(VLOOKUP(AB85,OFERTA_0,2,FALSE),AC85),1,0)</f>
        <v>1</v>
      </c>
      <c r="AJ85" s="198">
        <f>IF(EXACT(VLOOKUP(AB85,OFERTA_0,3,FALSE),AD85),1,0)</f>
        <v>1</v>
      </c>
      <c r="AK85" s="199">
        <f>IF(EXACT(VLOOKUP(AB85,OFERTA_0,4,FALSE),AE85),1,0)</f>
        <v>1</v>
      </c>
      <c r="AL85" s="119"/>
      <c r="AM85" s="119"/>
      <c r="AN85" s="199">
        <f>PRODUCT(AI85:AK85)</f>
        <v>1</v>
      </c>
      <c r="AO85" s="113">
        <f t="shared" si="161"/>
        <v>0</v>
      </c>
      <c r="AP85" s="155">
        <f t="shared" si="697"/>
        <v>0</v>
      </c>
      <c r="AS85" s="313" t="s">
        <v>309</v>
      </c>
      <c r="AT85" s="277" t="s">
        <v>310</v>
      </c>
      <c r="AU85" s="314"/>
      <c r="AV85" s="315"/>
      <c r="AW85" s="316"/>
      <c r="AX85" s="312"/>
      <c r="AY85" s="275">
        <f>SUM(AX86:AX95)</f>
        <v>10627600</v>
      </c>
      <c r="AZ85" s="198">
        <f>IF(EXACT(VLOOKUP(AS85,OFERTA_0,2,FALSE),AT85),1,0)</f>
        <v>1</v>
      </c>
      <c r="BA85" s="198">
        <f>IF(EXACT(VLOOKUP(AS85,OFERTA_0,3,FALSE),AU85),1,0)</f>
        <v>1</v>
      </c>
      <c r="BB85" s="199">
        <f>IF(EXACT(VLOOKUP(AS85,OFERTA_0,4,FALSE),AV85),1,0)</f>
        <v>1</v>
      </c>
      <c r="BC85" s="119"/>
      <c r="BD85" s="119"/>
      <c r="BE85" s="199">
        <f>PRODUCT(AZ85:BB85)</f>
        <v>1</v>
      </c>
      <c r="BF85" s="113">
        <f t="shared" si="166"/>
        <v>0</v>
      </c>
      <c r="BG85" s="155">
        <f t="shared" si="698"/>
        <v>0</v>
      </c>
      <c r="BJ85" s="308" t="s">
        <v>309</v>
      </c>
      <c r="BK85" s="270" t="s">
        <v>310</v>
      </c>
      <c r="BL85" s="309"/>
      <c r="BM85" s="310"/>
      <c r="BN85" s="311"/>
      <c r="BO85" s="312"/>
      <c r="BP85" s="275">
        <f>SUM(BO86:BO95)</f>
        <v>10602000</v>
      </c>
      <c r="BQ85" s="198">
        <f>IF(EXACT(VLOOKUP(BJ85,OFERTA_0,2,FALSE),BK85),1,0)</f>
        <v>1</v>
      </c>
      <c r="BR85" s="198">
        <f>IF(EXACT(VLOOKUP(BJ85,OFERTA_0,3,FALSE),BL85),1,0)</f>
        <v>1</v>
      </c>
      <c r="BS85" s="199">
        <f>IF(EXACT(VLOOKUP(BJ85,OFERTA_0,4,FALSE),BM85),1,0)</f>
        <v>1</v>
      </c>
      <c r="BT85" s="119"/>
      <c r="BU85" s="119"/>
      <c r="BV85" s="199">
        <f>PRODUCT(BQ85:BS85)</f>
        <v>1</v>
      </c>
      <c r="BW85" s="113">
        <f t="shared" si="171"/>
        <v>0</v>
      </c>
      <c r="BX85" s="155">
        <f t="shared" si="699"/>
        <v>0</v>
      </c>
      <c r="CA85" s="308" t="s">
        <v>309</v>
      </c>
      <c r="CB85" s="270" t="s">
        <v>310</v>
      </c>
      <c r="CC85" s="309"/>
      <c r="CD85" s="310"/>
      <c r="CE85" s="311"/>
      <c r="CF85" s="312"/>
      <c r="CG85" s="275">
        <f>SUM(CF86:CF95)</f>
        <v>7797000</v>
      </c>
      <c r="CH85" s="198">
        <f>IF(EXACT(VLOOKUP(CA85,OFERTA_0,2,FALSE),CB85),1,0)</f>
        <v>1</v>
      </c>
      <c r="CI85" s="198">
        <f>IF(EXACT(VLOOKUP(CA85,OFERTA_0,3,FALSE),CC85),1,0)</f>
        <v>1</v>
      </c>
      <c r="CJ85" s="199">
        <f>IF(EXACT(VLOOKUP(CA85,OFERTA_0,4,FALSE),CD85),1,0)</f>
        <v>1</v>
      </c>
      <c r="CK85" s="119"/>
      <c r="CL85" s="119"/>
      <c r="CM85" s="199">
        <f>PRODUCT(CH85:CJ85)</f>
        <v>1</v>
      </c>
      <c r="CN85" s="113">
        <f t="shared" si="176"/>
        <v>0</v>
      </c>
      <c r="CO85" s="155">
        <f t="shared" si="700"/>
        <v>0</v>
      </c>
      <c r="CR85" s="317" t="s">
        <v>309</v>
      </c>
      <c r="CS85" s="282" t="s">
        <v>310</v>
      </c>
      <c r="CT85" s="318"/>
      <c r="CU85" s="319"/>
      <c r="CV85" s="319"/>
      <c r="CW85" s="312"/>
      <c r="CX85" s="275">
        <f>SUM(CW86:CW95)</f>
        <v>6900691</v>
      </c>
      <c r="CY85" s="198">
        <f>IF(EXACT(VLOOKUP(CR85,OFERTA_0,2,FALSE),CS85),1,0)</f>
        <v>1</v>
      </c>
      <c r="CZ85" s="198">
        <f>IF(EXACT(VLOOKUP(CR85,OFERTA_0,3,FALSE),CT85),1,0)</f>
        <v>1</v>
      </c>
      <c r="DA85" s="199">
        <f>IF(EXACT(VLOOKUP(CR85,OFERTA_0,4,FALSE),CU85),1,0)</f>
        <v>1</v>
      </c>
      <c r="DB85" s="119"/>
      <c r="DC85" s="119"/>
      <c r="DD85" s="199">
        <f>PRODUCT(CY85:DA85)</f>
        <v>1</v>
      </c>
      <c r="DE85" s="113">
        <f t="shared" si="181"/>
        <v>0</v>
      </c>
      <c r="DF85" s="155">
        <f t="shared" si="701"/>
        <v>0</v>
      </c>
      <c r="DI85" s="308" t="s">
        <v>309</v>
      </c>
      <c r="DJ85" s="270" t="s">
        <v>310</v>
      </c>
      <c r="DK85" s="309"/>
      <c r="DL85" s="310"/>
      <c r="DM85" s="311"/>
      <c r="DN85" s="312"/>
      <c r="DO85" s="275">
        <f>SUM(DN86:DN95)</f>
        <v>0</v>
      </c>
      <c r="DP85" s="198">
        <f>IF(EXACT(VLOOKUP(DI85,OFERTA_0,2,FALSE),DJ85),1,0)</f>
        <v>1</v>
      </c>
      <c r="DQ85" s="198">
        <f>IF(EXACT(VLOOKUP(DI85,OFERTA_0,3,FALSE),DK85),1,0)</f>
        <v>1</v>
      </c>
      <c r="DR85" s="199">
        <f>IF(EXACT(VLOOKUP(DI85,OFERTA_0,4,FALSE),DL85),1,0)</f>
        <v>1</v>
      </c>
      <c r="DS85" s="119"/>
      <c r="DT85" s="119"/>
      <c r="DU85" s="199">
        <f>PRODUCT(DP85:DR85)</f>
        <v>1</v>
      </c>
      <c r="DV85" s="113">
        <f t="shared" si="186"/>
        <v>0</v>
      </c>
      <c r="DW85" s="155">
        <f t="shared" si="702"/>
        <v>0</v>
      </c>
      <c r="DZ85" s="308" t="s">
        <v>309</v>
      </c>
      <c r="EA85" s="270" t="s">
        <v>310</v>
      </c>
      <c r="EB85" s="309"/>
      <c r="EC85" s="310"/>
      <c r="ED85" s="311"/>
      <c r="EE85" s="312"/>
      <c r="EF85" s="275">
        <f>SUM(EE86:EE95)</f>
        <v>0</v>
      </c>
      <c r="EG85" s="198">
        <f>IF(EXACT(VLOOKUP(DZ85,OFERTA_0,2,FALSE),EA85),1,0)</f>
        <v>1</v>
      </c>
      <c r="EH85" s="198">
        <f>IF(EXACT(VLOOKUP(DZ85,OFERTA_0,3,FALSE),EB85),1,0)</f>
        <v>1</v>
      </c>
      <c r="EI85" s="199">
        <f>IF(EXACT(VLOOKUP(DZ85,OFERTA_0,4,FALSE),EC85),1,0)</f>
        <v>1</v>
      </c>
      <c r="EJ85" s="119"/>
      <c r="EK85" s="119"/>
      <c r="EL85" s="199">
        <f>PRODUCT(EG85:EI85)</f>
        <v>1</v>
      </c>
      <c r="EM85" s="113">
        <f t="shared" si="191"/>
        <v>0</v>
      </c>
      <c r="EN85" s="155">
        <f t="shared" si="703"/>
        <v>0</v>
      </c>
      <c r="EQ85" s="308" t="s">
        <v>309</v>
      </c>
      <c r="ER85" s="270" t="s">
        <v>310</v>
      </c>
      <c r="ES85" s="309"/>
      <c r="ET85" s="310"/>
      <c r="EU85" s="311"/>
      <c r="EV85" s="312"/>
      <c r="EW85" s="275">
        <f>SUM(EV86:EV95)</f>
        <v>0</v>
      </c>
      <c r="EX85" s="198">
        <f>IF(EXACT(VLOOKUP(EQ85,OFERTA_0,2,FALSE),ER85),1,0)</f>
        <v>1</v>
      </c>
      <c r="EY85" s="198">
        <f>IF(EXACT(VLOOKUP(EQ85,OFERTA_0,3,FALSE),ES85),1,0)</f>
        <v>1</v>
      </c>
      <c r="EZ85" s="199">
        <f>IF(EXACT(VLOOKUP(EQ85,OFERTA_0,4,FALSE),ET85),1,0)</f>
        <v>1</v>
      </c>
      <c r="FA85" s="119"/>
      <c r="FB85" s="119"/>
      <c r="FC85" s="199">
        <f>PRODUCT(EX85:EZ85)</f>
        <v>1</v>
      </c>
      <c r="FD85" s="113">
        <f t="shared" si="196"/>
        <v>0</v>
      </c>
      <c r="FE85" s="155">
        <f t="shared" si="704"/>
        <v>0</v>
      </c>
      <c r="FH85" s="308" t="s">
        <v>309</v>
      </c>
      <c r="FI85" s="270" t="s">
        <v>310</v>
      </c>
      <c r="FJ85" s="309"/>
      <c r="FK85" s="310"/>
      <c r="FL85" s="311"/>
      <c r="FM85" s="312"/>
      <c r="FN85" s="275">
        <f>SUM(FM86:FM95)</f>
        <v>0</v>
      </c>
      <c r="FO85" s="198">
        <f>IF(EXACT(VLOOKUP(FH85,OFERTA_0,2,FALSE),FI85),1,0)</f>
        <v>1</v>
      </c>
      <c r="FP85" s="198">
        <f>IF(EXACT(VLOOKUP(FH85,OFERTA_0,3,FALSE),FJ85),1,0)</f>
        <v>1</v>
      </c>
      <c r="FQ85" s="199">
        <f>IF(EXACT(VLOOKUP(FH85,OFERTA_0,4,FALSE),FK85),1,0)</f>
        <v>1</v>
      </c>
      <c r="FR85" s="119"/>
      <c r="FS85" s="119"/>
      <c r="FT85" s="199">
        <f>PRODUCT(FO85:FQ85)</f>
        <v>1</v>
      </c>
      <c r="FU85" s="113">
        <f t="shared" si="201"/>
        <v>0</v>
      </c>
      <c r="FV85" s="155">
        <f t="shared" si="705"/>
        <v>0</v>
      </c>
      <c r="FY85" s="308" t="s">
        <v>309</v>
      </c>
      <c r="FZ85" s="270" t="s">
        <v>310</v>
      </c>
      <c r="GA85" s="309"/>
      <c r="GB85" s="310"/>
      <c r="GC85" s="311"/>
      <c r="GD85" s="312"/>
      <c r="GE85" s="275">
        <f>SUM(GD86:GD95)</f>
        <v>0</v>
      </c>
      <c r="GF85" s="198">
        <f>IF(EXACT(VLOOKUP(FY85,OFERTA_0,2,FALSE),FZ85),1,0)</f>
        <v>1</v>
      </c>
      <c r="GG85" s="198">
        <f>IF(EXACT(VLOOKUP(FY85,OFERTA_0,3,FALSE),GA85),1,0)</f>
        <v>1</v>
      </c>
      <c r="GH85" s="199">
        <f>IF(EXACT(VLOOKUP(FY85,OFERTA_0,4,FALSE),GB85),1,0)</f>
        <v>1</v>
      </c>
      <c r="GI85" s="119"/>
      <c r="GJ85" s="119"/>
      <c r="GK85" s="199">
        <f>PRODUCT(GF85:GH85)</f>
        <v>1</v>
      </c>
      <c r="GL85" s="113">
        <f t="shared" si="206"/>
        <v>0</v>
      </c>
      <c r="GM85" s="155">
        <f t="shared" si="706"/>
        <v>0</v>
      </c>
      <c r="GP85" s="308" t="s">
        <v>309</v>
      </c>
      <c r="GQ85" s="270" t="s">
        <v>310</v>
      </c>
      <c r="GR85" s="309"/>
      <c r="GS85" s="310"/>
      <c r="GT85" s="311"/>
      <c r="GU85" s="312"/>
      <c r="GV85" s="275">
        <f>SUM(GU86:GU95)</f>
        <v>0</v>
      </c>
      <c r="GW85" s="198">
        <f>IF(EXACT(VLOOKUP(GP85,OFERTA_0,2,FALSE),GQ85),1,0)</f>
        <v>1</v>
      </c>
      <c r="GX85" s="198">
        <f>IF(EXACT(VLOOKUP(GP85,OFERTA_0,3,FALSE),GR85),1,0)</f>
        <v>1</v>
      </c>
      <c r="GY85" s="199">
        <f>IF(EXACT(VLOOKUP(GP85,OFERTA_0,4,FALSE),GS85),1,0)</f>
        <v>1</v>
      </c>
      <c r="GZ85" s="119"/>
      <c r="HA85" s="119"/>
      <c r="HB85" s="199">
        <f>PRODUCT(GW85:GY85)</f>
        <v>1</v>
      </c>
      <c r="HC85" s="113">
        <f t="shared" si="211"/>
        <v>0</v>
      </c>
      <c r="HD85" s="155">
        <f t="shared" si="707"/>
        <v>0</v>
      </c>
      <c r="HG85" s="308" t="s">
        <v>309</v>
      </c>
      <c r="HH85" s="270" t="s">
        <v>310</v>
      </c>
      <c r="HI85" s="309"/>
      <c r="HJ85" s="310"/>
      <c r="HK85" s="311"/>
      <c r="HL85" s="312"/>
      <c r="HM85" s="275">
        <f>SUM(HL86:HL95)</f>
        <v>0</v>
      </c>
      <c r="HN85" s="198">
        <f>IF(EXACT(VLOOKUP(HG85,OFERTA_0,2,FALSE),HH85),1,0)</f>
        <v>1</v>
      </c>
      <c r="HO85" s="198">
        <f>IF(EXACT(VLOOKUP(HG85,OFERTA_0,3,FALSE),HI85),1,0)</f>
        <v>1</v>
      </c>
      <c r="HP85" s="199">
        <f>IF(EXACT(VLOOKUP(HG85,OFERTA_0,4,FALSE),HJ85),1,0)</f>
        <v>1</v>
      </c>
      <c r="HQ85" s="119"/>
      <c r="HR85" s="119"/>
      <c r="HS85" s="199">
        <f>PRODUCT(HN85:HP85)</f>
        <v>1</v>
      </c>
      <c r="HT85" s="113">
        <f t="shared" si="216"/>
        <v>0</v>
      </c>
      <c r="HU85" s="155">
        <f t="shared" si="708"/>
        <v>0</v>
      </c>
      <c r="HX85" s="308" t="s">
        <v>309</v>
      </c>
      <c r="HY85" s="270" t="s">
        <v>310</v>
      </c>
      <c r="HZ85" s="309"/>
      <c r="IA85" s="310"/>
      <c r="IB85" s="311"/>
      <c r="IC85" s="312"/>
      <c r="ID85" s="275">
        <f>SUM(IC86:IC95)</f>
        <v>0</v>
      </c>
      <c r="IE85" s="198">
        <f>IF(EXACT(VLOOKUP(HX85,OFERTA_0,2,FALSE),HY85),1,0)</f>
        <v>1</v>
      </c>
      <c r="IF85" s="198">
        <f>IF(EXACT(VLOOKUP(HX85,OFERTA_0,3,FALSE),HZ85),1,0)</f>
        <v>1</v>
      </c>
      <c r="IG85" s="199">
        <f>IF(EXACT(VLOOKUP(HX85,OFERTA_0,4,FALSE),IA85),1,0)</f>
        <v>1</v>
      </c>
      <c r="IH85" s="119"/>
      <c r="II85" s="119"/>
      <c r="IJ85" s="199">
        <f>PRODUCT(IE85:IG85)</f>
        <v>1</v>
      </c>
      <c r="IK85" s="113">
        <f t="shared" si="221"/>
        <v>0</v>
      </c>
      <c r="IL85" s="155">
        <f t="shared" si="709"/>
        <v>0</v>
      </c>
      <c r="IO85" s="308" t="s">
        <v>309</v>
      </c>
      <c r="IP85" s="270" t="s">
        <v>310</v>
      </c>
      <c r="IQ85" s="309"/>
      <c r="IR85" s="310"/>
      <c r="IS85" s="311"/>
      <c r="IT85" s="312"/>
      <c r="IU85" s="275">
        <f>SUM(IT86:IT95)</f>
        <v>0</v>
      </c>
      <c r="IV85" s="198">
        <f>IF(EXACT(VLOOKUP(IO85,OFERTA_0,2,FALSE),IP85),1,0)</f>
        <v>1</v>
      </c>
      <c r="IW85" s="198">
        <f>IF(EXACT(VLOOKUP(IO85,OFERTA_0,3,FALSE),IQ85),1,0)</f>
        <v>1</v>
      </c>
      <c r="IX85" s="199">
        <f>IF(EXACT(VLOOKUP(IO85,OFERTA_0,4,FALSE),IR85),1,0)</f>
        <v>1</v>
      </c>
      <c r="IY85" s="119"/>
      <c r="IZ85" s="119"/>
      <c r="JA85" s="199">
        <f>PRODUCT(IV85:IX85)</f>
        <v>1</v>
      </c>
      <c r="JB85" s="113">
        <f t="shared" si="226"/>
        <v>0</v>
      </c>
      <c r="JC85" s="155">
        <f t="shared" si="710"/>
        <v>0</v>
      </c>
    </row>
    <row r="86" spans="2:263" ht="30.75" customHeight="1">
      <c r="B86" s="286"/>
      <c r="C86" s="287" t="s">
        <v>311</v>
      </c>
      <c r="D86" s="288"/>
      <c r="E86" s="289"/>
      <c r="F86" s="333"/>
      <c r="G86" s="291">
        <f t="shared" ref="G86:G95" si="769">+ROUND(E86*F86,0)</f>
        <v>0</v>
      </c>
      <c r="H86" s="595" t="e">
        <f>+H85/G189</f>
        <v>#DIV/0!</v>
      </c>
      <c r="K86" s="286"/>
      <c r="L86" s="292" t="s">
        <v>311</v>
      </c>
      <c r="M86" s="293"/>
      <c r="N86" s="294"/>
      <c r="O86" s="297"/>
      <c r="P86" s="291">
        <f t="shared" ref="P86:P95" si="770">+ROUND(N86*O86,0)</f>
        <v>0</v>
      </c>
      <c r="Q86" s="595">
        <f>+Q85/P189</f>
        <v>3.5262326449560906E-2</v>
      </c>
      <c r="R86" s="198">
        <v>1</v>
      </c>
      <c r="S86" s="198">
        <v>1</v>
      </c>
      <c r="T86" s="199">
        <v>1</v>
      </c>
      <c r="U86" s="119"/>
      <c r="V86" s="119"/>
      <c r="W86" s="199">
        <f>PRODUCT(R86:T86)</f>
        <v>1</v>
      </c>
      <c r="X86" s="113">
        <f t="shared" si="420"/>
        <v>0</v>
      </c>
      <c r="Y86" s="155">
        <f t="shared" si="421"/>
        <v>0</v>
      </c>
      <c r="AB86" s="286"/>
      <c r="AC86" s="292" t="s">
        <v>311</v>
      </c>
      <c r="AD86" s="293"/>
      <c r="AE86" s="294"/>
      <c r="AF86" s="297"/>
      <c r="AG86" s="291">
        <f t="shared" ref="AG86:AG95" si="771">+ROUND(AE86*AF86,0)</f>
        <v>0</v>
      </c>
      <c r="AH86" s="595">
        <f>+AH85/AG189</f>
        <v>7.6849549797358516E-2</v>
      </c>
      <c r="AI86" s="198">
        <v>1</v>
      </c>
      <c r="AJ86" s="198">
        <v>1</v>
      </c>
      <c r="AK86" s="199">
        <v>1</v>
      </c>
      <c r="AL86" s="119"/>
      <c r="AM86" s="119"/>
      <c r="AN86" s="199">
        <f>PRODUCT(AI86:AK86)</f>
        <v>1</v>
      </c>
      <c r="AO86" s="113">
        <f t="shared" si="161"/>
        <v>0</v>
      </c>
      <c r="AP86" s="155">
        <f t="shared" si="697"/>
        <v>0</v>
      </c>
      <c r="AS86" s="286"/>
      <c r="AT86" s="292" t="s">
        <v>311</v>
      </c>
      <c r="AU86" s="296"/>
      <c r="AV86" s="294"/>
      <c r="AW86" s="297"/>
      <c r="AX86" s="291">
        <f t="shared" ref="AX86:AX95" si="772">+ROUND(AV86*AW86,0)</f>
        <v>0</v>
      </c>
      <c r="AY86" s="595">
        <f>+AY85/AX189</f>
        <v>4.877284231801942E-2</v>
      </c>
      <c r="AZ86" s="198">
        <v>1</v>
      </c>
      <c r="BA86" s="198">
        <v>1</v>
      </c>
      <c r="BB86" s="199">
        <v>1</v>
      </c>
      <c r="BC86" s="119"/>
      <c r="BD86" s="119"/>
      <c r="BE86" s="199">
        <f>PRODUCT(AZ86:BB86)</f>
        <v>1</v>
      </c>
      <c r="BF86" s="113">
        <f t="shared" si="166"/>
        <v>0</v>
      </c>
      <c r="BG86" s="155">
        <f t="shared" si="698"/>
        <v>0</v>
      </c>
      <c r="BJ86" s="286"/>
      <c r="BK86" s="292" t="s">
        <v>311</v>
      </c>
      <c r="BL86" s="293"/>
      <c r="BM86" s="294"/>
      <c r="BN86" s="297"/>
      <c r="BO86" s="291">
        <f t="shared" ref="BO86:BO95" si="773">+ROUND(BM86*BN86,0)</f>
        <v>0</v>
      </c>
      <c r="BP86" s="595">
        <f>+BP85/BO189</f>
        <v>4.8139044740547143E-2</v>
      </c>
      <c r="BQ86" s="198">
        <v>1</v>
      </c>
      <c r="BR86" s="198">
        <v>1</v>
      </c>
      <c r="BS86" s="199">
        <v>1</v>
      </c>
      <c r="BT86" s="119"/>
      <c r="BU86" s="119"/>
      <c r="BV86" s="199">
        <f>PRODUCT(BQ86:BS86)</f>
        <v>1</v>
      </c>
      <c r="BW86" s="113">
        <f t="shared" si="171"/>
        <v>0</v>
      </c>
      <c r="BX86" s="155">
        <f t="shared" si="699"/>
        <v>0</v>
      </c>
      <c r="CA86" s="286"/>
      <c r="CB86" s="298" t="s">
        <v>311</v>
      </c>
      <c r="CC86" s="293"/>
      <c r="CD86" s="294"/>
      <c r="CE86" s="297"/>
      <c r="CF86" s="291">
        <f t="shared" ref="CF86:CF95" si="774">+ROUND(CD86*CE86,0)</f>
        <v>0</v>
      </c>
      <c r="CG86" s="595">
        <f>+CG85/CF189</f>
        <v>3.5815979070532758E-2</v>
      </c>
      <c r="CH86" s="198">
        <v>1</v>
      </c>
      <c r="CI86" s="198">
        <v>1</v>
      </c>
      <c r="CJ86" s="199">
        <v>1</v>
      </c>
      <c r="CK86" s="119"/>
      <c r="CL86" s="119"/>
      <c r="CM86" s="199">
        <f>PRODUCT(CH86:CJ86)</f>
        <v>1</v>
      </c>
      <c r="CN86" s="113">
        <f t="shared" si="176"/>
        <v>0</v>
      </c>
      <c r="CO86" s="155">
        <f t="shared" si="700"/>
        <v>0</v>
      </c>
      <c r="CR86" s="299"/>
      <c r="CS86" s="300" t="s">
        <v>311</v>
      </c>
      <c r="CT86" s="301"/>
      <c r="CU86" s="302"/>
      <c r="CV86" s="303"/>
      <c r="CW86" s="291">
        <f t="shared" ref="CW86:CW95" si="775">+ROUND(CU86*CV86,0)</f>
        <v>0</v>
      </c>
      <c r="CX86" s="595">
        <f>+CX85/CW189</f>
        <v>3.0875949599889551E-2</v>
      </c>
      <c r="CY86" s="198">
        <v>1</v>
      </c>
      <c r="CZ86" s="198">
        <v>1</v>
      </c>
      <c r="DA86" s="199">
        <v>1</v>
      </c>
      <c r="DB86" s="119"/>
      <c r="DC86" s="119"/>
      <c r="DD86" s="199">
        <f>PRODUCT(CY86:DA86)</f>
        <v>1</v>
      </c>
      <c r="DE86" s="113">
        <f t="shared" si="181"/>
        <v>0</v>
      </c>
      <c r="DF86" s="155">
        <f t="shared" si="701"/>
        <v>0</v>
      </c>
      <c r="DI86" s="286"/>
      <c r="DJ86" s="287" t="s">
        <v>311</v>
      </c>
      <c r="DK86" s="288"/>
      <c r="DL86" s="289"/>
      <c r="DM86" s="297"/>
      <c r="DN86" s="291">
        <f t="shared" ref="DN86:DN95" si="776">+ROUND(DL86*DM86,0)</f>
        <v>0</v>
      </c>
      <c r="DO86" s="595" t="e">
        <f>+DO85/DN189</f>
        <v>#DIV/0!</v>
      </c>
      <c r="DP86" s="198">
        <v>1</v>
      </c>
      <c r="DQ86" s="198">
        <v>1</v>
      </c>
      <c r="DR86" s="199">
        <v>1</v>
      </c>
      <c r="DS86" s="119"/>
      <c r="DT86" s="119"/>
      <c r="DU86" s="199">
        <f>PRODUCT(DP86:DR86)</f>
        <v>1</v>
      </c>
      <c r="DV86" s="113">
        <f t="shared" si="186"/>
        <v>0</v>
      </c>
      <c r="DW86" s="155">
        <f t="shared" si="702"/>
        <v>0</v>
      </c>
      <c r="DZ86" s="286"/>
      <c r="EA86" s="287" t="s">
        <v>311</v>
      </c>
      <c r="EB86" s="288"/>
      <c r="EC86" s="289"/>
      <c r="ED86" s="297"/>
      <c r="EE86" s="291">
        <f t="shared" ref="EE86:EE95" si="777">+ROUND(EC86*ED86,0)</f>
        <v>0</v>
      </c>
      <c r="EF86" s="595" t="e">
        <f>+EF85/EE189</f>
        <v>#DIV/0!</v>
      </c>
      <c r="EG86" s="198">
        <v>1</v>
      </c>
      <c r="EH86" s="198">
        <v>1</v>
      </c>
      <c r="EI86" s="199">
        <v>1</v>
      </c>
      <c r="EJ86" s="119"/>
      <c r="EK86" s="119"/>
      <c r="EL86" s="199">
        <f>PRODUCT(EG86:EI86)</f>
        <v>1</v>
      </c>
      <c r="EM86" s="113">
        <f t="shared" si="191"/>
        <v>0</v>
      </c>
      <c r="EN86" s="155">
        <f t="shared" si="703"/>
        <v>0</v>
      </c>
      <c r="EQ86" s="286"/>
      <c r="ER86" s="287" t="s">
        <v>311</v>
      </c>
      <c r="ES86" s="288"/>
      <c r="ET86" s="289"/>
      <c r="EU86" s="297"/>
      <c r="EV86" s="291">
        <f t="shared" ref="EV86:EV95" si="778">+ROUND(ET86*EU86,0)</f>
        <v>0</v>
      </c>
      <c r="EW86" s="595" t="e">
        <f>+EW85/EV189</f>
        <v>#DIV/0!</v>
      </c>
      <c r="EX86" s="198">
        <v>1</v>
      </c>
      <c r="EY86" s="198">
        <v>1</v>
      </c>
      <c r="EZ86" s="199">
        <v>1</v>
      </c>
      <c r="FA86" s="119"/>
      <c r="FB86" s="119"/>
      <c r="FC86" s="199">
        <f>PRODUCT(EX86:EZ86)</f>
        <v>1</v>
      </c>
      <c r="FD86" s="113">
        <f t="shared" si="196"/>
        <v>0</v>
      </c>
      <c r="FE86" s="155">
        <f t="shared" si="704"/>
        <v>0</v>
      </c>
      <c r="FH86" s="286"/>
      <c r="FI86" s="287" t="s">
        <v>311</v>
      </c>
      <c r="FJ86" s="288"/>
      <c r="FK86" s="289"/>
      <c r="FL86" s="297"/>
      <c r="FM86" s="291">
        <f t="shared" ref="FM86:FM95" si="779">+ROUND(FK86*FL86,0)</f>
        <v>0</v>
      </c>
      <c r="FN86" s="595" t="e">
        <f>+FN85/FM189</f>
        <v>#DIV/0!</v>
      </c>
      <c r="FO86" s="198">
        <v>1</v>
      </c>
      <c r="FP86" s="198">
        <v>1</v>
      </c>
      <c r="FQ86" s="199">
        <v>1</v>
      </c>
      <c r="FR86" s="119"/>
      <c r="FS86" s="119"/>
      <c r="FT86" s="199">
        <f>PRODUCT(FO86:FQ86)</f>
        <v>1</v>
      </c>
      <c r="FU86" s="113">
        <f t="shared" si="201"/>
        <v>0</v>
      </c>
      <c r="FV86" s="155">
        <f t="shared" si="705"/>
        <v>0</v>
      </c>
      <c r="FY86" s="286"/>
      <c r="FZ86" s="287" t="s">
        <v>311</v>
      </c>
      <c r="GA86" s="288"/>
      <c r="GB86" s="289"/>
      <c r="GC86" s="297"/>
      <c r="GD86" s="291">
        <f t="shared" ref="GD86:GD95" si="780">+ROUND(GB86*GC86,0)</f>
        <v>0</v>
      </c>
      <c r="GE86" s="595" t="e">
        <f>+GE85/GD189</f>
        <v>#DIV/0!</v>
      </c>
      <c r="GF86" s="198">
        <v>1</v>
      </c>
      <c r="GG86" s="198">
        <v>1</v>
      </c>
      <c r="GH86" s="199">
        <v>1</v>
      </c>
      <c r="GI86" s="119"/>
      <c r="GJ86" s="119"/>
      <c r="GK86" s="199">
        <f>PRODUCT(GF86:GH86)</f>
        <v>1</v>
      </c>
      <c r="GL86" s="113">
        <f t="shared" si="206"/>
        <v>0</v>
      </c>
      <c r="GM86" s="155">
        <f t="shared" si="706"/>
        <v>0</v>
      </c>
      <c r="GP86" s="286"/>
      <c r="GQ86" s="287" t="s">
        <v>311</v>
      </c>
      <c r="GR86" s="288"/>
      <c r="GS86" s="289"/>
      <c r="GT86" s="297"/>
      <c r="GU86" s="291">
        <f t="shared" ref="GU86:GU95" si="781">+ROUND(GS86*GT86,0)</f>
        <v>0</v>
      </c>
      <c r="GV86" s="595" t="e">
        <f>+GV85/GU189</f>
        <v>#DIV/0!</v>
      </c>
      <c r="GW86" s="198">
        <v>1</v>
      </c>
      <c r="GX86" s="198">
        <v>1</v>
      </c>
      <c r="GY86" s="199">
        <v>1</v>
      </c>
      <c r="GZ86" s="119"/>
      <c r="HA86" s="119"/>
      <c r="HB86" s="199">
        <f>PRODUCT(GW86:GY86)</f>
        <v>1</v>
      </c>
      <c r="HC86" s="113">
        <f t="shared" si="211"/>
        <v>0</v>
      </c>
      <c r="HD86" s="155">
        <f t="shared" si="707"/>
        <v>0</v>
      </c>
      <c r="HG86" s="286"/>
      <c r="HH86" s="287" t="s">
        <v>311</v>
      </c>
      <c r="HI86" s="288"/>
      <c r="HJ86" s="289"/>
      <c r="HK86" s="297"/>
      <c r="HL86" s="291">
        <f t="shared" ref="HL86:HL95" si="782">+ROUND(HJ86*HK86,0)</f>
        <v>0</v>
      </c>
      <c r="HM86" s="595" t="e">
        <f>+HM85/HL189</f>
        <v>#DIV/0!</v>
      </c>
      <c r="HN86" s="198">
        <v>1</v>
      </c>
      <c r="HO86" s="198">
        <v>1</v>
      </c>
      <c r="HP86" s="199">
        <v>1</v>
      </c>
      <c r="HQ86" s="119"/>
      <c r="HR86" s="119"/>
      <c r="HS86" s="199">
        <f>PRODUCT(HN86:HP86)</f>
        <v>1</v>
      </c>
      <c r="HT86" s="113">
        <f t="shared" si="216"/>
        <v>0</v>
      </c>
      <c r="HU86" s="155">
        <f t="shared" si="708"/>
        <v>0</v>
      </c>
      <c r="HX86" s="286"/>
      <c r="HY86" s="287" t="s">
        <v>311</v>
      </c>
      <c r="HZ86" s="288"/>
      <c r="IA86" s="289"/>
      <c r="IB86" s="297"/>
      <c r="IC86" s="291">
        <f t="shared" ref="IC86:IC95" si="783">+ROUND(IA86*IB86,0)</f>
        <v>0</v>
      </c>
      <c r="ID86" s="595" t="e">
        <f>+ID85/IC189</f>
        <v>#DIV/0!</v>
      </c>
      <c r="IE86" s="198">
        <v>1</v>
      </c>
      <c r="IF86" s="198">
        <v>1</v>
      </c>
      <c r="IG86" s="199">
        <v>1</v>
      </c>
      <c r="IH86" s="119"/>
      <c r="II86" s="119"/>
      <c r="IJ86" s="199">
        <f>PRODUCT(IE86:IG86)</f>
        <v>1</v>
      </c>
      <c r="IK86" s="113">
        <f t="shared" si="221"/>
        <v>0</v>
      </c>
      <c r="IL86" s="155">
        <f t="shared" si="709"/>
        <v>0</v>
      </c>
      <c r="IO86" s="286"/>
      <c r="IP86" s="287" t="s">
        <v>311</v>
      </c>
      <c r="IQ86" s="288"/>
      <c r="IR86" s="289"/>
      <c r="IS86" s="297"/>
      <c r="IT86" s="291">
        <f t="shared" ref="IT86:IT95" si="784">+ROUND(IR86*IS86,0)</f>
        <v>0</v>
      </c>
      <c r="IU86" s="595" t="e">
        <f>+IU85/IT189</f>
        <v>#DIV/0!</v>
      </c>
      <c r="IV86" s="198">
        <v>1</v>
      </c>
      <c r="IW86" s="198">
        <v>1</v>
      </c>
      <c r="IX86" s="199">
        <v>1</v>
      </c>
      <c r="IY86" s="119"/>
      <c r="IZ86" s="119"/>
      <c r="JA86" s="199">
        <f>PRODUCT(IV86:IX86)</f>
        <v>1</v>
      </c>
      <c r="JB86" s="113">
        <f t="shared" si="226"/>
        <v>0</v>
      </c>
      <c r="JC86" s="155">
        <f t="shared" si="710"/>
        <v>0</v>
      </c>
    </row>
    <row r="87" spans="2:263" ht="33.75" customHeight="1">
      <c r="B87" s="286" t="s">
        <v>312</v>
      </c>
      <c r="C87" s="305" t="s">
        <v>313</v>
      </c>
      <c r="D87" s="288" t="s">
        <v>109</v>
      </c>
      <c r="E87" s="289">
        <v>150</v>
      </c>
      <c r="F87" s="290">
        <v>0</v>
      </c>
      <c r="G87" s="291">
        <f t="shared" si="769"/>
        <v>0</v>
      </c>
      <c r="H87" s="594"/>
      <c r="K87" s="286" t="s">
        <v>312</v>
      </c>
      <c r="L87" s="300" t="s">
        <v>313</v>
      </c>
      <c r="M87" s="293" t="s">
        <v>109</v>
      </c>
      <c r="N87" s="294">
        <v>150</v>
      </c>
      <c r="O87" s="295">
        <v>13430</v>
      </c>
      <c r="P87" s="291">
        <f t="shared" si="770"/>
        <v>2014500</v>
      </c>
      <c r="Q87" s="594"/>
      <c r="R87" s="198">
        <f t="shared" ref="R87:R96" si="785">IF(EXACT(VLOOKUP(K87,OFERTA_0,2,FALSE),L87),1,0)</f>
        <v>1</v>
      </c>
      <c r="S87" s="198">
        <f t="shared" ref="S87:S96" si="786">IF(EXACT(VLOOKUP(K87,OFERTA_0,3,FALSE),M87),1,0)</f>
        <v>1</v>
      </c>
      <c r="T87" s="199">
        <f t="shared" ref="T87:T96" si="787">IF(EXACT(VLOOKUP(K87,OFERTA_0,4,FALSE),N87),1,0)</f>
        <v>1</v>
      </c>
      <c r="U87" s="199">
        <f t="shared" si="417"/>
        <v>1</v>
      </c>
      <c r="V87" s="199">
        <f t="shared" si="418"/>
        <v>1</v>
      </c>
      <c r="W87" s="199">
        <f t="shared" si="419"/>
        <v>1</v>
      </c>
      <c r="X87" s="113">
        <f t="shared" si="420"/>
        <v>2014500</v>
      </c>
      <c r="Y87" s="155">
        <f t="shared" si="421"/>
        <v>0</v>
      </c>
      <c r="AB87" s="286" t="s">
        <v>312</v>
      </c>
      <c r="AC87" s="300" t="s">
        <v>313</v>
      </c>
      <c r="AD87" s="293" t="s">
        <v>109</v>
      </c>
      <c r="AE87" s="294">
        <v>150</v>
      </c>
      <c r="AF87" s="295">
        <v>17500</v>
      </c>
      <c r="AG87" s="291">
        <f t="shared" si="771"/>
        <v>2625000</v>
      </c>
      <c r="AH87" s="594"/>
      <c r="AI87" s="198">
        <f t="shared" ref="AI87:AI96" si="788">IF(EXACT(VLOOKUP(AB87,OFERTA_0,2,FALSE),AC87),1,0)</f>
        <v>1</v>
      </c>
      <c r="AJ87" s="198">
        <f t="shared" ref="AJ87:AJ96" si="789">IF(EXACT(VLOOKUP(AB87,OFERTA_0,3,FALSE),AD87),1,0)</f>
        <v>1</v>
      </c>
      <c r="AK87" s="199">
        <f t="shared" ref="AK87:AK96" si="790">IF(EXACT(VLOOKUP(AB87,OFERTA_0,4,FALSE),AE87),1,0)</f>
        <v>1</v>
      </c>
      <c r="AL87" s="199">
        <f t="shared" ref="AL87:AL95" si="791">IF(AF87=0,0,1)</f>
        <v>1</v>
      </c>
      <c r="AM87" s="199">
        <f t="shared" ref="AM87:AM95" si="792">IF(AG87=0,0,1)</f>
        <v>1</v>
      </c>
      <c r="AN87" s="199">
        <f t="shared" ref="AN87:AN95" si="793">PRODUCT(AI87:AM87)</f>
        <v>1</v>
      </c>
      <c r="AO87" s="113">
        <f t="shared" si="161"/>
        <v>2625000</v>
      </c>
      <c r="AP87" s="155">
        <f t="shared" si="697"/>
        <v>0</v>
      </c>
      <c r="AS87" s="286" t="s">
        <v>312</v>
      </c>
      <c r="AT87" s="292" t="s">
        <v>313</v>
      </c>
      <c r="AU87" s="296" t="s">
        <v>109</v>
      </c>
      <c r="AV87" s="294">
        <v>150</v>
      </c>
      <c r="AW87" s="297">
        <v>16000</v>
      </c>
      <c r="AX87" s="291">
        <f t="shared" si="772"/>
        <v>2400000</v>
      </c>
      <c r="AY87" s="594"/>
      <c r="AZ87" s="198">
        <f t="shared" ref="AZ87:AZ96" si="794">IF(EXACT(VLOOKUP(AS87,OFERTA_0,2,FALSE),AT87),1,0)</f>
        <v>1</v>
      </c>
      <c r="BA87" s="198">
        <f t="shared" ref="BA87:BA96" si="795">IF(EXACT(VLOOKUP(AS87,OFERTA_0,3,FALSE),AU87),1,0)</f>
        <v>1</v>
      </c>
      <c r="BB87" s="199">
        <f t="shared" ref="BB87:BB96" si="796">IF(EXACT(VLOOKUP(AS87,OFERTA_0,4,FALSE),AV87),1,0)</f>
        <v>1</v>
      </c>
      <c r="BC87" s="199">
        <f t="shared" ref="BC87:BC95" si="797">IF(AW87=0,0,1)</f>
        <v>1</v>
      </c>
      <c r="BD87" s="199">
        <f t="shared" ref="BD87:BD95" si="798">IF(AX87=0,0,1)</f>
        <v>1</v>
      </c>
      <c r="BE87" s="199">
        <f t="shared" ref="BE87:BE95" si="799">PRODUCT(AZ87:BD87)</f>
        <v>1</v>
      </c>
      <c r="BF87" s="113">
        <f t="shared" si="166"/>
        <v>2400000</v>
      </c>
      <c r="BG87" s="155">
        <f t="shared" si="698"/>
        <v>0</v>
      </c>
      <c r="BJ87" s="286" t="s">
        <v>312</v>
      </c>
      <c r="BK87" s="300" t="s">
        <v>313</v>
      </c>
      <c r="BL87" s="293" t="s">
        <v>109</v>
      </c>
      <c r="BM87" s="294">
        <v>150</v>
      </c>
      <c r="BN87" s="295">
        <v>15000</v>
      </c>
      <c r="BO87" s="291">
        <f t="shared" si="773"/>
        <v>2250000</v>
      </c>
      <c r="BP87" s="594"/>
      <c r="BQ87" s="198">
        <f t="shared" ref="BQ87:BQ96" si="800">IF(EXACT(VLOOKUP(BJ87,OFERTA_0,2,FALSE),BK87),1,0)</f>
        <v>1</v>
      </c>
      <c r="BR87" s="198">
        <f t="shared" ref="BR87:BR96" si="801">IF(EXACT(VLOOKUP(BJ87,OFERTA_0,3,FALSE),BL87),1,0)</f>
        <v>1</v>
      </c>
      <c r="BS87" s="199">
        <f t="shared" ref="BS87:BS96" si="802">IF(EXACT(VLOOKUP(BJ87,OFERTA_0,4,FALSE),BM87),1,0)</f>
        <v>1</v>
      </c>
      <c r="BT87" s="199">
        <f t="shared" ref="BT87:BT95" si="803">IF(BN87=0,0,1)</f>
        <v>1</v>
      </c>
      <c r="BU87" s="199">
        <f t="shared" ref="BU87:BU95" si="804">IF(BO87=0,0,1)</f>
        <v>1</v>
      </c>
      <c r="BV87" s="199">
        <f t="shared" ref="BV87:BV95" si="805">PRODUCT(BQ87:BU87)</f>
        <v>1</v>
      </c>
      <c r="BW87" s="113">
        <f t="shared" si="171"/>
        <v>2250000</v>
      </c>
      <c r="BX87" s="155">
        <f t="shared" si="699"/>
        <v>0</v>
      </c>
      <c r="CA87" s="286" t="s">
        <v>312</v>
      </c>
      <c r="CB87" s="307" t="s">
        <v>313</v>
      </c>
      <c r="CC87" s="293" t="s">
        <v>109</v>
      </c>
      <c r="CD87" s="294">
        <v>150</v>
      </c>
      <c r="CE87" s="295">
        <v>9500</v>
      </c>
      <c r="CF87" s="291">
        <f t="shared" si="774"/>
        <v>1425000</v>
      </c>
      <c r="CG87" s="594"/>
      <c r="CH87" s="198">
        <f t="shared" ref="CH87:CH96" si="806">IF(EXACT(VLOOKUP(CA87,OFERTA_0,2,FALSE),CB87),1,0)</f>
        <v>1</v>
      </c>
      <c r="CI87" s="198">
        <f t="shared" ref="CI87:CI96" si="807">IF(EXACT(VLOOKUP(CA87,OFERTA_0,3,FALSE),CC87),1,0)</f>
        <v>1</v>
      </c>
      <c r="CJ87" s="199">
        <f t="shared" ref="CJ87:CJ96" si="808">IF(EXACT(VLOOKUP(CA87,OFERTA_0,4,FALSE),CD87),1,0)</f>
        <v>1</v>
      </c>
      <c r="CK87" s="199">
        <f t="shared" ref="CK87:CK95" si="809">IF(CE87=0,0,1)</f>
        <v>1</v>
      </c>
      <c r="CL87" s="199">
        <f t="shared" ref="CL87:CL95" si="810">IF(CF87=0,0,1)</f>
        <v>1</v>
      </c>
      <c r="CM87" s="199">
        <f t="shared" ref="CM87:CM95" si="811">PRODUCT(CH87:CL87)</f>
        <v>1</v>
      </c>
      <c r="CN87" s="113">
        <f t="shared" si="176"/>
        <v>1425000</v>
      </c>
      <c r="CO87" s="155">
        <f t="shared" si="700"/>
        <v>0</v>
      </c>
      <c r="CR87" s="299" t="s">
        <v>312</v>
      </c>
      <c r="CS87" s="300" t="s">
        <v>313</v>
      </c>
      <c r="CT87" s="301" t="s">
        <v>109</v>
      </c>
      <c r="CU87" s="302">
        <v>150</v>
      </c>
      <c r="CV87" s="303">
        <v>13184</v>
      </c>
      <c r="CW87" s="291">
        <f t="shared" si="775"/>
        <v>1977600</v>
      </c>
      <c r="CX87" s="594"/>
      <c r="CY87" s="198">
        <f t="shared" ref="CY87:CY96" si="812">IF(EXACT(VLOOKUP(CR87,OFERTA_0,2,FALSE),CS87),1,0)</f>
        <v>1</v>
      </c>
      <c r="CZ87" s="198">
        <f t="shared" ref="CZ87:CZ96" si="813">IF(EXACT(VLOOKUP(CR87,OFERTA_0,3,FALSE),CT87),1,0)</f>
        <v>1</v>
      </c>
      <c r="DA87" s="199">
        <f t="shared" ref="DA87:DA96" si="814">IF(EXACT(VLOOKUP(CR87,OFERTA_0,4,FALSE),CU87),1,0)</f>
        <v>1</v>
      </c>
      <c r="DB87" s="199">
        <f t="shared" ref="DB87:DB95" si="815">IF(CV87=0,0,1)</f>
        <v>1</v>
      </c>
      <c r="DC87" s="199">
        <f t="shared" ref="DC87:DC95" si="816">IF(CW87=0,0,1)</f>
        <v>1</v>
      </c>
      <c r="DD87" s="199">
        <f t="shared" ref="DD87:DD95" si="817">PRODUCT(CY87:DC87)</f>
        <v>1</v>
      </c>
      <c r="DE87" s="113">
        <f t="shared" si="181"/>
        <v>1977600</v>
      </c>
      <c r="DF87" s="155">
        <f t="shared" si="701"/>
        <v>0</v>
      </c>
      <c r="DI87" s="286" t="s">
        <v>312</v>
      </c>
      <c r="DJ87" s="305" t="s">
        <v>313</v>
      </c>
      <c r="DK87" s="288" t="s">
        <v>109</v>
      </c>
      <c r="DL87" s="289">
        <v>150</v>
      </c>
      <c r="DM87" s="295">
        <v>0</v>
      </c>
      <c r="DN87" s="291">
        <f t="shared" si="776"/>
        <v>0</v>
      </c>
      <c r="DO87" s="594"/>
      <c r="DP87" s="198">
        <f t="shared" ref="DP87:DP96" si="818">IF(EXACT(VLOOKUP(DI87,OFERTA_0,2,FALSE),DJ87),1,0)</f>
        <v>1</v>
      </c>
      <c r="DQ87" s="198">
        <f t="shared" ref="DQ87:DQ96" si="819">IF(EXACT(VLOOKUP(DI87,OFERTA_0,3,FALSE),DK87),1,0)</f>
        <v>1</v>
      </c>
      <c r="DR87" s="199">
        <f t="shared" ref="DR87:DR96" si="820">IF(EXACT(VLOOKUP(DI87,OFERTA_0,4,FALSE),DL87),1,0)</f>
        <v>1</v>
      </c>
      <c r="DS87" s="199">
        <f t="shared" ref="DS87:DS95" si="821">IF(DM87=0,0,1)</f>
        <v>0</v>
      </c>
      <c r="DT87" s="199">
        <f t="shared" ref="DT87:DT95" si="822">IF(DN87=0,0,1)</f>
        <v>0</v>
      </c>
      <c r="DU87" s="199">
        <f t="shared" ref="DU87:DU95" si="823">PRODUCT(DP87:DT87)</f>
        <v>0</v>
      </c>
      <c r="DV87" s="113">
        <f t="shared" si="186"/>
        <v>0</v>
      </c>
      <c r="DW87" s="155">
        <f t="shared" si="702"/>
        <v>0</v>
      </c>
      <c r="DZ87" s="286" t="s">
        <v>312</v>
      </c>
      <c r="EA87" s="305" t="s">
        <v>313</v>
      </c>
      <c r="EB87" s="288" t="s">
        <v>109</v>
      </c>
      <c r="EC87" s="289">
        <v>150</v>
      </c>
      <c r="ED87" s="295">
        <v>0</v>
      </c>
      <c r="EE87" s="291">
        <f t="shared" si="777"/>
        <v>0</v>
      </c>
      <c r="EF87" s="594"/>
      <c r="EG87" s="198">
        <f t="shared" ref="EG87:EG96" si="824">IF(EXACT(VLOOKUP(DZ87,OFERTA_0,2,FALSE),EA87),1,0)</f>
        <v>1</v>
      </c>
      <c r="EH87" s="198">
        <f t="shared" ref="EH87:EH96" si="825">IF(EXACT(VLOOKUP(DZ87,OFERTA_0,3,FALSE),EB87),1,0)</f>
        <v>1</v>
      </c>
      <c r="EI87" s="199">
        <f t="shared" ref="EI87:EI96" si="826">IF(EXACT(VLOOKUP(DZ87,OFERTA_0,4,FALSE),EC87),1,0)</f>
        <v>1</v>
      </c>
      <c r="EJ87" s="199">
        <f t="shared" ref="EJ87:EJ95" si="827">IF(ED87=0,0,1)</f>
        <v>0</v>
      </c>
      <c r="EK87" s="199">
        <f t="shared" ref="EK87:EK95" si="828">IF(EE87=0,0,1)</f>
        <v>0</v>
      </c>
      <c r="EL87" s="199">
        <f t="shared" ref="EL87:EL95" si="829">PRODUCT(EG87:EK87)</f>
        <v>0</v>
      </c>
      <c r="EM87" s="113">
        <f t="shared" si="191"/>
        <v>0</v>
      </c>
      <c r="EN87" s="155">
        <f t="shared" si="703"/>
        <v>0</v>
      </c>
      <c r="EQ87" s="286" t="s">
        <v>312</v>
      </c>
      <c r="ER87" s="305" t="s">
        <v>313</v>
      </c>
      <c r="ES87" s="288" t="s">
        <v>109</v>
      </c>
      <c r="ET87" s="289">
        <v>150</v>
      </c>
      <c r="EU87" s="295">
        <v>0</v>
      </c>
      <c r="EV87" s="291">
        <f t="shared" si="778"/>
        <v>0</v>
      </c>
      <c r="EW87" s="594"/>
      <c r="EX87" s="198">
        <f t="shared" ref="EX87:EX96" si="830">IF(EXACT(VLOOKUP(EQ87,OFERTA_0,2,FALSE),ER87),1,0)</f>
        <v>1</v>
      </c>
      <c r="EY87" s="198">
        <f t="shared" ref="EY87:EY96" si="831">IF(EXACT(VLOOKUP(EQ87,OFERTA_0,3,FALSE),ES87),1,0)</f>
        <v>1</v>
      </c>
      <c r="EZ87" s="199">
        <f t="shared" ref="EZ87:EZ96" si="832">IF(EXACT(VLOOKUP(EQ87,OFERTA_0,4,FALSE),ET87),1,0)</f>
        <v>1</v>
      </c>
      <c r="FA87" s="199">
        <f t="shared" ref="FA87:FA95" si="833">IF(EU87=0,0,1)</f>
        <v>0</v>
      </c>
      <c r="FB87" s="199">
        <f t="shared" ref="FB87:FB95" si="834">IF(EV87=0,0,1)</f>
        <v>0</v>
      </c>
      <c r="FC87" s="199">
        <f t="shared" ref="FC87:FC95" si="835">PRODUCT(EX87:FB87)</f>
        <v>0</v>
      </c>
      <c r="FD87" s="113">
        <f t="shared" si="196"/>
        <v>0</v>
      </c>
      <c r="FE87" s="155">
        <f t="shared" si="704"/>
        <v>0</v>
      </c>
      <c r="FH87" s="286" t="s">
        <v>312</v>
      </c>
      <c r="FI87" s="305" t="s">
        <v>313</v>
      </c>
      <c r="FJ87" s="288" t="s">
        <v>109</v>
      </c>
      <c r="FK87" s="289">
        <v>150</v>
      </c>
      <c r="FL87" s="295">
        <v>0</v>
      </c>
      <c r="FM87" s="291">
        <f t="shared" si="779"/>
        <v>0</v>
      </c>
      <c r="FN87" s="594"/>
      <c r="FO87" s="198">
        <f t="shared" ref="FO87:FO96" si="836">IF(EXACT(VLOOKUP(FH87,OFERTA_0,2,FALSE),FI87),1,0)</f>
        <v>1</v>
      </c>
      <c r="FP87" s="198">
        <f t="shared" ref="FP87:FP96" si="837">IF(EXACT(VLOOKUP(FH87,OFERTA_0,3,FALSE),FJ87),1,0)</f>
        <v>1</v>
      </c>
      <c r="FQ87" s="199">
        <f t="shared" ref="FQ87:FQ96" si="838">IF(EXACT(VLOOKUP(FH87,OFERTA_0,4,FALSE),FK87),1,0)</f>
        <v>1</v>
      </c>
      <c r="FR87" s="199">
        <f t="shared" ref="FR87:FR95" si="839">IF(FL87=0,0,1)</f>
        <v>0</v>
      </c>
      <c r="FS87" s="199">
        <f t="shared" ref="FS87:FS95" si="840">IF(FM87=0,0,1)</f>
        <v>0</v>
      </c>
      <c r="FT87" s="199">
        <f t="shared" ref="FT87:FT95" si="841">PRODUCT(FO87:FS87)</f>
        <v>0</v>
      </c>
      <c r="FU87" s="113">
        <f t="shared" si="201"/>
        <v>0</v>
      </c>
      <c r="FV87" s="155">
        <f t="shared" si="705"/>
        <v>0</v>
      </c>
      <c r="FY87" s="286" t="s">
        <v>312</v>
      </c>
      <c r="FZ87" s="305" t="s">
        <v>313</v>
      </c>
      <c r="GA87" s="288" t="s">
        <v>109</v>
      </c>
      <c r="GB87" s="289">
        <v>150</v>
      </c>
      <c r="GC87" s="295">
        <v>0</v>
      </c>
      <c r="GD87" s="291">
        <f t="shared" si="780"/>
        <v>0</v>
      </c>
      <c r="GE87" s="594"/>
      <c r="GF87" s="198">
        <f t="shared" ref="GF87:GF96" si="842">IF(EXACT(VLOOKUP(FY87,OFERTA_0,2,FALSE),FZ87),1,0)</f>
        <v>1</v>
      </c>
      <c r="GG87" s="198">
        <f t="shared" ref="GG87:GG96" si="843">IF(EXACT(VLOOKUP(FY87,OFERTA_0,3,FALSE),GA87),1,0)</f>
        <v>1</v>
      </c>
      <c r="GH87" s="199">
        <f t="shared" ref="GH87:GH96" si="844">IF(EXACT(VLOOKUP(FY87,OFERTA_0,4,FALSE),GB87),1,0)</f>
        <v>1</v>
      </c>
      <c r="GI87" s="199">
        <f t="shared" ref="GI87:GI95" si="845">IF(GC87=0,0,1)</f>
        <v>0</v>
      </c>
      <c r="GJ87" s="199">
        <f t="shared" ref="GJ87:GJ95" si="846">IF(GD87=0,0,1)</f>
        <v>0</v>
      </c>
      <c r="GK87" s="199">
        <f t="shared" ref="GK87:GK95" si="847">PRODUCT(GF87:GJ87)</f>
        <v>0</v>
      </c>
      <c r="GL87" s="113">
        <f t="shared" si="206"/>
        <v>0</v>
      </c>
      <c r="GM87" s="155">
        <f t="shared" si="706"/>
        <v>0</v>
      </c>
      <c r="GP87" s="286" t="s">
        <v>312</v>
      </c>
      <c r="GQ87" s="305" t="s">
        <v>313</v>
      </c>
      <c r="GR87" s="288" t="s">
        <v>109</v>
      </c>
      <c r="GS87" s="289">
        <v>150</v>
      </c>
      <c r="GT87" s="295">
        <v>0</v>
      </c>
      <c r="GU87" s="291">
        <f t="shared" si="781"/>
        <v>0</v>
      </c>
      <c r="GV87" s="594"/>
      <c r="GW87" s="198">
        <f t="shared" ref="GW87:GW96" si="848">IF(EXACT(VLOOKUP(GP87,OFERTA_0,2,FALSE),GQ87),1,0)</f>
        <v>1</v>
      </c>
      <c r="GX87" s="198">
        <f t="shared" ref="GX87:GX96" si="849">IF(EXACT(VLOOKUP(GP87,OFERTA_0,3,FALSE),GR87),1,0)</f>
        <v>1</v>
      </c>
      <c r="GY87" s="199">
        <f t="shared" ref="GY87:GY96" si="850">IF(EXACT(VLOOKUP(GP87,OFERTA_0,4,FALSE),GS87),1,0)</f>
        <v>1</v>
      </c>
      <c r="GZ87" s="199">
        <f t="shared" ref="GZ87:GZ95" si="851">IF(GT87=0,0,1)</f>
        <v>0</v>
      </c>
      <c r="HA87" s="199">
        <f t="shared" ref="HA87:HA95" si="852">IF(GU87=0,0,1)</f>
        <v>0</v>
      </c>
      <c r="HB87" s="199">
        <f t="shared" ref="HB87:HB95" si="853">PRODUCT(GW87:HA87)</f>
        <v>0</v>
      </c>
      <c r="HC87" s="113">
        <f t="shared" si="211"/>
        <v>0</v>
      </c>
      <c r="HD87" s="155">
        <f t="shared" si="707"/>
        <v>0</v>
      </c>
      <c r="HG87" s="286" t="s">
        <v>312</v>
      </c>
      <c r="HH87" s="305" t="s">
        <v>313</v>
      </c>
      <c r="HI87" s="288" t="s">
        <v>109</v>
      </c>
      <c r="HJ87" s="289">
        <v>150</v>
      </c>
      <c r="HK87" s="295">
        <v>0</v>
      </c>
      <c r="HL87" s="291">
        <f t="shared" si="782"/>
        <v>0</v>
      </c>
      <c r="HM87" s="594"/>
      <c r="HN87" s="198">
        <f t="shared" ref="HN87:HN96" si="854">IF(EXACT(VLOOKUP(HG87,OFERTA_0,2,FALSE),HH87),1,0)</f>
        <v>1</v>
      </c>
      <c r="HO87" s="198">
        <f t="shared" ref="HO87:HO96" si="855">IF(EXACT(VLOOKUP(HG87,OFERTA_0,3,FALSE),HI87),1,0)</f>
        <v>1</v>
      </c>
      <c r="HP87" s="199">
        <f t="shared" ref="HP87:HP96" si="856">IF(EXACT(VLOOKUP(HG87,OFERTA_0,4,FALSE),HJ87),1,0)</f>
        <v>1</v>
      </c>
      <c r="HQ87" s="199">
        <f t="shared" ref="HQ87:HQ95" si="857">IF(HK87=0,0,1)</f>
        <v>0</v>
      </c>
      <c r="HR87" s="199">
        <f t="shared" ref="HR87:HR95" si="858">IF(HL87=0,0,1)</f>
        <v>0</v>
      </c>
      <c r="HS87" s="199">
        <f t="shared" ref="HS87:HS95" si="859">PRODUCT(HN87:HR87)</f>
        <v>0</v>
      </c>
      <c r="HT87" s="113">
        <f t="shared" si="216"/>
        <v>0</v>
      </c>
      <c r="HU87" s="155">
        <f t="shared" si="708"/>
        <v>0</v>
      </c>
      <c r="HX87" s="286" t="s">
        <v>312</v>
      </c>
      <c r="HY87" s="305" t="s">
        <v>313</v>
      </c>
      <c r="HZ87" s="288" t="s">
        <v>109</v>
      </c>
      <c r="IA87" s="289">
        <v>150</v>
      </c>
      <c r="IB87" s="295">
        <v>0</v>
      </c>
      <c r="IC87" s="291">
        <f t="shared" si="783"/>
        <v>0</v>
      </c>
      <c r="ID87" s="594"/>
      <c r="IE87" s="198">
        <f t="shared" ref="IE87:IE96" si="860">IF(EXACT(VLOOKUP(HX87,OFERTA_0,2,FALSE),HY87),1,0)</f>
        <v>1</v>
      </c>
      <c r="IF87" s="198">
        <f t="shared" ref="IF87:IF96" si="861">IF(EXACT(VLOOKUP(HX87,OFERTA_0,3,FALSE),HZ87),1,0)</f>
        <v>1</v>
      </c>
      <c r="IG87" s="199">
        <f t="shared" ref="IG87:IG96" si="862">IF(EXACT(VLOOKUP(HX87,OFERTA_0,4,FALSE),IA87),1,0)</f>
        <v>1</v>
      </c>
      <c r="IH87" s="199">
        <f t="shared" ref="IH87:IH95" si="863">IF(IB87=0,0,1)</f>
        <v>0</v>
      </c>
      <c r="II87" s="199">
        <f t="shared" ref="II87:II95" si="864">IF(IC87=0,0,1)</f>
        <v>0</v>
      </c>
      <c r="IJ87" s="199">
        <f t="shared" ref="IJ87:IJ95" si="865">PRODUCT(IE87:II87)</f>
        <v>0</v>
      </c>
      <c r="IK87" s="113">
        <f t="shared" si="221"/>
        <v>0</v>
      </c>
      <c r="IL87" s="155">
        <f t="shared" si="709"/>
        <v>0</v>
      </c>
      <c r="IO87" s="286" t="s">
        <v>312</v>
      </c>
      <c r="IP87" s="305" t="s">
        <v>313</v>
      </c>
      <c r="IQ87" s="288" t="s">
        <v>109</v>
      </c>
      <c r="IR87" s="289">
        <v>150</v>
      </c>
      <c r="IS87" s="295">
        <v>0</v>
      </c>
      <c r="IT87" s="291">
        <f t="shared" si="784"/>
        <v>0</v>
      </c>
      <c r="IU87" s="594"/>
      <c r="IV87" s="198">
        <f t="shared" ref="IV87:IV96" si="866">IF(EXACT(VLOOKUP(IO87,OFERTA_0,2,FALSE),IP87),1,0)</f>
        <v>1</v>
      </c>
      <c r="IW87" s="198">
        <f t="shared" ref="IW87:IW96" si="867">IF(EXACT(VLOOKUP(IO87,OFERTA_0,3,FALSE),IQ87),1,0)</f>
        <v>1</v>
      </c>
      <c r="IX87" s="199">
        <f t="shared" ref="IX87:IX96" si="868">IF(EXACT(VLOOKUP(IO87,OFERTA_0,4,FALSE),IR87),1,0)</f>
        <v>1</v>
      </c>
      <c r="IY87" s="199">
        <f t="shared" ref="IY87:IY95" si="869">IF(IS87=0,0,1)</f>
        <v>0</v>
      </c>
      <c r="IZ87" s="199">
        <f t="shared" ref="IZ87:IZ95" si="870">IF(IT87=0,0,1)</f>
        <v>0</v>
      </c>
      <c r="JA87" s="199">
        <f t="shared" ref="JA87:JA95" si="871">PRODUCT(IV87:IZ87)</f>
        <v>0</v>
      </c>
      <c r="JB87" s="113">
        <f t="shared" si="226"/>
        <v>0</v>
      </c>
      <c r="JC87" s="155">
        <f t="shared" si="710"/>
        <v>0</v>
      </c>
    </row>
    <row r="88" spans="2:263" ht="32.25" customHeight="1">
      <c r="B88" s="286" t="s">
        <v>314</v>
      </c>
      <c r="C88" s="305" t="s">
        <v>315</v>
      </c>
      <c r="D88" s="288" t="s">
        <v>109</v>
      </c>
      <c r="E88" s="289">
        <v>15</v>
      </c>
      <c r="F88" s="290">
        <v>0</v>
      </c>
      <c r="G88" s="291">
        <f t="shared" si="769"/>
        <v>0</v>
      </c>
      <c r="H88" s="594"/>
      <c r="K88" s="286" t="s">
        <v>314</v>
      </c>
      <c r="L88" s="300" t="s">
        <v>315</v>
      </c>
      <c r="M88" s="293" t="s">
        <v>109</v>
      </c>
      <c r="N88" s="294">
        <v>15</v>
      </c>
      <c r="O88" s="295">
        <v>14680</v>
      </c>
      <c r="P88" s="291">
        <f t="shared" si="770"/>
        <v>220200</v>
      </c>
      <c r="Q88" s="594"/>
      <c r="R88" s="198">
        <f t="shared" si="785"/>
        <v>1</v>
      </c>
      <c r="S88" s="198">
        <f t="shared" si="786"/>
        <v>1</v>
      </c>
      <c r="T88" s="199">
        <f t="shared" si="787"/>
        <v>1</v>
      </c>
      <c r="U88" s="199">
        <f t="shared" si="417"/>
        <v>1</v>
      </c>
      <c r="V88" s="199">
        <f t="shared" si="418"/>
        <v>1</v>
      </c>
      <c r="W88" s="199">
        <f t="shared" si="419"/>
        <v>1</v>
      </c>
      <c r="X88" s="113">
        <f t="shared" si="420"/>
        <v>220200</v>
      </c>
      <c r="Y88" s="155">
        <f t="shared" si="421"/>
        <v>0</v>
      </c>
      <c r="AB88" s="286" t="s">
        <v>314</v>
      </c>
      <c r="AC88" s="300" t="s">
        <v>315</v>
      </c>
      <c r="AD88" s="293" t="s">
        <v>109</v>
      </c>
      <c r="AE88" s="294">
        <v>15</v>
      </c>
      <c r="AF88" s="295">
        <v>22500</v>
      </c>
      <c r="AG88" s="291">
        <f t="shared" si="771"/>
        <v>337500</v>
      </c>
      <c r="AH88" s="594"/>
      <c r="AI88" s="198">
        <f t="shared" si="788"/>
        <v>1</v>
      </c>
      <c r="AJ88" s="198">
        <f t="shared" si="789"/>
        <v>1</v>
      </c>
      <c r="AK88" s="199">
        <f t="shared" si="790"/>
        <v>1</v>
      </c>
      <c r="AL88" s="199">
        <f t="shared" si="791"/>
        <v>1</v>
      </c>
      <c r="AM88" s="199">
        <f t="shared" si="792"/>
        <v>1</v>
      </c>
      <c r="AN88" s="199">
        <f t="shared" si="793"/>
        <v>1</v>
      </c>
      <c r="AO88" s="113">
        <f t="shared" si="161"/>
        <v>337500</v>
      </c>
      <c r="AP88" s="155">
        <f t="shared" si="697"/>
        <v>0</v>
      </c>
      <c r="AS88" s="286" t="s">
        <v>314</v>
      </c>
      <c r="AT88" s="292" t="s">
        <v>315</v>
      </c>
      <c r="AU88" s="296" t="s">
        <v>109</v>
      </c>
      <c r="AV88" s="294">
        <v>15</v>
      </c>
      <c r="AW88" s="297">
        <v>28000</v>
      </c>
      <c r="AX88" s="291">
        <f t="shared" si="772"/>
        <v>420000</v>
      </c>
      <c r="AY88" s="594"/>
      <c r="AZ88" s="198">
        <f t="shared" si="794"/>
        <v>1</v>
      </c>
      <c r="BA88" s="198">
        <f t="shared" si="795"/>
        <v>1</v>
      </c>
      <c r="BB88" s="199">
        <f t="shared" si="796"/>
        <v>1</v>
      </c>
      <c r="BC88" s="199">
        <f t="shared" si="797"/>
        <v>1</v>
      </c>
      <c r="BD88" s="199">
        <f t="shared" si="798"/>
        <v>1</v>
      </c>
      <c r="BE88" s="199">
        <f t="shared" si="799"/>
        <v>1</v>
      </c>
      <c r="BF88" s="113">
        <f t="shared" si="166"/>
        <v>420000</v>
      </c>
      <c r="BG88" s="155">
        <f t="shared" si="698"/>
        <v>0</v>
      </c>
      <c r="BJ88" s="286" t="s">
        <v>314</v>
      </c>
      <c r="BK88" s="300" t="s">
        <v>315</v>
      </c>
      <c r="BL88" s="293" t="s">
        <v>109</v>
      </c>
      <c r="BM88" s="294">
        <v>15</v>
      </c>
      <c r="BN88" s="295">
        <v>18000</v>
      </c>
      <c r="BO88" s="291">
        <f t="shared" si="773"/>
        <v>270000</v>
      </c>
      <c r="BP88" s="594"/>
      <c r="BQ88" s="198">
        <f t="shared" si="800"/>
        <v>1</v>
      </c>
      <c r="BR88" s="198">
        <f t="shared" si="801"/>
        <v>1</v>
      </c>
      <c r="BS88" s="199">
        <f t="shared" si="802"/>
        <v>1</v>
      </c>
      <c r="BT88" s="199">
        <f t="shared" si="803"/>
        <v>1</v>
      </c>
      <c r="BU88" s="199">
        <f t="shared" si="804"/>
        <v>1</v>
      </c>
      <c r="BV88" s="199">
        <f t="shared" si="805"/>
        <v>1</v>
      </c>
      <c r="BW88" s="113">
        <f t="shared" si="171"/>
        <v>270000</v>
      </c>
      <c r="BX88" s="155">
        <f t="shared" si="699"/>
        <v>0</v>
      </c>
      <c r="CA88" s="286" t="s">
        <v>314</v>
      </c>
      <c r="CB88" s="307" t="s">
        <v>315</v>
      </c>
      <c r="CC88" s="293" t="s">
        <v>109</v>
      </c>
      <c r="CD88" s="294">
        <v>15</v>
      </c>
      <c r="CE88" s="295">
        <v>18500</v>
      </c>
      <c r="CF88" s="291">
        <f t="shared" si="774"/>
        <v>277500</v>
      </c>
      <c r="CG88" s="594"/>
      <c r="CH88" s="198">
        <f t="shared" si="806"/>
        <v>1</v>
      </c>
      <c r="CI88" s="198">
        <f t="shared" si="807"/>
        <v>1</v>
      </c>
      <c r="CJ88" s="199">
        <f t="shared" si="808"/>
        <v>1</v>
      </c>
      <c r="CK88" s="199">
        <f t="shared" si="809"/>
        <v>1</v>
      </c>
      <c r="CL88" s="199">
        <f t="shared" si="810"/>
        <v>1</v>
      </c>
      <c r="CM88" s="199">
        <f t="shared" si="811"/>
        <v>1</v>
      </c>
      <c r="CN88" s="113">
        <f t="shared" si="176"/>
        <v>277500</v>
      </c>
      <c r="CO88" s="155">
        <f t="shared" si="700"/>
        <v>0</v>
      </c>
      <c r="CR88" s="299" t="s">
        <v>314</v>
      </c>
      <c r="CS88" s="300" t="s">
        <v>315</v>
      </c>
      <c r="CT88" s="301" t="s">
        <v>109</v>
      </c>
      <c r="CU88" s="302">
        <v>15</v>
      </c>
      <c r="CV88" s="303">
        <v>10712</v>
      </c>
      <c r="CW88" s="291">
        <f t="shared" si="775"/>
        <v>160680</v>
      </c>
      <c r="CX88" s="594"/>
      <c r="CY88" s="198">
        <f t="shared" si="812"/>
        <v>1</v>
      </c>
      <c r="CZ88" s="198">
        <f t="shared" si="813"/>
        <v>1</v>
      </c>
      <c r="DA88" s="199">
        <f t="shared" si="814"/>
        <v>1</v>
      </c>
      <c r="DB88" s="199">
        <f t="shared" si="815"/>
        <v>1</v>
      </c>
      <c r="DC88" s="199">
        <f t="shared" si="816"/>
        <v>1</v>
      </c>
      <c r="DD88" s="199">
        <f t="shared" si="817"/>
        <v>1</v>
      </c>
      <c r="DE88" s="113">
        <f t="shared" si="181"/>
        <v>160680</v>
      </c>
      <c r="DF88" s="155">
        <f t="shared" si="701"/>
        <v>0</v>
      </c>
      <c r="DI88" s="286" t="s">
        <v>314</v>
      </c>
      <c r="DJ88" s="305" t="s">
        <v>315</v>
      </c>
      <c r="DK88" s="288" t="s">
        <v>109</v>
      </c>
      <c r="DL88" s="289">
        <v>15</v>
      </c>
      <c r="DM88" s="295">
        <v>0</v>
      </c>
      <c r="DN88" s="291">
        <f t="shared" si="776"/>
        <v>0</v>
      </c>
      <c r="DO88" s="594"/>
      <c r="DP88" s="198">
        <f t="shared" si="818"/>
        <v>1</v>
      </c>
      <c r="DQ88" s="198">
        <f t="shared" si="819"/>
        <v>1</v>
      </c>
      <c r="DR88" s="199">
        <f t="shared" si="820"/>
        <v>1</v>
      </c>
      <c r="DS88" s="199">
        <f t="shared" si="821"/>
        <v>0</v>
      </c>
      <c r="DT88" s="199">
        <f t="shared" si="822"/>
        <v>0</v>
      </c>
      <c r="DU88" s="199">
        <f t="shared" si="823"/>
        <v>0</v>
      </c>
      <c r="DV88" s="113">
        <f t="shared" si="186"/>
        <v>0</v>
      </c>
      <c r="DW88" s="155">
        <f t="shared" si="702"/>
        <v>0</v>
      </c>
      <c r="DZ88" s="286" t="s">
        <v>314</v>
      </c>
      <c r="EA88" s="305" t="s">
        <v>315</v>
      </c>
      <c r="EB88" s="288" t="s">
        <v>109</v>
      </c>
      <c r="EC88" s="289">
        <v>15</v>
      </c>
      <c r="ED88" s="295">
        <v>0</v>
      </c>
      <c r="EE88" s="291">
        <f t="shared" si="777"/>
        <v>0</v>
      </c>
      <c r="EF88" s="594"/>
      <c r="EG88" s="198">
        <f t="shared" si="824"/>
        <v>1</v>
      </c>
      <c r="EH88" s="198">
        <f t="shared" si="825"/>
        <v>1</v>
      </c>
      <c r="EI88" s="199">
        <f t="shared" si="826"/>
        <v>1</v>
      </c>
      <c r="EJ88" s="199">
        <f t="shared" si="827"/>
        <v>0</v>
      </c>
      <c r="EK88" s="199">
        <f t="shared" si="828"/>
        <v>0</v>
      </c>
      <c r="EL88" s="199">
        <f t="shared" si="829"/>
        <v>0</v>
      </c>
      <c r="EM88" s="113">
        <f t="shared" si="191"/>
        <v>0</v>
      </c>
      <c r="EN88" s="155">
        <f t="shared" si="703"/>
        <v>0</v>
      </c>
      <c r="EQ88" s="286" t="s">
        <v>314</v>
      </c>
      <c r="ER88" s="305" t="s">
        <v>315</v>
      </c>
      <c r="ES88" s="288" t="s">
        <v>109</v>
      </c>
      <c r="ET88" s="289">
        <v>15</v>
      </c>
      <c r="EU88" s="295">
        <v>0</v>
      </c>
      <c r="EV88" s="291">
        <f t="shared" si="778"/>
        <v>0</v>
      </c>
      <c r="EW88" s="594"/>
      <c r="EX88" s="198">
        <f t="shared" si="830"/>
        <v>1</v>
      </c>
      <c r="EY88" s="198">
        <f t="shared" si="831"/>
        <v>1</v>
      </c>
      <c r="EZ88" s="199">
        <f t="shared" si="832"/>
        <v>1</v>
      </c>
      <c r="FA88" s="199">
        <f t="shared" si="833"/>
        <v>0</v>
      </c>
      <c r="FB88" s="199">
        <f t="shared" si="834"/>
        <v>0</v>
      </c>
      <c r="FC88" s="199">
        <f t="shared" si="835"/>
        <v>0</v>
      </c>
      <c r="FD88" s="113">
        <f t="shared" si="196"/>
        <v>0</v>
      </c>
      <c r="FE88" s="155">
        <f t="shared" si="704"/>
        <v>0</v>
      </c>
      <c r="FH88" s="286" t="s">
        <v>314</v>
      </c>
      <c r="FI88" s="305" t="s">
        <v>315</v>
      </c>
      <c r="FJ88" s="288" t="s">
        <v>109</v>
      </c>
      <c r="FK88" s="289">
        <v>15</v>
      </c>
      <c r="FL88" s="295">
        <v>0</v>
      </c>
      <c r="FM88" s="291">
        <f t="shared" si="779"/>
        <v>0</v>
      </c>
      <c r="FN88" s="594"/>
      <c r="FO88" s="198">
        <f t="shared" si="836"/>
        <v>1</v>
      </c>
      <c r="FP88" s="198">
        <f t="shared" si="837"/>
        <v>1</v>
      </c>
      <c r="FQ88" s="199">
        <f t="shared" si="838"/>
        <v>1</v>
      </c>
      <c r="FR88" s="199">
        <f t="shared" si="839"/>
        <v>0</v>
      </c>
      <c r="FS88" s="199">
        <f t="shared" si="840"/>
        <v>0</v>
      </c>
      <c r="FT88" s="199">
        <f t="shared" si="841"/>
        <v>0</v>
      </c>
      <c r="FU88" s="113">
        <f t="shared" si="201"/>
        <v>0</v>
      </c>
      <c r="FV88" s="155">
        <f t="shared" si="705"/>
        <v>0</v>
      </c>
      <c r="FY88" s="286" t="s">
        <v>314</v>
      </c>
      <c r="FZ88" s="305" t="s">
        <v>315</v>
      </c>
      <c r="GA88" s="288" t="s">
        <v>109</v>
      </c>
      <c r="GB88" s="289">
        <v>15</v>
      </c>
      <c r="GC88" s="295">
        <v>0</v>
      </c>
      <c r="GD88" s="291">
        <f t="shared" si="780"/>
        <v>0</v>
      </c>
      <c r="GE88" s="594"/>
      <c r="GF88" s="198">
        <f t="shared" si="842"/>
        <v>1</v>
      </c>
      <c r="GG88" s="198">
        <f t="shared" si="843"/>
        <v>1</v>
      </c>
      <c r="GH88" s="199">
        <f t="shared" si="844"/>
        <v>1</v>
      </c>
      <c r="GI88" s="199">
        <f t="shared" si="845"/>
        <v>0</v>
      </c>
      <c r="GJ88" s="199">
        <f t="shared" si="846"/>
        <v>0</v>
      </c>
      <c r="GK88" s="199">
        <f t="shared" si="847"/>
        <v>0</v>
      </c>
      <c r="GL88" s="113">
        <f t="shared" si="206"/>
        <v>0</v>
      </c>
      <c r="GM88" s="155">
        <f t="shared" si="706"/>
        <v>0</v>
      </c>
      <c r="GP88" s="286" t="s">
        <v>314</v>
      </c>
      <c r="GQ88" s="305" t="s">
        <v>315</v>
      </c>
      <c r="GR88" s="288" t="s">
        <v>109</v>
      </c>
      <c r="GS88" s="289">
        <v>15</v>
      </c>
      <c r="GT88" s="295">
        <v>0</v>
      </c>
      <c r="GU88" s="291">
        <f t="shared" si="781"/>
        <v>0</v>
      </c>
      <c r="GV88" s="594"/>
      <c r="GW88" s="198">
        <f t="shared" si="848"/>
        <v>1</v>
      </c>
      <c r="GX88" s="198">
        <f t="shared" si="849"/>
        <v>1</v>
      </c>
      <c r="GY88" s="199">
        <f t="shared" si="850"/>
        <v>1</v>
      </c>
      <c r="GZ88" s="199">
        <f t="shared" si="851"/>
        <v>0</v>
      </c>
      <c r="HA88" s="199">
        <f t="shared" si="852"/>
        <v>0</v>
      </c>
      <c r="HB88" s="199">
        <f t="shared" si="853"/>
        <v>0</v>
      </c>
      <c r="HC88" s="113">
        <f t="shared" si="211"/>
        <v>0</v>
      </c>
      <c r="HD88" s="155">
        <f t="shared" si="707"/>
        <v>0</v>
      </c>
      <c r="HG88" s="286" t="s">
        <v>314</v>
      </c>
      <c r="HH88" s="305" t="s">
        <v>315</v>
      </c>
      <c r="HI88" s="288" t="s">
        <v>109</v>
      </c>
      <c r="HJ88" s="289">
        <v>15</v>
      </c>
      <c r="HK88" s="295">
        <v>0</v>
      </c>
      <c r="HL88" s="291">
        <f t="shared" si="782"/>
        <v>0</v>
      </c>
      <c r="HM88" s="594"/>
      <c r="HN88" s="198">
        <f t="shared" si="854"/>
        <v>1</v>
      </c>
      <c r="HO88" s="198">
        <f t="shared" si="855"/>
        <v>1</v>
      </c>
      <c r="HP88" s="199">
        <f t="shared" si="856"/>
        <v>1</v>
      </c>
      <c r="HQ88" s="199">
        <f t="shared" si="857"/>
        <v>0</v>
      </c>
      <c r="HR88" s="199">
        <f t="shared" si="858"/>
        <v>0</v>
      </c>
      <c r="HS88" s="199">
        <f t="shared" si="859"/>
        <v>0</v>
      </c>
      <c r="HT88" s="113">
        <f t="shared" si="216"/>
        <v>0</v>
      </c>
      <c r="HU88" s="155">
        <f t="shared" si="708"/>
        <v>0</v>
      </c>
      <c r="HX88" s="286" t="s">
        <v>314</v>
      </c>
      <c r="HY88" s="305" t="s">
        <v>315</v>
      </c>
      <c r="HZ88" s="288" t="s">
        <v>109</v>
      </c>
      <c r="IA88" s="289">
        <v>15</v>
      </c>
      <c r="IB88" s="295">
        <v>0</v>
      </c>
      <c r="IC88" s="291">
        <f t="shared" si="783"/>
        <v>0</v>
      </c>
      <c r="ID88" s="594"/>
      <c r="IE88" s="198">
        <f t="shared" si="860"/>
        <v>1</v>
      </c>
      <c r="IF88" s="198">
        <f t="shared" si="861"/>
        <v>1</v>
      </c>
      <c r="IG88" s="199">
        <f t="shared" si="862"/>
        <v>1</v>
      </c>
      <c r="IH88" s="199">
        <f t="shared" si="863"/>
        <v>0</v>
      </c>
      <c r="II88" s="199">
        <f t="shared" si="864"/>
        <v>0</v>
      </c>
      <c r="IJ88" s="199">
        <f t="shared" si="865"/>
        <v>0</v>
      </c>
      <c r="IK88" s="113">
        <f t="shared" si="221"/>
        <v>0</v>
      </c>
      <c r="IL88" s="155">
        <f t="shared" si="709"/>
        <v>0</v>
      </c>
      <c r="IO88" s="286" t="s">
        <v>314</v>
      </c>
      <c r="IP88" s="305" t="s">
        <v>315</v>
      </c>
      <c r="IQ88" s="288" t="s">
        <v>109</v>
      </c>
      <c r="IR88" s="289">
        <v>15</v>
      </c>
      <c r="IS88" s="295">
        <v>0</v>
      </c>
      <c r="IT88" s="291">
        <f t="shared" si="784"/>
        <v>0</v>
      </c>
      <c r="IU88" s="594"/>
      <c r="IV88" s="198">
        <f t="shared" si="866"/>
        <v>1</v>
      </c>
      <c r="IW88" s="198">
        <f t="shared" si="867"/>
        <v>1</v>
      </c>
      <c r="IX88" s="199">
        <f t="shared" si="868"/>
        <v>1</v>
      </c>
      <c r="IY88" s="199">
        <f t="shared" si="869"/>
        <v>0</v>
      </c>
      <c r="IZ88" s="199">
        <f t="shared" si="870"/>
        <v>0</v>
      </c>
      <c r="JA88" s="199">
        <f t="shared" si="871"/>
        <v>0</v>
      </c>
      <c r="JB88" s="113">
        <f t="shared" si="226"/>
        <v>0</v>
      </c>
      <c r="JC88" s="155">
        <f t="shared" si="710"/>
        <v>0</v>
      </c>
    </row>
    <row r="89" spans="2:263" ht="37.5" customHeight="1">
      <c r="B89" s="286" t="s">
        <v>316</v>
      </c>
      <c r="C89" s="305" t="s">
        <v>317</v>
      </c>
      <c r="D89" s="288" t="s">
        <v>109</v>
      </c>
      <c r="E89" s="289">
        <v>15</v>
      </c>
      <c r="F89" s="290">
        <v>0</v>
      </c>
      <c r="G89" s="291">
        <f t="shared" si="769"/>
        <v>0</v>
      </c>
      <c r="H89" s="594"/>
      <c r="K89" s="286" t="s">
        <v>316</v>
      </c>
      <c r="L89" s="300" t="s">
        <v>317</v>
      </c>
      <c r="M89" s="293" t="s">
        <v>109</v>
      </c>
      <c r="N89" s="294">
        <v>15</v>
      </c>
      <c r="O89" s="295">
        <v>16014</v>
      </c>
      <c r="P89" s="291">
        <f t="shared" si="770"/>
        <v>240210</v>
      </c>
      <c r="Q89" s="594"/>
      <c r="R89" s="198">
        <f t="shared" si="785"/>
        <v>1</v>
      </c>
      <c r="S89" s="198">
        <f t="shared" si="786"/>
        <v>1</v>
      </c>
      <c r="T89" s="199">
        <f t="shared" si="787"/>
        <v>1</v>
      </c>
      <c r="U89" s="199">
        <f t="shared" si="417"/>
        <v>1</v>
      </c>
      <c r="V89" s="199">
        <f t="shared" si="418"/>
        <v>1</v>
      </c>
      <c r="W89" s="199">
        <f t="shared" si="419"/>
        <v>1</v>
      </c>
      <c r="X89" s="113">
        <f t="shared" si="420"/>
        <v>240210</v>
      </c>
      <c r="Y89" s="155">
        <f t="shared" si="421"/>
        <v>0</v>
      </c>
      <c r="AB89" s="286" t="s">
        <v>316</v>
      </c>
      <c r="AC89" s="300" t="s">
        <v>317</v>
      </c>
      <c r="AD89" s="293" t="s">
        <v>109</v>
      </c>
      <c r="AE89" s="294">
        <v>15</v>
      </c>
      <c r="AF89" s="295">
        <v>17550</v>
      </c>
      <c r="AG89" s="291">
        <f t="shared" si="771"/>
        <v>263250</v>
      </c>
      <c r="AH89" s="594"/>
      <c r="AI89" s="198">
        <f t="shared" si="788"/>
        <v>1</v>
      </c>
      <c r="AJ89" s="198">
        <f t="shared" si="789"/>
        <v>1</v>
      </c>
      <c r="AK89" s="199">
        <f t="shared" si="790"/>
        <v>1</v>
      </c>
      <c r="AL89" s="199">
        <f t="shared" si="791"/>
        <v>1</v>
      </c>
      <c r="AM89" s="199">
        <f t="shared" si="792"/>
        <v>1</v>
      </c>
      <c r="AN89" s="199">
        <f t="shared" si="793"/>
        <v>1</v>
      </c>
      <c r="AO89" s="113">
        <f t="shared" ref="AO89:AO152" si="872">ROUND(AG89,0)</f>
        <v>263250</v>
      </c>
      <c r="AP89" s="155">
        <f t="shared" si="697"/>
        <v>0</v>
      </c>
      <c r="AS89" s="286" t="s">
        <v>316</v>
      </c>
      <c r="AT89" s="292" t="s">
        <v>317</v>
      </c>
      <c r="AU89" s="296" t="s">
        <v>109</v>
      </c>
      <c r="AV89" s="294">
        <v>15</v>
      </c>
      <c r="AW89" s="297">
        <v>14000</v>
      </c>
      <c r="AX89" s="291">
        <f t="shared" si="772"/>
        <v>210000</v>
      </c>
      <c r="AY89" s="594"/>
      <c r="AZ89" s="198">
        <f t="shared" si="794"/>
        <v>1</v>
      </c>
      <c r="BA89" s="198">
        <f t="shared" si="795"/>
        <v>1</v>
      </c>
      <c r="BB89" s="199">
        <f t="shared" si="796"/>
        <v>1</v>
      </c>
      <c r="BC89" s="199">
        <f t="shared" si="797"/>
        <v>1</v>
      </c>
      <c r="BD89" s="199">
        <f t="shared" si="798"/>
        <v>1</v>
      </c>
      <c r="BE89" s="199">
        <f t="shared" si="799"/>
        <v>1</v>
      </c>
      <c r="BF89" s="113">
        <f t="shared" ref="BF89:BF152" si="873">ROUND(AX89,0)</f>
        <v>210000</v>
      </c>
      <c r="BG89" s="155">
        <f t="shared" si="698"/>
        <v>0</v>
      </c>
      <c r="BJ89" s="286" t="s">
        <v>316</v>
      </c>
      <c r="BK89" s="300" t="s">
        <v>317</v>
      </c>
      <c r="BL89" s="293" t="s">
        <v>109</v>
      </c>
      <c r="BM89" s="294">
        <v>15</v>
      </c>
      <c r="BN89" s="295">
        <v>16000</v>
      </c>
      <c r="BO89" s="291">
        <f t="shared" si="773"/>
        <v>240000</v>
      </c>
      <c r="BP89" s="594"/>
      <c r="BQ89" s="198">
        <f t="shared" si="800"/>
        <v>1</v>
      </c>
      <c r="BR89" s="198">
        <f t="shared" si="801"/>
        <v>1</v>
      </c>
      <c r="BS89" s="199">
        <f t="shared" si="802"/>
        <v>1</v>
      </c>
      <c r="BT89" s="199">
        <f t="shared" si="803"/>
        <v>1</v>
      </c>
      <c r="BU89" s="199">
        <f t="shared" si="804"/>
        <v>1</v>
      </c>
      <c r="BV89" s="199">
        <f t="shared" si="805"/>
        <v>1</v>
      </c>
      <c r="BW89" s="113">
        <f t="shared" ref="BW89:BW152" si="874">ROUND(BO89,0)</f>
        <v>240000</v>
      </c>
      <c r="BX89" s="155">
        <f t="shared" si="699"/>
        <v>0</v>
      </c>
      <c r="CA89" s="286" t="s">
        <v>316</v>
      </c>
      <c r="CB89" s="307" t="s">
        <v>317</v>
      </c>
      <c r="CC89" s="293" t="s">
        <v>109</v>
      </c>
      <c r="CD89" s="294">
        <v>15</v>
      </c>
      <c r="CE89" s="295">
        <v>8500</v>
      </c>
      <c r="CF89" s="291">
        <f t="shared" si="774"/>
        <v>127500</v>
      </c>
      <c r="CG89" s="594"/>
      <c r="CH89" s="198">
        <f t="shared" si="806"/>
        <v>1</v>
      </c>
      <c r="CI89" s="198">
        <f t="shared" si="807"/>
        <v>1</v>
      </c>
      <c r="CJ89" s="199">
        <f t="shared" si="808"/>
        <v>1</v>
      </c>
      <c r="CK89" s="199">
        <f t="shared" si="809"/>
        <v>1</v>
      </c>
      <c r="CL89" s="199">
        <f t="shared" si="810"/>
        <v>1</v>
      </c>
      <c r="CM89" s="199">
        <f t="shared" si="811"/>
        <v>1</v>
      </c>
      <c r="CN89" s="113">
        <f t="shared" ref="CN89:CN152" si="875">ROUND(CF89,0)</f>
        <v>127500</v>
      </c>
      <c r="CO89" s="155">
        <f t="shared" si="700"/>
        <v>0</v>
      </c>
      <c r="CR89" s="299" t="s">
        <v>316</v>
      </c>
      <c r="CS89" s="300" t="s">
        <v>317</v>
      </c>
      <c r="CT89" s="301" t="s">
        <v>109</v>
      </c>
      <c r="CU89" s="302">
        <v>15</v>
      </c>
      <c r="CV89" s="303">
        <v>9991</v>
      </c>
      <c r="CW89" s="291">
        <f t="shared" si="775"/>
        <v>149865</v>
      </c>
      <c r="CX89" s="594"/>
      <c r="CY89" s="198">
        <f t="shared" si="812"/>
        <v>1</v>
      </c>
      <c r="CZ89" s="198">
        <f t="shared" si="813"/>
        <v>1</v>
      </c>
      <c r="DA89" s="199">
        <f t="shared" si="814"/>
        <v>1</v>
      </c>
      <c r="DB89" s="199">
        <f t="shared" si="815"/>
        <v>1</v>
      </c>
      <c r="DC89" s="199">
        <f t="shared" si="816"/>
        <v>1</v>
      </c>
      <c r="DD89" s="199">
        <f t="shared" si="817"/>
        <v>1</v>
      </c>
      <c r="DE89" s="113">
        <f t="shared" ref="DE89:DE152" si="876">ROUND(CW89,0)</f>
        <v>149865</v>
      </c>
      <c r="DF89" s="155">
        <f t="shared" si="701"/>
        <v>0</v>
      </c>
      <c r="DI89" s="286" t="s">
        <v>316</v>
      </c>
      <c r="DJ89" s="305" t="s">
        <v>317</v>
      </c>
      <c r="DK89" s="288" t="s">
        <v>109</v>
      </c>
      <c r="DL89" s="289">
        <v>15</v>
      </c>
      <c r="DM89" s="295">
        <v>0</v>
      </c>
      <c r="DN89" s="291">
        <f t="shared" si="776"/>
        <v>0</v>
      </c>
      <c r="DO89" s="594"/>
      <c r="DP89" s="198">
        <f t="shared" si="818"/>
        <v>1</v>
      </c>
      <c r="DQ89" s="198">
        <f t="shared" si="819"/>
        <v>1</v>
      </c>
      <c r="DR89" s="199">
        <f t="shared" si="820"/>
        <v>1</v>
      </c>
      <c r="DS89" s="199">
        <f t="shared" si="821"/>
        <v>0</v>
      </c>
      <c r="DT89" s="199">
        <f t="shared" si="822"/>
        <v>0</v>
      </c>
      <c r="DU89" s="199">
        <f t="shared" si="823"/>
        <v>0</v>
      </c>
      <c r="DV89" s="113">
        <f t="shared" ref="DV89:DV152" si="877">ROUND(DN89,0)</f>
        <v>0</v>
      </c>
      <c r="DW89" s="155">
        <f t="shared" si="702"/>
        <v>0</v>
      </c>
      <c r="DZ89" s="286" t="s">
        <v>316</v>
      </c>
      <c r="EA89" s="305" t="s">
        <v>317</v>
      </c>
      <c r="EB89" s="288" t="s">
        <v>109</v>
      </c>
      <c r="EC89" s="289">
        <v>15</v>
      </c>
      <c r="ED89" s="295">
        <v>0</v>
      </c>
      <c r="EE89" s="291">
        <f t="shared" si="777"/>
        <v>0</v>
      </c>
      <c r="EF89" s="594"/>
      <c r="EG89" s="198">
        <f t="shared" si="824"/>
        <v>1</v>
      </c>
      <c r="EH89" s="198">
        <f t="shared" si="825"/>
        <v>1</v>
      </c>
      <c r="EI89" s="199">
        <f t="shared" si="826"/>
        <v>1</v>
      </c>
      <c r="EJ89" s="199">
        <f t="shared" si="827"/>
        <v>0</v>
      </c>
      <c r="EK89" s="199">
        <f t="shared" si="828"/>
        <v>0</v>
      </c>
      <c r="EL89" s="199">
        <f t="shared" si="829"/>
        <v>0</v>
      </c>
      <c r="EM89" s="113">
        <f t="shared" ref="EM89:EM152" si="878">ROUND(EE89,0)</f>
        <v>0</v>
      </c>
      <c r="EN89" s="155">
        <f t="shared" si="703"/>
        <v>0</v>
      </c>
      <c r="EQ89" s="286" t="s">
        <v>316</v>
      </c>
      <c r="ER89" s="305" t="s">
        <v>317</v>
      </c>
      <c r="ES89" s="288" t="s">
        <v>109</v>
      </c>
      <c r="ET89" s="289">
        <v>15</v>
      </c>
      <c r="EU89" s="295">
        <v>0</v>
      </c>
      <c r="EV89" s="291">
        <f t="shared" si="778"/>
        <v>0</v>
      </c>
      <c r="EW89" s="594"/>
      <c r="EX89" s="198">
        <f t="shared" si="830"/>
        <v>1</v>
      </c>
      <c r="EY89" s="198">
        <f t="shared" si="831"/>
        <v>1</v>
      </c>
      <c r="EZ89" s="199">
        <f t="shared" si="832"/>
        <v>1</v>
      </c>
      <c r="FA89" s="199">
        <f t="shared" si="833"/>
        <v>0</v>
      </c>
      <c r="FB89" s="199">
        <f t="shared" si="834"/>
        <v>0</v>
      </c>
      <c r="FC89" s="199">
        <f t="shared" si="835"/>
        <v>0</v>
      </c>
      <c r="FD89" s="113">
        <f t="shared" ref="FD89:FD152" si="879">ROUND(EV89,0)</f>
        <v>0</v>
      </c>
      <c r="FE89" s="155">
        <f t="shared" si="704"/>
        <v>0</v>
      </c>
      <c r="FH89" s="286" t="s">
        <v>316</v>
      </c>
      <c r="FI89" s="305" t="s">
        <v>317</v>
      </c>
      <c r="FJ89" s="288" t="s">
        <v>109</v>
      </c>
      <c r="FK89" s="289">
        <v>15</v>
      </c>
      <c r="FL89" s="295">
        <v>0</v>
      </c>
      <c r="FM89" s="291">
        <f t="shared" si="779"/>
        <v>0</v>
      </c>
      <c r="FN89" s="594"/>
      <c r="FO89" s="198">
        <f t="shared" si="836"/>
        <v>1</v>
      </c>
      <c r="FP89" s="198">
        <f t="shared" si="837"/>
        <v>1</v>
      </c>
      <c r="FQ89" s="199">
        <f t="shared" si="838"/>
        <v>1</v>
      </c>
      <c r="FR89" s="199">
        <f t="shared" si="839"/>
        <v>0</v>
      </c>
      <c r="FS89" s="199">
        <f t="shared" si="840"/>
        <v>0</v>
      </c>
      <c r="FT89" s="199">
        <f t="shared" si="841"/>
        <v>0</v>
      </c>
      <c r="FU89" s="113">
        <f t="shared" ref="FU89:FU152" si="880">ROUND(FM89,0)</f>
        <v>0</v>
      </c>
      <c r="FV89" s="155">
        <f t="shared" si="705"/>
        <v>0</v>
      </c>
      <c r="FY89" s="286" t="s">
        <v>316</v>
      </c>
      <c r="FZ89" s="305" t="s">
        <v>317</v>
      </c>
      <c r="GA89" s="288" t="s">
        <v>109</v>
      </c>
      <c r="GB89" s="289">
        <v>15</v>
      </c>
      <c r="GC89" s="295">
        <v>0</v>
      </c>
      <c r="GD89" s="291">
        <f t="shared" si="780"/>
        <v>0</v>
      </c>
      <c r="GE89" s="594"/>
      <c r="GF89" s="198">
        <f t="shared" si="842"/>
        <v>1</v>
      </c>
      <c r="GG89" s="198">
        <f t="shared" si="843"/>
        <v>1</v>
      </c>
      <c r="GH89" s="199">
        <f t="shared" si="844"/>
        <v>1</v>
      </c>
      <c r="GI89" s="199">
        <f t="shared" si="845"/>
        <v>0</v>
      </c>
      <c r="GJ89" s="199">
        <f t="shared" si="846"/>
        <v>0</v>
      </c>
      <c r="GK89" s="199">
        <f t="shared" si="847"/>
        <v>0</v>
      </c>
      <c r="GL89" s="113">
        <f t="shared" ref="GL89:GL152" si="881">ROUND(GD89,0)</f>
        <v>0</v>
      </c>
      <c r="GM89" s="155">
        <f t="shared" si="706"/>
        <v>0</v>
      </c>
      <c r="GP89" s="286" t="s">
        <v>316</v>
      </c>
      <c r="GQ89" s="305" t="s">
        <v>317</v>
      </c>
      <c r="GR89" s="288" t="s">
        <v>109</v>
      </c>
      <c r="GS89" s="289">
        <v>15</v>
      </c>
      <c r="GT89" s="295">
        <v>0</v>
      </c>
      <c r="GU89" s="291">
        <f t="shared" si="781"/>
        <v>0</v>
      </c>
      <c r="GV89" s="594"/>
      <c r="GW89" s="198">
        <f t="shared" si="848"/>
        <v>1</v>
      </c>
      <c r="GX89" s="198">
        <f t="shared" si="849"/>
        <v>1</v>
      </c>
      <c r="GY89" s="199">
        <f t="shared" si="850"/>
        <v>1</v>
      </c>
      <c r="GZ89" s="199">
        <f t="shared" si="851"/>
        <v>0</v>
      </c>
      <c r="HA89" s="199">
        <f t="shared" si="852"/>
        <v>0</v>
      </c>
      <c r="HB89" s="199">
        <f t="shared" si="853"/>
        <v>0</v>
      </c>
      <c r="HC89" s="113">
        <f t="shared" ref="HC89:HC152" si="882">ROUND(GU89,0)</f>
        <v>0</v>
      </c>
      <c r="HD89" s="155">
        <f t="shared" si="707"/>
        <v>0</v>
      </c>
      <c r="HG89" s="286" t="s">
        <v>316</v>
      </c>
      <c r="HH89" s="305" t="s">
        <v>317</v>
      </c>
      <c r="HI89" s="288" t="s">
        <v>109</v>
      </c>
      <c r="HJ89" s="289">
        <v>15</v>
      </c>
      <c r="HK89" s="295">
        <v>0</v>
      </c>
      <c r="HL89" s="291">
        <f t="shared" si="782"/>
        <v>0</v>
      </c>
      <c r="HM89" s="594"/>
      <c r="HN89" s="198">
        <f t="shared" si="854"/>
        <v>1</v>
      </c>
      <c r="HO89" s="198">
        <f t="shared" si="855"/>
        <v>1</v>
      </c>
      <c r="HP89" s="199">
        <f t="shared" si="856"/>
        <v>1</v>
      </c>
      <c r="HQ89" s="199">
        <f t="shared" si="857"/>
        <v>0</v>
      </c>
      <c r="HR89" s="199">
        <f t="shared" si="858"/>
        <v>0</v>
      </c>
      <c r="HS89" s="199">
        <f t="shared" si="859"/>
        <v>0</v>
      </c>
      <c r="HT89" s="113">
        <f t="shared" ref="HT89:HT152" si="883">ROUND(HL89,0)</f>
        <v>0</v>
      </c>
      <c r="HU89" s="155">
        <f t="shared" si="708"/>
        <v>0</v>
      </c>
      <c r="HX89" s="286" t="s">
        <v>316</v>
      </c>
      <c r="HY89" s="305" t="s">
        <v>317</v>
      </c>
      <c r="HZ89" s="288" t="s">
        <v>109</v>
      </c>
      <c r="IA89" s="289">
        <v>15</v>
      </c>
      <c r="IB89" s="295">
        <v>0</v>
      </c>
      <c r="IC89" s="291">
        <f t="shared" si="783"/>
        <v>0</v>
      </c>
      <c r="ID89" s="594"/>
      <c r="IE89" s="198">
        <f t="shared" si="860"/>
        <v>1</v>
      </c>
      <c r="IF89" s="198">
        <f t="shared" si="861"/>
        <v>1</v>
      </c>
      <c r="IG89" s="199">
        <f t="shared" si="862"/>
        <v>1</v>
      </c>
      <c r="IH89" s="199">
        <f t="shared" si="863"/>
        <v>0</v>
      </c>
      <c r="II89" s="199">
        <f t="shared" si="864"/>
        <v>0</v>
      </c>
      <c r="IJ89" s="199">
        <f t="shared" si="865"/>
        <v>0</v>
      </c>
      <c r="IK89" s="113">
        <f t="shared" ref="IK89:IK152" si="884">ROUND(IC89,0)</f>
        <v>0</v>
      </c>
      <c r="IL89" s="155">
        <f t="shared" si="709"/>
        <v>0</v>
      </c>
      <c r="IO89" s="286" t="s">
        <v>316</v>
      </c>
      <c r="IP89" s="305" t="s">
        <v>317</v>
      </c>
      <c r="IQ89" s="288" t="s">
        <v>109</v>
      </c>
      <c r="IR89" s="289">
        <v>15</v>
      </c>
      <c r="IS89" s="295">
        <v>0</v>
      </c>
      <c r="IT89" s="291">
        <f t="shared" si="784"/>
        <v>0</v>
      </c>
      <c r="IU89" s="594"/>
      <c r="IV89" s="198">
        <f t="shared" si="866"/>
        <v>1</v>
      </c>
      <c r="IW89" s="198">
        <f t="shared" si="867"/>
        <v>1</v>
      </c>
      <c r="IX89" s="199">
        <f t="shared" si="868"/>
        <v>1</v>
      </c>
      <c r="IY89" s="199">
        <f t="shared" si="869"/>
        <v>0</v>
      </c>
      <c r="IZ89" s="199">
        <f t="shared" si="870"/>
        <v>0</v>
      </c>
      <c r="JA89" s="199">
        <f t="shared" si="871"/>
        <v>0</v>
      </c>
      <c r="JB89" s="113">
        <f t="shared" ref="JB89:JB152" si="885">ROUND(IT89,0)</f>
        <v>0</v>
      </c>
      <c r="JC89" s="155">
        <f t="shared" si="710"/>
        <v>0</v>
      </c>
    </row>
    <row r="90" spans="2:263" ht="82.5" customHeight="1">
      <c r="B90" s="286" t="s">
        <v>318</v>
      </c>
      <c r="C90" s="305" t="s">
        <v>319</v>
      </c>
      <c r="D90" s="288" t="s">
        <v>109</v>
      </c>
      <c r="E90" s="289">
        <v>90</v>
      </c>
      <c r="F90" s="290">
        <v>0</v>
      </c>
      <c r="G90" s="291">
        <f t="shared" si="769"/>
        <v>0</v>
      </c>
      <c r="H90" s="594"/>
      <c r="K90" s="286" t="s">
        <v>318</v>
      </c>
      <c r="L90" s="300" t="s">
        <v>319</v>
      </c>
      <c r="M90" s="293" t="s">
        <v>109</v>
      </c>
      <c r="N90" s="294">
        <v>90</v>
      </c>
      <c r="O90" s="295">
        <v>40870</v>
      </c>
      <c r="P90" s="291">
        <f t="shared" si="770"/>
        <v>3678300</v>
      </c>
      <c r="Q90" s="594"/>
      <c r="R90" s="198">
        <f t="shared" si="785"/>
        <v>1</v>
      </c>
      <c r="S90" s="198">
        <f t="shared" si="786"/>
        <v>1</v>
      </c>
      <c r="T90" s="199">
        <f t="shared" si="787"/>
        <v>1</v>
      </c>
      <c r="U90" s="199">
        <f t="shared" si="417"/>
        <v>1</v>
      </c>
      <c r="V90" s="199">
        <f t="shared" si="418"/>
        <v>1</v>
      </c>
      <c r="W90" s="199">
        <f t="shared" si="419"/>
        <v>1</v>
      </c>
      <c r="X90" s="113">
        <f t="shared" si="420"/>
        <v>3678300</v>
      </c>
      <c r="Y90" s="155">
        <f t="shared" si="421"/>
        <v>0</v>
      </c>
      <c r="AB90" s="286" t="s">
        <v>318</v>
      </c>
      <c r="AC90" s="300" t="s">
        <v>319</v>
      </c>
      <c r="AD90" s="293" t="s">
        <v>109</v>
      </c>
      <c r="AE90" s="294">
        <v>90</v>
      </c>
      <c r="AF90" s="295">
        <v>123000</v>
      </c>
      <c r="AG90" s="291">
        <f t="shared" si="771"/>
        <v>11070000</v>
      </c>
      <c r="AH90" s="594"/>
      <c r="AI90" s="198">
        <f t="shared" si="788"/>
        <v>1</v>
      </c>
      <c r="AJ90" s="198">
        <f t="shared" si="789"/>
        <v>1</v>
      </c>
      <c r="AK90" s="199">
        <f t="shared" si="790"/>
        <v>1</v>
      </c>
      <c r="AL90" s="199">
        <f t="shared" si="791"/>
        <v>1</v>
      </c>
      <c r="AM90" s="199">
        <f t="shared" si="792"/>
        <v>1</v>
      </c>
      <c r="AN90" s="199">
        <f t="shared" si="793"/>
        <v>1</v>
      </c>
      <c r="AO90" s="113">
        <f t="shared" si="872"/>
        <v>11070000</v>
      </c>
      <c r="AP90" s="155">
        <f t="shared" si="697"/>
        <v>0</v>
      </c>
      <c r="AS90" s="286" t="s">
        <v>318</v>
      </c>
      <c r="AT90" s="292" t="s">
        <v>319</v>
      </c>
      <c r="AU90" s="296" t="s">
        <v>109</v>
      </c>
      <c r="AV90" s="294">
        <v>90</v>
      </c>
      <c r="AW90" s="297">
        <v>68000</v>
      </c>
      <c r="AX90" s="291">
        <f t="shared" si="772"/>
        <v>6120000</v>
      </c>
      <c r="AY90" s="594"/>
      <c r="AZ90" s="198">
        <f t="shared" si="794"/>
        <v>1</v>
      </c>
      <c r="BA90" s="198">
        <f t="shared" si="795"/>
        <v>1</v>
      </c>
      <c r="BB90" s="199">
        <f t="shared" si="796"/>
        <v>1</v>
      </c>
      <c r="BC90" s="199">
        <f t="shared" si="797"/>
        <v>1</v>
      </c>
      <c r="BD90" s="199">
        <f t="shared" si="798"/>
        <v>1</v>
      </c>
      <c r="BE90" s="199">
        <f t="shared" si="799"/>
        <v>1</v>
      </c>
      <c r="BF90" s="113">
        <f t="shared" si="873"/>
        <v>6120000</v>
      </c>
      <c r="BG90" s="155">
        <f t="shared" si="698"/>
        <v>0</v>
      </c>
      <c r="BJ90" s="286" t="s">
        <v>318</v>
      </c>
      <c r="BK90" s="300" t="s">
        <v>319</v>
      </c>
      <c r="BL90" s="293" t="s">
        <v>109</v>
      </c>
      <c r="BM90" s="294">
        <v>90</v>
      </c>
      <c r="BN90" s="295">
        <v>70000</v>
      </c>
      <c r="BO90" s="291">
        <f t="shared" si="773"/>
        <v>6300000</v>
      </c>
      <c r="BP90" s="594"/>
      <c r="BQ90" s="198">
        <f t="shared" si="800"/>
        <v>1</v>
      </c>
      <c r="BR90" s="198">
        <f t="shared" si="801"/>
        <v>1</v>
      </c>
      <c r="BS90" s="199">
        <f t="shared" si="802"/>
        <v>1</v>
      </c>
      <c r="BT90" s="199">
        <f t="shared" si="803"/>
        <v>1</v>
      </c>
      <c r="BU90" s="199">
        <f t="shared" si="804"/>
        <v>1</v>
      </c>
      <c r="BV90" s="199">
        <f t="shared" si="805"/>
        <v>1</v>
      </c>
      <c r="BW90" s="113">
        <f t="shared" si="874"/>
        <v>6300000</v>
      </c>
      <c r="BX90" s="155">
        <f t="shared" si="699"/>
        <v>0</v>
      </c>
      <c r="CA90" s="286" t="s">
        <v>318</v>
      </c>
      <c r="CB90" s="307" t="s">
        <v>319</v>
      </c>
      <c r="CC90" s="293" t="s">
        <v>109</v>
      </c>
      <c r="CD90" s="294">
        <v>90</v>
      </c>
      <c r="CE90" s="295">
        <v>45000</v>
      </c>
      <c r="CF90" s="291">
        <f t="shared" si="774"/>
        <v>4050000</v>
      </c>
      <c r="CG90" s="594"/>
      <c r="CH90" s="198">
        <f t="shared" si="806"/>
        <v>1</v>
      </c>
      <c r="CI90" s="198">
        <f t="shared" si="807"/>
        <v>1</v>
      </c>
      <c r="CJ90" s="199">
        <f t="shared" si="808"/>
        <v>1</v>
      </c>
      <c r="CK90" s="199">
        <f t="shared" si="809"/>
        <v>1</v>
      </c>
      <c r="CL90" s="199">
        <f t="shared" si="810"/>
        <v>1</v>
      </c>
      <c r="CM90" s="199">
        <f t="shared" si="811"/>
        <v>1</v>
      </c>
      <c r="CN90" s="113">
        <f t="shared" si="875"/>
        <v>4050000</v>
      </c>
      <c r="CO90" s="155">
        <f t="shared" si="700"/>
        <v>0</v>
      </c>
      <c r="CR90" s="299" t="s">
        <v>318</v>
      </c>
      <c r="CS90" s="300" t="s">
        <v>319</v>
      </c>
      <c r="CT90" s="301" t="s">
        <v>109</v>
      </c>
      <c r="CU90" s="302">
        <v>90</v>
      </c>
      <c r="CV90" s="303">
        <v>40788</v>
      </c>
      <c r="CW90" s="291">
        <f t="shared" si="775"/>
        <v>3670920</v>
      </c>
      <c r="CX90" s="594"/>
      <c r="CY90" s="198">
        <f t="shared" si="812"/>
        <v>1</v>
      </c>
      <c r="CZ90" s="198">
        <f t="shared" si="813"/>
        <v>1</v>
      </c>
      <c r="DA90" s="199">
        <f t="shared" si="814"/>
        <v>1</v>
      </c>
      <c r="DB90" s="199">
        <f t="shared" si="815"/>
        <v>1</v>
      </c>
      <c r="DC90" s="199">
        <f t="shared" si="816"/>
        <v>1</v>
      </c>
      <c r="DD90" s="199">
        <f t="shared" si="817"/>
        <v>1</v>
      </c>
      <c r="DE90" s="113">
        <f t="shared" si="876"/>
        <v>3670920</v>
      </c>
      <c r="DF90" s="155">
        <f t="shared" si="701"/>
        <v>0</v>
      </c>
      <c r="DI90" s="286" t="s">
        <v>318</v>
      </c>
      <c r="DJ90" s="305" t="s">
        <v>319</v>
      </c>
      <c r="DK90" s="288" t="s">
        <v>109</v>
      </c>
      <c r="DL90" s="289">
        <v>90</v>
      </c>
      <c r="DM90" s="295">
        <v>0</v>
      </c>
      <c r="DN90" s="291">
        <f t="shared" si="776"/>
        <v>0</v>
      </c>
      <c r="DO90" s="594"/>
      <c r="DP90" s="198">
        <f t="shared" si="818"/>
        <v>1</v>
      </c>
      <c r="DQ90" s="198">
        <f t="shared" si="819"/>
        <v>1</v>
      </c>
      <c r="DR90" s="199">
        <f t="shared" si="820"/>
        <v>1</v>
      </c>
      <c r="DS90" s="199">
        <f t="shared" si="821"/>
        <v>0</v>
      </c>
      <c r="DT90" s="199">
        <f t="shared" si="822"/>
        <v>0</v>
      </c>
      <c r="DU90" s="199">
        <f t="shared" si="823"/>
        <v>0</v>
      </c>
      <c r="DV90" s="113">
        <f t="shared" si="877"/>
        <v>0</v>
      </c>
      <c r="DW90" s="155">
        <f t="shared" si="702"/>
        <v>0</v>
      </c>
      <c r="DZ90" s="286" t="s">
        <v>318</v>
      </c>
      <c r="EA90" s="305" t="s">
        <v>319</v>
      </c>
      <c r="EB90" s="288" t="s">
        <v>109</v>
      </c>
      <c r="EC90" s="289">
        <v>90</v>
      </c>
      <c r="ED90" s="295">
        <v>0</v>
      </c>
      <c r="EE90" s="291">
        <f t="shared" si="777"/>
        <v>0</v>
      </c>
      <c r="EF90" s="594"/>
      <c r="EG90" s="198">
        <f t="shared" si="824"/>
        <v>1</v>
      </c>
      <c r="EH90" s="198">
        <f t="shared" si="825"/>
        <v>1</v>
      </c>
      <c r="EI90" s="199">
        <f t="shared" si="826"/>
        <v>1</v>
      </c>
      <c r="EJ90" s="199">
        <f t="shared" si="827"/>
        <v>0</v>
      </c>
      <c r="EK90" s="199">
        <f t="shared" si="828"/>
        <v>0</v>
      </c>
      <c r="EL90" s="199">
        <f t="shared" si="829"/>
        <v>0</v>
      </c>
      <c r="EM90" s="113">
        <f t="shared" si="878"/>
        <v>0</v>
      </c>
      <c r="EN90" s="155">
        <f t="shared" si="703"/>
        <v>0</v>
      </c>
      <c r="EQ90" s="286" t="s">
        <v>318</v>
      </c>
      <c r="ER90" s="305" t="s">
        <v>319</v>
      </c>
      <c r="ES90" s="288" t="s">
        <v>109</v>
      </c>
      <c r="ET90" s="289">
        <v>90</v>
      </c>
      <c r="EU90" s="295">
        <v>0</v>
      </c>
      <c r="EV90" s="291">
        <f t="shared" si="778"/>
        <v>0</v>
      </c>
      <c r="EW90" s="594"/>
      <c r="EX90" s="198">
        <f t="shared" si="830"/>
        <v>1</v>
      </c>
      <c r="EY90" s="198">
        <f t="shared" si="831"/>
        <v>1</v>
      </c>
      <c r="EZ90" s="199">
        <f t="shared" si="832"/>
        <v>1</v>
      </c>
      <c r="FA90" s="199">
        <f t="shared" si="833"/>
        <v>0</v>
      </c>
      <c r="FB90" s="199">
        <f t="shared" si="834"/>
        <v>0</v>
      </c>
      <c r="FC90" s="199">
        <f t="shared" si="835"/>
        <v>0</v>
      </c>
      <c r="FD90" s="113">
        <f t="shared" si="879"/>
        <v>0</v>
      </c>
      <c r="FE90" s="155">
        <f t="shared" si="704"/>
        <v>0</v>
      </c>
      <c r="FH90" s="286" t="s">
        <v>318</v>
      </c>
      <c r="FI90" s="305" t="s">
        <v>319</v>
      </c>
      <c r="FJ90" s="288" t="s">
        <v>109</v>
      </c>
      <c r="FK90" s="289">
        <v>90</v>
      </c>
      <c r="FL90" s="295">
        <v>0</v>
      </c>
      <c r="FM90" s="291">
        <f t="shared" si="779"/>
        <v>0</v>
      </c>
      <c r="FN90" s="594"/>
      <c r="FO90" s="198">
        <f t="shared" si="836"/>
        <v>1</v>
      </c>
      <c r="FP90" s="198">
        <f t="shared" si="837"/>
        <v>1</v>
      </c>
      <c r="FQ90" s="199">
        <f t="shared" si="838"/>
        <v>1</v>
      </c>
      <c r="FR90" s="199">
        <f t="shared" si="839"/>
        <v>0</v>
      </c>
      <c r="FS90" s="199">
        <f t="shared" si="840"/>
        <v>0</v>
      </c>
      <c r="FT90" s="199">
        <f t="shared" si="841"/>
        <v>0</v>
      </c>
      <c r="FU90" s="113">
        <f t="shared" si="880"/>
        <v>0</v>
      </c>
      <c r="FV90" s="155">
        <f t="shared" si="705"/>
        <v>0</v>
      </c>
      <c r="FY90" s="286" t="s">
        <v>318</v>
      </c>
      <c r="FZ90" s="305" t="s">
        <v>319</v>
      </c>
      <c r="GA90" s="288" t="s">
        <v>109</v>
      </c>
      <c r="GB90" s="289">
        <v>90</v>
      </c>
      <c r="GC90" s="295">
        <v>0</v>
      </c>
      <c r="GD90" s="291">
        <f t="shared" si="780"/>
        <v>0</v>
      </c>
      <c r="GE90" s="594"/>
      <c r="GF90" s="198">
        <f t="shared" si="842"/>
        <v>1</v>
      </c>
      <c r="GG90" s="198">
        <f t="shared" si="843"/>
        <v>1</v>
      </c>
      <c r="GH90" s="199">
        <f t="shared" si="844"/>
        <v>1</v>
      </c>
      <c r="GI90" s="199">
        <f t="shared" si="845"/>
        <v>0</v>
      </c>
      <c r="GJ90" s="199">
        <f t="shared" si="846"/>
        <v>0</v>
      </c>
      <c r="GK90" s="199">
        <f t="shared" si="847"/>
        <v>0</v>
      </c>
      <c r="GL90" s="113">
        <f t="shared" si="881"/>
        <v>0</v>
      </c>
      <c r="GM90" s="155">
        <f t="shared" si="706"/>
        <v>0</v>
      </c>
      <c r="GP90" s="286" t="s">
        <v>318</v>
      </c>
      <c r="GQ90" s="305" t="s">
        <v>319</v>
      </c>
      <c r="GR90" s="288" t="s">
        <v>109</v>
      </c>
      <c r="GS90" s="289">
        <v>90</v>
      </c>
      <c r="GT90" s="295">
        <v>0</v>
      </c>
      <c r="GU90" s="291">
        <f t="shared" si="781"/>
        <v>0</v>
      </c>
      <c r="GV90" s="594"/>
      <c r="GW90" s="198">
        <f t="shared" si="848"/>
        <v>1</v>
      </c>
      <c r="GX90" s="198">
        <f t="shared" si="849"/>
        <v>1</v>
      </c>
      <c r="GY90" s="199">
        <f t="shared" si="850"/>
        <v>1</v>
      </c>
      <c r="GZ90" s="199">
        <f t="shared" si="851"/>
        <v>0</v>
      </c>
      <c r="HA90" s="199">
        <f t="shared" si="852"/>
        <v>0</v>
      </c>
      <c r="HB90" s="199">
        <f t="shared" si="853"/>
        <v>0</v>
      </c>
      <c r="HC90" s="113">
        <f t="shared" si="882"/>
        <v>0</v>
      </c>
      <c r="HD90" s="155">
        <f t="shared" si="707"/>
        <v>0</v>
      </c>
      <c r="HG90" s="286" t="s">
        <v>318</v>
      </c>
      <c r="HH90" s="305" t="s">
        <v>319</v>
      </c>
      <c r="HI90" s="288" t="s">
        <v>109</v>
      </c>
      <c r="HJ90" s="289">
        <v>90</v>
      </c>
      <c r="HK90" s="295">
        <v>0</v>
      </c>
      <c r="HL90" s="291">
        <f t="shared" si="782"/>
        <v>0</v>
      </c>
      <c r="HM90" s="594"/>
      <c r="HN90" s="198">
        <f t="shared" si="854"/>
        <v>1</v>
      </c>
      <c r="HO90" s="198">
        <f t="shared" si="855"/>
        <v>1</v>
      </c>
      <c r="HP90" s="199">
        <f t="shared" si="856"/>
        <v>1</v>
      </c>
      <c r="HQ90" s="199">
        <f t="shared" si="857"/>
        <v>0</v>
      </c>
      <c r="HR90" s="199">
        <f t="shared" si="858"/>
        <v>0</v>
      </c>
      <c r="HS90" s="199">
        <f t="shared" si="859"/>
        <v>0</v>
      </c>
      <c r="HT90" s="113">
        <f t="shared" si="883"/>
        <v>0</v>
      </c>
      <c r="HU90" s="155">
        <f t="shared" si="708"/>
        <v>0</v>
      </c>
      <c r="HX90" s="286" t="s">
        <v>318</v>
      </c>
      <c r="HY90" s="305" t="s">
        <v>319</v>
      </c>
      <c r="HZ90" s="288" t="s">
        <v>109</v>
      </c>
      <c r="IA90" s="289">
        <v>90</v>
      </c>
      <c r="IB90" s="295">
        <v>0</v>
      </c>
      <c r="IC90" s="291">
        <f t="shared" si="783"/>
        <v>0</v>
      </c>
      <c r="ID90" s="594"/>
      <c r="IE90" s="198">
        <f t="shared" si="860"/>
        <v>1</v>
      </c>
      <c r="IF90" s="198">
        <f t="shared" si="861"/>
        <v>1</v>
      </c>
      <c r="IG90" s="199">
        <f t="shared" si="862"/>
        <v>1</v>
      </c>
      <c r="IH90" s="199">
        <f t="shared" si="863"/>
        <v>0</v>
      </c>
      <c r="II90" s="199">
        <f t="shared" si="864"/>
        <v>0</v>
      </c>
      <c r="IJ90" s="199">
        <f t="shared" si="865"/>
        <v>0</v>
      </c>
      <c r="IK90" s="113">
        <f t="shared" si="884"/>
        <v>0</v>
      </c>
      <c r="IL90" s="155">
        <f t="shared" si="709"/>
        <v>0</v>
      </c>
      <c r="IO90" s="286" t="s">
        <v>318</v>
      </c>
      <c r="IP90" s="305" t="s">
        <v>319</v>
      </c>
      <c r="IQ90" s="288" t="s">
        <v>109</v>
      </c>
      <c r="IR90" s="289">
        <v>90</v>
      </c>
      <c r="IS90" s="295">
        <v>0</v>
      </c>
      <c r="IT90" s="291">
        <f t="shared" si="784"/>
        <v>0</v>
      </c>
      <c r="IU90" s="594"/>
      <c r="IV90" s="198">
        <f t="shared" si="866"/>
        <v>1</v>
      </c>
      <c r="IW90" s="198">
        <f t="shared" si="867"/>
        <v>1</v>
      </c>
      <c r="IX90" s="199">
        <f t="shared" si="868"/>
        <v>1</v>
      </c>
      <c r="IY90" s="199">
        <f t="shared" si="869"/>
        <v>0</v>
      </c>
      <c r="IZ90" s="199">
        <f t="shared" si="870"/>
        <v>0</v>
      </c>
      <c r="JA90" s="199">
        <f t="shared" si="871"/>
        <v>0</v>
      </c>
      <c r="JB90" s="113">
        <f t="shared" si="885"/>
        <v>0</v>
      </c>
      <c r="JC90" s="155">
        <f t="shared" si="710"/>
        <v>0</v>
      </c>
    </row>
    <row r="91" spans="2:263" ht="35.25" customHeight="1">
      <c r="B91" s="286" t="s">
        <v>320</v>
      </c>
      <c r="C91" s="305" t="s">
        <v>321</v>
      </c>
      <c r="D91" s="288" t="s">
        <v>107</v>
      </c>
      <c r="E91" s="289">
        <v>8</v>
      </c>
      <c r="F91" s="290">
        <v>0</v>
      </c>
      <c r="G91" s="291">
        <f t="shared" si="769"/>
        <v>0</v>
      </c>
      <c r="H91" s="594"/>
      <c r="K91" s="286" t="s">
        <v>320</v>
      </c>
      <c r="L91" s="300" t="s">
        <v>321</v>
      </c>
      <c r="M91" s="293" t="s">
        <v>107</v>
      </c>
      <c r="N91" s="294">
        <v>8</v>
      </c>
      <c r="O91" s="295">
        <v>12589</v>
      </c>
      <c r="P91" s="291">
        <f t="shared" si="770"/>
        <v>100712</v>
      </c>
      <c r="Q91" s="594"/>
      <c r="R91" s="198">
        <f t="shared" si="785"/>
        <v>1</v>
      </c>
      <c r="S91" s="198">
        <f t="shared" si="786"/>
        <v>1</v>
      </c>
      <c r="T91" s="199">
        <f t="shared" si="787"/>
        <v>1</v>
      </c>
      <c r="U91" s="199">
        <f t="shared" si="417"/>
        <v>1</v>
      </c>
      <c r="V91" s="199">
        <f t="shared" si="418"/>
        <v>1</v>
      </c>
      <c r="W91" s="199">
        <f t="shared" si="419"/>
        <v>1</v>
      </c>
      <c r="X91" s="113">
        <f t="shared" si="420"/>
        <v>100712</v>
      </c>
      <c r="Y91" s="155">
        <f t="shared" si="421"/>
        <v>0</v>
      </c>
      <c r="AB91" s="286" t="s">
        <v>320</v>
      </c>
      <c r="AC91" s="300" t="s">
        <v>321</v>
      </c>
      <c r="AD91" s="293" t="s">
        <v>107</v>
      </c>
      <c r="AE91" s="294">
        <v>8</v>
      </c>
      <c r="AF91" s="295">
        <v>13250</v>
      </c>
      <c r="AG91" s="291">
        <f t="shared" si="771"/>
        <v>106000</v>
      </c>
      <c r="AH91" s="594"/>
      <c r="AI91" s="198">
        <f t="shared" si="788"/>
        <v>1</v>
      </c>
      <c r="AJ91" s="198">
        <f t="shared" si="789"/>
        <v>1</v>
      </c>
      <c r="AK91" s="199">
        <f t="shared" si="790"/>
        <v>1</v>
      </c>
      <c r="AL91" s="199">
        <f t="shared" si="791"/>
        <v>1</v>
      </c>
      <c r="AM91" s="199">
        <f t="shared" si="792"/>
        <v>1</v>
      </c>
      <c r="AN91" s="199">
        <f t="shared" si="793"/>
        <v>1</v>
      </c>
      <c r="AO91" s="113">
        <f t="shared" si="872"/>
        <v>106000</v>
      </c>
      <c r="AP91" s="155">
        <f t="shared" si="697"/>
        <v>0</v>
      </c>
      <c r="AS91" s="286" t="s">
        <v>320</v>
      </c>
      <c r="AT91" s="292" t="s">
        <v>321</v>
      </c>
      <c r="AU91" s="296" t="s">
        <v>107</v>
      </c>
      <c r="AV91" s="294">
        <v>8</v>
      </c>
      <c r="AW91" s="297">
        <v>17000</v>
      </c>
      <c r="AX91" s="291">
        <f t="shared" si="772"/>
        <v>136000</v>
      </c>
      <c r="AY91" s="594"/>
      <c r="AZ91" s="198">
        <f t="shared" si="794"/>
        <v>1</v>
      </c>
      <c r="BA91" s="198">
        <f t="shared" si="795"/>
        <v>1</v>
      </c>
      <c r="BB91" s="199">
        <f t="shared" si="796"/>
        <v>1</v>
      </c>
      <c r="BC91" s="199">
        <f t="shared" si="797"/>
        <v>1</v>
      </c>
      <c r="BD91" s="199">
        <f t="shared" si="798"/>
        <v>1</v>
      </c>
      <c r="BE91" s="199">
        <f t="shared" si="799"/>
        <v>1</v>
      </c>
      <c r="BF91" s="113">
        <f t="shared" si="873"/>
        <v>136000</v>
      </c>
      <c r="BG91" s="155">
        <f t="shared" si="698"/>
        <v>0</v>
      </c>
      <c r="BJ91" s="286" t="s">
        <v>320</v>
      </c>
      <c r="BK91" s="300" t="s">
        <v>321</v>
      </c>
      <c r="BL91" s="293" t="s">
        <v>107</v>
      </c>
      <c r="BM91" s="294">
        <v>8</v>
      </c>
      <c r="BN91" s="295">
        <v>18000</v>
      </c>
      <c r="BO91" s="291">
        <f t="shared" si="773"/>
        <v>144000</v>
      </c>
      <c r="BP91" s="594"/>
      <c r="BQ91" s="198">
        <f t="shared" si="800"/>
        <v>1</v>
      </c>
      <c r="BR91" s="198">
        <f t="shared" si="801"/>
        <v>1</v>
      </c>
      <c r="BS91" s="199">
        <f t="shared" si="802"/>
        <v>1</v>
      </c>
      <c r="BT91" s="199">
        <f t="shared" si="803"/>
        <v>1</v>
      </c>
      <c r="BU91" s="199">
        <f t="shared" si="804"/>
        <v>1</v>
      </c>
      <c r="BV91" s="199">
        <f t="shared" si="805"/>
        <v>1</v>
      </c>
      <c r="BW91" s="113">
        <f t="shared" si="874"/>
        <v>144000</v>
      </c>
      <c r="BX91" s="155">
        <f t="shared" si="699"/>
        <v>0</v>
      </c>
      <c r="CA91" s="286" t="s">
        <v>320</v>
      </c>
      <c r="CB91" s="307" t="s">
        <v>321</v>
      </c>
      <c r="CC91" s="293" t="s">
        <v>107</v>
      </c>
      <c r="CD91" s="294">
        <v>8</v>
      </c>
      <c r="CE91" s="295">
        <v>15000</v>
      </c>
      <c r="CF91" s="291">
        <f t="shared" si="774"/>
        <v>120000</v>
      </c>
      <c r="CG91" s="594"/>
      <c r="CH91" s="198">
        <f t="shared" si="806"/>
        <v>1</v>
      </c>
      <c r="CI91" s="198">
        <f t="shared" si="807"/>
        <v>1</v>
      </c>
      <c r="CJ91" s="199">
        <f t="shared" si="808"/>
        <v>1</v>
      </c>
      <c r="CK91" s="199">
        <f t="shared" si="809"/>
        <v>1</v>
      </c>
      <c r="CL91" s="199">
        <f t="shared" si="810"/>
        <v>1</v>
      </c>
      <c r="CM91" s="199">
        <f t="shared" si="811"/>
        <v>1</v>
      </c>
      <c r="CN91" s="113">
        <f t="shared" si="875"/>
        <v>120000</v>
      </c>
      <c r="CO91" s="155">
        <f t="shared" si="700"/>
        <v>0</v>
      </c>
      <c r="CR91" s="299" t="s">
        <v>320</v>
      </c>
      <c r="CS91" s="300" t="s">
        <v>321</v>
      </c>
      <c r="CT91" s="301" t="s">
        <v>107</v>
      </c>
      <c r="CU91" s="302">
        <v>8</v>
      </c>
      <c r="CV91" s="303">
        <v>11639</v>
      </c>
      <c r="CW91" s="291">
        <f t="shared" si="775"/>
        <v>93112</v>
      </c>
      <c r="CX91" s="594"/>
      <c r="CY91" s="198">
        <f t="shared" si="812"/>
        <v>1</v>
      </c>
      <c r="CZ91" s="198">
        <f t="shared" si="813"/>
        <v>1</v>
      </c>
      <c r="DA91" s="199">
        <f t="shared" si="814"/>
        <v>1</v>
      </c>
      <c r="DB91" s="199">
        <f t="shared" si="815"/>
        <v>1</v>
      </c>
      <c r="DC91" s="199">
        <f t="shared" si="816"/>
        <v>1</v>
      </c>
      <c r="DD91" s="199">
        <f t="shared" si="817"/>
        <v>1</v>
      </c>
      <c r="DE91" s="113">
        <f t="shared" si="876"/>
        <v>93112</v>
      </c>
      <c r="DF91" s="155">
        <f t="shared" si="701"/>
        <v>0</v>
      </c>
      <c r="DI91" s="286" t="s">
        <v>320</v>
      </c>
      <c r="DJ91" s="305" t="s">
        <v>321</v>
      </c>
      <c r="DK91" s="288" t="s">
        <v>107</v>
      </c>
      <c r="DL91" s="289">
        <v>8</v>
      </c>
      <c r="DM91" s="295">
        <v>0</v>
      </c>
      <c r="DN91" s="291">
        <f t="shared" si="776"/>
        <v>0</v>
      </c>
      <c r="DO91" s="594"/>
      <c r="DP91" s="198">
        <f t="shared" si="818"/>
        <v>1</v>
      </c>
      <c r="DQ91" s="198">
        <f t="shared" si="819"/>
        <v>1</v>
      </c>
      <c r="DR91" s="199">
        <f t="shared" si="820"/>
        <v>1</v>
      </c>
      <c r="DS91" s="199">
        <f t="shared" si="821"/>
        <v>0</v>
      </c>
      <c r="DT91" s="199">
        <f t="shared" si="822"/>
        <v>0</v>
      </c>
      <c r="DU91" s="199">
        <f t="shared" si="823"/>
        <v>0</v>
      </c>
      <c r="DV91" s="113">
        <f t="shared" si="877"/>
        <v>0</v>
      </c>
      <c r="DW91" s="155">
        <f t="shared" si="702"/>
        <v>0</v>
      </c>
      <c r="DZ91" s="286" t="s">
        <v>320</v>
      </c>
      <c r="EA91" s="305" t="s">
        <v>321</v>
      </c>
      <c r="EB91" s="288" t="s">
        <v>107</v>
      </c>
      <c r="EC91" s="289">
        <v>8</v>
      </c>
      <c r="ED91" s="295">
        <v>0</v>
      </c>
      <c r="EE91" s="291">
        <f t="shared" si="777"/>
        <v>0</v>
      </c>
      <c r="EF91" s="594"/>
      <c r="EG91" s="198">
        <f t="shared" si="824"/>
        <v>1</v>
      </c>
      <c r="EH91" s="198">
        <f t="shared" si="825"/>
        <v>1</v>
      </c>
      <c r="EI91" s="199">
        <f t="shared" si="826"/>
        <v>1</v>
      </c>
      <c r="EJ91" s="199">
        <f t="shared" si="827"/>
        <v>0</v>
      </c>
      <c r="EK91" s="199">
        <f t="shared" si="828"/>
        <v>0</v>
      </c>
      <c r="EL91" s="199">
        <f t="shared" si="829"/>
        <v>0</v>
      </c>
      <c r="EM91" s="113">
        <f t="shared" si="878"/>
        <v>0</v>
      </c>
      <c r="EN91" s="155">
        <f t="shared" si="703"/>
        <v>0</v>
      </c>
      <c r="EQ91" s="286" t="s">
        <v>320</v>
      </c>
      <c r="ER91" s="305" t="s">
        <v>321</v>
      </c>
      <c r="ES91" s="288" t="s">
        <v>107</v>
      </c>
      <c r="ET91" s="289">
        <v>8</v>
      </c>
      <c r="EU91" s="295">
        <v>0</v>
      </c>
      <c r="EV91" s="291">
        <f t="shared" si="778"/>
        <v>0</v>
      </c>
      <c r="EW91" s="594"/>
      <c r="EX91" s="198">
        <f t="shared" si="830"/>
        <v>1</v>
      </c>
      <c r="EY91" s="198">
        <f t="shared" si="831"/>
        <v>1</v>
      </c>
      <c r="EZ91" s="199">
        <f t="shared" si="832"/>
        <v>1</v>
      </c>
      <c r="FA91" s="199">
        <f t="shared" si="833"/>
        <v>0</v>
      </c>
      <c r="FB91" s="199">
        <f t="shared" si="834"/>
        <v>0</v>
      </c>
      <c r="FC91" s="199">
        <f t="shared" si="835"/>
        <v>0</v>
      </c>
      <c r="FD91" s="113">
        <f t="shared" si="879"/>
        <v>0</v>
      </c>
      <c r="FE91" s="155">
        <f t="shared" si="704"/>
        <v>0</v>
      </c>
      <c r="FH91" s="286" t="s">
        <v>320</v>
      </c>
      <c r="FI91" s="305" t="s">
        <v>321</v>
      </c>
      <c r="FJ91" s="288" t="s">
        <v>107</v>
      </c>
      <c r="FK91" s="289">
        <v>8</v>
      </c>
      <c r="FL91" s="295">
        <v>0</v>
      </c>
      <c r="FM91" s="291">
        <f t="shared" si="779"/>
        <v>0</v>
      </c>
      <c r="FN91" s="594"/>
      <c r="FO91" s="198">
        <f t="shared" si="836"/>
        <v>1</v>
      </c>
      <c r="FP91" s="198">
        <f t="shared" si="837"/>
        <v>1</v>
      </c>
      <c r="FQ91" s="199">
        <f t="shared" si="838"/>
        <v>1</v>
      </c>
      <c r="FR91" s="199">
        <f t="shared" si="839"/>
        <v>0</v>
      </c>
      <c r="FS91" s="199">
        <f t="shared" si="840"/>
        <v>0</v>
      </c>
      <c r="FT91" s="199">
        <f t="shared" si="841"/>
        <v>0</v>
      </c>
      <c r="FU91" s="113">
        <f t="shared" si="880"/>
        <v>0</v>
      </c>
      <c r="FV91" s="155">
        <f t="shared" si="705"/>
        <v>0</v>
      </c>
      <c r="FY91" s="286" t="s">
        <v>320</v>
      </c>
      <c r="FZ91" s="305" t="s">
        <v>321</v>
      </c>
      <c r="GA91" s="288" t="s">
        <v>107</v>
      </c>
      <c r="GB91" s="289">
        <v>8</v>
      </c>
      <c r="GC91" s="295">
        <v>0</v>
      </c>
      <c r="GD91" s="291">
        <f t="shared" si="780"/>
        <v>0</v>
      </c>
      <c r="GE91" s="594"/>
      <c r="GF91" s="198">
        <f t="shared" si="842"/>
        <v>1</v>
      </c>
      <c r="GG91" s="198">
        <f t="shared" si="843"/>
        <v>1</v>
      </c>
      <c r="GH91" s="199">
        <f t="shared" si="844"/>
        <v>1</v>
      </c>
      <c r="GI91" s="199">
        <f t="shared" si="845"/>
        <v>0</v>
      </c>
      <c r="GJ91" s="199">
        <f t="shared" si="846"/>
        <v>0</v>
      </c>
      <c r="GK91" s="199">
        <f t="shared" si="847"/>
        <v>0</v>
      </c>
      <c r="GL91" s="113">
        <f t="shared" si="881"/>
        <v>0</v>
      </c>
      <c r="GM91" s="155">
        <f t="shared" si="706"/>
        <v>0</v>
      </c>
      <c r="GP91" s="286" t="s">
        <v>320</v>
      </c>
      <c r="GQ91" s="305" t="s">
        <v>321</v>
      </c>
      <c r="GR91" s="288" t="s">
        <v>107</v>
      </c>
      <c r="GS91" s="289">
        <v>8</v>
      </c>
      <c r="GT91" s="295">
        <v>0</v>
      </c>
      <c r="GU91" s="291">
        <f t="shared" si="781"/>
        <v>0</v>
      </c>
      <c r="GV91" s="594"/>
      <c r="GW91" s="198">
        <f t="shared" si="848"/>
        <v>1</v>
      </c>
      <c r="GX91" s="198">
        <f t="shared" si="849"/>
        <v>1</v>
      </c>
      <c r="GY91" s="199">
        <f t="shared" si="850"/>
        <v>1</v>
      </c>
      <c r="GZ91" s="199">
        <f t="shared" si="851"/>
        <v>0</v>
      </c>
      <c r="HA91" s="199">
        <f t="shared" si="852"/>
        <v>0</v>
      </c>
      <c r="HB91" s="199">
        <f t="shared" si="853"/>
        <v>0</v>
      </c>
      <c r="HC91" s="113">
        <f t="shared" si="882"/>
        <v>0</v>
      </c>
      <c r="HD91" s="155">
        <f t="shared" si="707"/>
        <v>0</v>
      </c>
      <c r="HG91" s="286" t="s">
        <v>320</v>
      </c>
      <c r="HH91" s="305" t="s">
        <v>321</v>
      </c>
      <c r="HI91" s="288" t="s">
        <v>107</v>
      </c>
      <c r="HJ91" s="289">
        <v>8</v>
      </c>
      <c r="HK91" s="295">
        <v>0</v>
      </c>
      <c r="HL91" s="291">
        <f t="shared" si="782"/>
        <v>0</v>
      </c>
      <c r="HM91" s="594"/>
      <c r="HN91" s="198">
        <f t="shared" si="854"/>
        <v>1</v>
      </c>
      <c r="HO91" s="198">
        <f t="shared" si="855"/>
        <v>1</v>
      </c>
      <c r="HP91" s="199">
        <f t="shared" si="856"/>
        <v>1</v>
      </c>
      <c r="HQ91" s="199">
        <f t="shared" si="857"/>
        <v>0</v>
      </c>
      <c r="HR91" s="199">
        <f t="shared" si="858"/>
        <v>0</v>
      </c>
      <c r="HS91" s="199">
        <f t="shared" si="859"/>
        <v>0</v>
      </c>
      <c r="HT91" s="113">
        <f t="shared" si="883"/>
        <v>0</v>
      </c>
      <c r="HU91" s="155">
        <f t="shared" si="708"/>
        <v>0</v>
      </c>
      <c r="HX91" s="286" t="s">
        <v>320</v>
      </c>
      <c r="HY91" s="305" t="s">
        <v>321</v>
      </c>
      <c r="HZ91" s="288" t="s">
        <v>107</v>
      </c>
      <c r="IA91" s="289">
        <v>8</v>
      </c>
      <c r="IB91" s="295">
        <v>0</v>
      </c>
      <c r="IC91" s="291">
        <f t="shared" si="783"/>
        <v>0</v>
      </c>
      <c r="ID91" s="594"/>
      <c r="IE91" s="198">
        <f t="shared" si="860"/>
        <v>1</v>
      </c>
      <c r="IF91" s="198">
        <f t="shared" si="861"/>
        <v>1</v>
      </c>
      <c r="IG91" s="199">
        <f t="shared" si="862"/>
        <v>1</v>
      </c>
      <c r="IH91" s="199">
        <f t="shared" si="863"/>
        <v>0</v>
      </c>
      <c r="II91" s="199">
        <f t="shared" si="864"/>
        <v>0</v>
      </c>
      <c r="IJ91" s="199">
        <f t="shared" si="865"/>
        <v>0</v>
      </c>
      <c r="IK91" s="113">
        <f t="shared" si="884"/>
        <v>0</v>
      </c>
      <c r="IL91" s="155">
        <f t="shared" si="709"/>
        <v>0</v>
      </c>
      <c r="IO91" s="286" t="s">
        <v>320</v>
      </c>
      <c r="IP91" s="305" t="s">
        <v>321</v>
      </c>
      <c r="IQ91" s="288" t="s">
        <v>107</v>
      </c>
      <c r="IR91" s="289">
        <v>8</v>
      </c>
      <c r="IS91" s="295">
        <v>0</v>
      </c>
      <c r="IT91" s="291">
        <f t="shared" si="784"/>
        <v>0</v>
      </c>
      <c r="IU91" s="594"/>
      <c r="IV91" s="198">
        <f t="shared" si="866"/>
        <v>1</v>
      </c>
      <c r="IW91" s="198">
        <f t="shared" si="867"/>
        <v>1</v>
      </c>
      <c r="IX91" s="199">
        <f t="shared" si="868"/>
        <v>1</v>
      </c>
      <c r="IY91" s="199">
        <f t="shared" si="869"/>
        <v>0</v>
      </c>
      <c r="IZ91" s="199">
        <f t="shared" si="870"/>
        <v>0</v>
      </c>
      <c r="JA91" s="199">
        <f t="shared" si="871"/>
        <v>0</v>
      </c>
      <c r="JB91" s="113">
        <f t="shared" si="885"/>
        <v>0</v>
      </c>
      <c r="JC91" s="155">
        <f t="shared" si="710"/>
        <v>0</v>
      </c>
    </row>
    <row r="92" spans="2:263" ht="35.25" customHeight="1">
      <c r="B92" s="286" t="s">
        <v>322</v>
      </c>
      <c r="C92" s="305" t="s">
        <v>323</v>
      </c>
      <c r="D92" s="334" t="s">
        <v>107</v>
      </c>
      <c r="E92" s="289">
        <v>24</v>
      </c>
      <c r="F92" s="290">
        <v>0</v>
      </c>
      <c r="G92" s="291">
        <f t="shared" si="769"/>
        <v>0</v>
      </c>
      <c r="H92" s="594"/>
      <c r="K92" s="286" t="s">
        <v>322</v>
      </c>
      <c r="L92" s="300" t="s">
        <v>323</v>
      </c>
      <c r="M92" s="335" t="s">
        <v>107</v>
      </c>
      <c r="N92" s="294">
        <v>24</v>
      </c>
      <c r="O92" s="295">
        <v>21403</v>
      </c>
      <c r="P92" s="291">
        <f t="shared" si="770"/>
        <v>513672</v>
      </c>
      <c r="Q92" s="594"/>
      <c r="R92" s="198">
        <f t="shared" si="785"/>
        <v>1</v>
      </c>
      <c r="S92" s="198">
        <f t="shared" si="786"/>
        <v>1</v>
      </c>
      <c r="T92" s="199">
        <f t="shared" si="787"/>
        <v>1</v>
      </c>
      <c r="U92" s="199">
        <f t="shared" si="417"/>
        <v>1</v>
      </c>
      <c r="V92" s="199">
        <f t="shared" si="418"/>
        <v>1</v>
      </c>
      <c r="W92" s="199">
        <f t="shared" si="419"/>
        <v>1</v>
      </c>
      <c r="X92" s="113">
        <f t="shared" si="420"/>
        <v>513672</v>
      </c>
      <c r="Y92" s="155">
        <f t="shared" si="421"/>
        <v>0</v>
      </c>
      <c r="AB92" s="286" t="s">
        <v>322</v>
      </c>
      <c r="AC92" s="300" t="s">
        <v>323</v>
      </c>
      <c r="AD92" s="335" t="s">
        <v>107</v>
      </c>
      <c r="AE92" s="294">
        <v>24</v>
      </c>
      <c r="AF92" s="295">
        <v>11500</v>
      </c>
      <c r="AG92" s="291">
        <f t="shared" si="771"/>
        <v>276000</v>
      </c>
      <c r="AH92" s="594"/>
      <c r="AI92" s="198">
        <f t="shared" si="788"/>
        <v>1</v>
      </c>
      <c r="AJ92" s="198">
        <f t="shared" si="789"/>
        <v>1</v>
      </c>
      <c r="AK92" s="199">
        <f t="shared" si="790"/>
        <v>1</v>
      </c>
      <c r="AL92" s="199">
        <f t="shared" si="791"/>
        <v>1</v>
      </c>
      <c r="AM92" s="199">
        <f t="shared" si="792"/>
        <v>1</v>
      </c>
      <c r="AN92" s="199">
        <f t="shared" si="793"/>
        <v>1</v>
      </c>
      <c r="AO92" s="113">
        <f t="shared" si="872"/>
        <v>276000</v>
      </c>
      <c r="AP92" s="155">
        <f t="shared" si="697"/>
        <v>0</v>
      </c>
      <c r="AS92" s="286" t="s">
        <v>322</v>
      </c>
      <c r="AT92" s="292" t="s">
        <v>323</v>
      </c>
      <c r="AU92" s="335" t="s">
        <v>107</v>
      </c>
      <c r="AV92" s="294">
        <v>24</v>
      </c>
      <c r="AW92" s="297">
        <v>16000</v>
      </c>
      <c r="AX92" s="291">
        <f t="shared" si="772"/>
        <v>384000</v>
      </c>
      <c r="AY92" s="594"/>
      <c r="AZ92" s="198">
        <f t="shared" si="794"/>
        <v>1</v>
      </c>
      <c r="BA92" s="198">
        <f t="shared" si="795"/>
        <v>1</v>
      </c>
      <c r="BB92" s="199">
        <f t="shared" si="796"/>
        <v>1</v>
      </c>
      <c r="BC92" s="199">
        <f t="shared" si="797"/>
        <v>1</v>
      </c>
      <c r="BD92" s="199">
        <f t="shared" si="798"/>
        <v>1</v>
      </c>
      <c r="BE92" s="199">
        <f t="shared" si="799"/>
        <v>1</v>
      </c>
      <c r="BF92" s="113">
        <f t="shared" si="873"/>
        <v>384000</v>
      </c>
      <c r="BG92" s="155">
        <f t="shared" si="698"/>
        <v>0</v>
      </c>
      <c r="BJ92" s="286" t="s">
        <v>322</v>
      </c>
      <c r="BK92" s="300" t="s">
        <v>323</v>
      </c>
      <c r="BL92" s="335" t="s">
        <v>107</v>
      </c>
      <c r="BM92" s="294">
        <v>24</v>
      </c>
      <c r="BN92" s="295">
        <v>5000</v>
      </c>
      <c r="BO92" s="291">
        <f t="shared" si="773"/>
        <v>120000</v>
      </c>
      <c r="BP92" s="594"/>
      <c r="BQ92" s="198">
        <f t="shared" si="800"/>
        <v>1</v>
      </c>
      <c r="BR92" s="198">
        <f t="shared" si="801"/>
        <v>1</v>
      </c>
      <c r="BS92" s="199">
        <f t="shared" si="802"/>
        <v>1</v>
      </c>
      <c r="BT92" s="199">
        <f t="shared" si="803"/>
        <v>1</v>
      </c>
      <c r="BU92" s="199">
        <f t="shared" si="804"/>
        <v>1</v>
      </c>
      <c r="BV92" s="199">
        <f t="shared" si="805"/>
        <v>1</v>
      </c>
      <c r="BW92" s="113">
        <f t="shared" si="874"/>
        <v>120000</v>
      </c>
      <c r="BX92" s="155">
        <f t="shared" si="699"/>
        <v>0</v>
      </c>
      <c r="CA92" s="286" t="s">
        <v>322</v>
      </c>
      <c r="CB92" s="307" t="s">
        <v>323</v>
      </c>
      <c r="CC92" s="335" t="s">
        <v>107</v>
      </c>
      <c r="CD92" s="294">
        <v>24</v>
      </c>
      <c r="CE92" s="295">
        <v>45000</v>
      </c>
      <c r="CF92" s="291">
        <f t="shared" si="774"/>
        <v>1080000</v>
      </c>
      <c r="CG92" s="594"/>
      <c r="CH92" s="198">
        <f t="shared" si="806"/>
        <v>1</v>
      </c>
      <c r="CI92" s="198">
        <f t="shared" si="807"/>
        <v>1</v>
      </c>
      <c r="CJ92" s="199">
        <f t="shared" si="808"/>
        <v>1</v>
      </c>
      <c r="CK92" s="199">
        <f t="shared" si="809"/>
        <v>1</v>
      </c>
      <c r="CL92" s="199">
        <f t="shared" si="810"/>
        <v>1</v>
      </c>
      <c r="CM92" s="199">
        <f t="shared" si="811"/>
        <v>1</v>
      </c>
      <c r="CN92" s="113">
        <f t="shared" si="875"/>
        <v>1080000</v>
      </c>
      <c r="CO92" s="155">
        <f t="shared" si="700"/>
        <v>0</v>
      </c>
      <c r="CR92" s="299" t="s">
        <v>322</v>
      </c>
      <c r="CS92" s="300" t="s">
        <v>323</v>
      </c>
      <c r="CT92" s="336" t="s">
        <v>107</v>
      </c>
      <c r="CU92" s="302">
        <v>24</v>
      </c>
      <c r="CV92" s="303">
        <v>8034</v>
      </c>
      <c r="CW92" s="291">
        <f t="shared" si="775"/>
        <v>192816</v>
      </c>
      <c r="CX92" s="594"/>
      <c r="CY92" s="198">
        <f t="shared" si="812"/>
        <v>1</v>
      </c>
      <c r="CZ92" s="198">
        <f t="shared" si="813"/>
        <v>1</v>
      </c>
      <c r="DA92" s="199">
        <f t="shared" si="814"/>
        <v>1</v>
      </c>
      <c r="DB92" s="199">
        <f t="shared" si="815"/>
        <v>1</v>
      </c>
      <c r="DC92" s="199">
        <f t="shared" si="816"/>
        <v>1</v>
      </c>
      <c r="DD92" s="199">
        <f t="shared" si="817"/>
        <v>1</v>
      </c>
      <c r="DE92" s="113">
        <f t="shared" si="876"/>
        <v>192816</v>
      </c>
      <c r="DF92" s="155">
        <f t="shared" si="701"/>
        <v>0</v>
      </c>
      <c r="DI92" s="286" t="s">
        <v>322</v>
      </c>
      <c r="DJ92" s="305" t="s">
        <v>323</v>
      </c>
      <c r="DK92" s="334" t="s">
        <v>107</v>
      </c>
      <c r="DL92" s="289">
        <v>24</v>
      </c>
      <c r="DM92" s="295">
        <v>0</v>
      </c>
      <c r="DN92" s="291">
        <f t="shared" si="776"/>
        <v>0</v>
      </c>
      <c r="DO92" s="594"/>
      <c r="DP92" s="198">
        <f t="shared" si="818"/>
        <v>1</v>
      </c>
      <c r="DQ92" s="198">
        <f t="shared" si="819"/>
        <v>1</v>
      </c>
      <c r="DR92" s="199">
        <f t="shared" si="820"/>
        <v>1</v>
      </c>
      <c r="DS92" s="199">
        <f t="shared" si="821"/>
        <v>0</v>
      </c>
      <c r="DT92" s="199">
        <f t="shared" si="822"/>
        <v>0</v>
      </c>
      <c r="DU92" s="199">
        <f t="shared" si="823"/>
        <v>0</v>
      </c>
      <c r="DV92" s="113">
        <f t="shared" si="877"/>
        <v>0</v>
      </c>
      <c r="DW92" s="155">
        <f t="shared" si="702"/>
        <v>0</v>
      </c>
      <c r="DZ92" s="286" t="s">
        <v>322</v>
      </c>
      <c r="EA92" s="305" t="s">
        <v>323</v>
      </c>
      <c r="EB92" s="334" t="s">
        <v>107</v>
      </c>
      <c r="EC92" s="289">
        <v>24</v>
      </c>
      <c r="ED92" s="295">
        <v>0</v>
      </c>
      <c r="EE92" s="291">
        <f t="shared" si="777"/>
        <v>0</v>
      </c>
      <c r="EF92" s="594"/>
      <c r="EG92" s="198">
        <f t="shared" si="824"/>
        <v>1</v>
      </c>
      <c r="EH92" s="198">
        <f t="shared" si="825"/>
        <v>1</v>
      </c>
      <c r="EI92" s="199">
        <f t="shared" si="826"/>
        <v>1</v>
      </c>
      <c r="EJ92" s="199">
        <f t="shared" si="827"/>
        <v>0</v>
      </c>
      <c r="EK92" s="199">
        <f t="shared" si="828"/>
        <v>0</v>
      </c>
      <c r="EL92" s="199">
        <f t="shared" si="829"/>
        <v>0</v>
      </c>
      <c r="EM92" s="113">
        <f t="shared" si="878"/>
        <v>0</v>
      </c>
      <c r="EN92" s="155">
        <f t="shared" si="703"/>
        <v>0</v>
      </c>
      <c r="EQ92" s="286" t="s">
        <v>322</v>
      </c>
      <c r="ER92" s="305" t="s">
        <v>323</v>
      </c>
      <c r="ES92" s="334" t="s">
        <v>107</v>
      </c>
      <c r="ET92" s="289">
        <v>24</v>
      </c>
      <c r="EU92" s="295">
        <v>0</v>
      </c>
      <c r="EV92" s="291">
        <f t="shared" si="778"/>
        <v>0</v>
      </c>
      <c r="EW92" s="594"/>
      <c r="EX92" s="198">
        <f t="shared" si="830"/>
        <v>1</v>
      </c>
      <c r="EY92" s="198">
        <f t="shared" si="831"/>
        <v>1</v>
      </c>
      <c r="EZ92" s="199">
        <f t="shared" si="832"/>
        <v>1</v>
      </c>
      <c r="FA92" s="199">
        <f t="shared" si="833"/>
        <v>0</v>
      </c>
      <c r="FB92" s="199">
        <f t="shared" si="834"/>
        <v>0</v>
      </c>
      <c r="FC92" s="199">
        <f t="shared" si="835"/>
        <v>0</v>
      </c>
      <c r="FD92" s="113">
        <f t="shared" si="879"/>
        <v>0</v>
      </c>
      <c r="FE92" s="155">
        <f t="shared" si="704"/>
        <v>0</v>
      </c>
      <c r="FH92" s="286" t="s">
        <v>322</v>
      </c>
      <c r="FI92" s="305" t="s">
        <v>323</v>
      </c>
      <c r="FJ92" s="334" t="s">
        <v>107</v>
      </c>
      <c r="FK92" s="289">
        <v>24</v>
      </c>
      <c r="FL92" s="295">
        <v>0</v>
      </c>
      <c r="FM92" s="291">
        <f t="shared" si="779"/>
        <v>0</v>
      </c>
      <c r="FN92" s="594"/>
      <c r="FO92" s="198">
        <f t="shared" si="836"/>
        <v>1</v>
      </c>
      <c r="FP92" s="198">
        <f t="shared" si="837"/>
        <v>1</v>
      </c>
      <c r="FQ92" s="199">
        <f t="shared" si="838"/>
        <v>1</v>
      </c>
      <c r="FR92" s="199">
        <f t="shared" si="839"/>
        <v>0</v>
      </c>
      <c r="FS92" s="199">
        <f t="shared" si="840"/>
        <v>0</v>
      </c>
      <c r="FT92" s="199">
        <f t="shared" si="841"/>
        <v>0</v>
      </c>
      <c r="FU92" s="113">
        <f t="shared" si="880"/>
        <v>0</v>
      </c>
      <c r="FV92" s="155">
        <f t="shared" si="705"/>
        <v>0</v>
      </c>
      <c r="FY92" s="286" t="s">
        <v>322</v>
      </c>
      <c r="FZ92" s="305" t="s">
        <v>323</v>
      </c>
      <c r="GA92" s="334" t="s">
        <v>107</v>
      </c>
      <c r="GB92" s="289">
        <v>24</v>
      </c>
      <c r="GC92" s="295">
        <v>0</v>
      </c>
      <c r="GD92" s="291">
        <f t="shared" si="780"/>
        <v>0</v>
      </c>
      <c r="GE92" s="594"/>
      <c r="GF92" s="198">
        <f t="shared" si="842"/>
        <v>1</v>
      </c>
      <c r="GG92" s="198">
        <f t="shared" si="843"/>
        <v>1</v>
      </c>
      <c r="GH92" s="199">
        <f t="shared" si="844"/>
        <v>1</v>
      </c>
      <c r="GI92" s="199">
        <f t="shared" si="845"/>
        <v>0</v>
      </c>
      <c r="GJ92" s="199">
        <f t="shared" si="846"/>
        <v>0</v>
      </c>
      <c r="GK92" s="199">
        <f t="shared" si="847"/>
        <v>0</v>
      </c>
      <c r="GL92" s="113">
        <f t="shared" si="881"/>
        <v>0</v>
      </c>
      <c r="GM92" s="155">
        <f t="shared" si="706"/>
        <v>0</v>
      </c>
      <c r="GP92" s="286" t="s">
        <v>322</v>
      </c>
      <c r="GQ92" s="305" t="s">
        <v>323</v>
      </c>
      <c r="GR92" s="334" t="s">
        <v>107</v>
      </c>
      <c r="GS92" s="289">
        <v>24</v>
      </c>
      <c r="GT92" s="295">
        <v>0</v>
      </c>
      <c r="GU92" s="291">
        <f t="shared" si="781"/>
        <v>0</v>
      </c>
      <c r="GV92" s="594"/>
      <c r="GW92" s="198">
        <f t="shared" si="848"/>
        <v>1</v>
      </c>
      <c r="GX92" s="198">
        <f t="shared" si="849"/>
        <v>1</v>
      </c>
      <c r="GY92" s="199">
        <f t="shared" si="850"/>
        <v>1</v>
      </c>
      <c r="GZ92" s="199">
        <f t="shared" si="851"/>
        <v>0</v>
      </c>
      <c r="HA92" s="199">
        <f t="shared" si="852"/>
        <v>0</v>
      </c>
      <c r="HB92" s="199">
        <f t="shared" si="853"/>
        <v>0</v>
      </c>
      <c r="HC92" s="113">
        <f t="shared" si="882"/>
        <v>0</v>
      </c>
      <c r="HD92" s="155">
        <f t="shared" si="707"/>
        <v>0</v>
      </c>
      <c r="HG92" s="286" t="s">
        <v>322</v>
      </c>
      <c r="HH92" s="305" t="s">
        <v>323</v>
      </c>
      <c r="HI92" s="334" t="s">
        <v>107</v>
      </c>
      <c r="HJ92" s="289">
        <v>24</v>
      </c>
      <c r="HK92" s="295">
        <v>0</v>
      </c>
      <c r="HL92" s="291">
        <f t="shared" si="782"/>
        <v>0</v>
      </c>
      <c r="HM92" s="594"/>
      <c r="HN92" s="198">
        <f t="shared" si="854"/>
        <v>1</v>
      </c>
      <c r="HO92" s="198">
        <f t="shared" si="855"/>
        <v>1</v>
      </c>
      <c r="HP92" s="199">
        <f t="shared" si="856"/>
        <v>1</v>
      </c>
      <c r="HQ92" s="199">
        <f t="shared" si="857"/>
        <v>0</v>
      </c>
      <c r="HR92" s="199">
        <f t="shared" si="858"/>
        <v>0</v>
      </c>
      <c r="HS92" s="199">
        <f t="shared" si="859"/>
        <v>0</v>
      </c>
      <c r="HT92" s="113">
        <f t="shared" si="883"/>
        <v>0</v>
      </c>
      <c r="HU92" s="155">
        <f t="shared" si="708"/>
        <v>0</v>
      </c>
      <c r="HX92" s="286" t="s">
        <v>322</v>
      </c>
      <c r="HY92" s="305" t="s">
        <v>323</v>
      </c>
      <c r="HZ92" s="334" t="s">
        <v>107</v>
      </c>
      <c r="IA92" s="289">
        <v>24</v>
      </c>
      <c r="IB92" s="295">
        <v>0</v>
      </c>
      <c r="IC92" s="291">
        <f t="shared" si="783"/>
        <v>0</v>
      </c>
      <c r="ID92" s="594"/>
      <c r="IE92" s="198">
        <f t="shared" si="860"/>
        <v>1</v>
      </c>
      <c r="IF92" s="198">
        <f t="shared" si="861"/>
        <v>1</v>
      </c>
      <c r="IG92" s="199">
        <f t="shared" si="862"/>
        <v>1</v>
      </c>
      <c r="IH92" s="199">
        <f t="shared" si="863"/>
        <v>0</v>
      </c>
      <c r="II92" s="199">
        <f t="shared" si="864"/>
        <v>0</v>
      </c>
      <c r="IJ92" s="199">
        <f t="shared" si="865"/>
        <v>0</v>
      </c>
      <c r="IK92" s="113">
        <f t="shared" si="884"/>
        <v>0</v>
      </c>
      <c r="IL92" s="155">
        <f t="shared" si="709"/>
        <v>0</v>
      </c>
      <c r="IO92" s="286" t="s">
        <v>322</v>
      </c>
      <c r="IP92" s="305" t="s">
        <v>323</v>
      </c>
      <c r="IQ92" s="334" t="s">
        <v>107</v>
      </c>
      <c r="IR92" s="289">
        <v>24</v>
      </c>
      <c r="IS92" s="295">
        <v>0</v>
      </c>
      <c r="IT92" s="291">
        <f t="shared" si="784"/>
        <v>0</v>
      </c>
      <c r="IU92" s="594"/>
      <c r="IV92" s="198">
        <f t="shared" si="866"/>
        <v>1</v>
      </c>
      <c r="IW92" s="198">
        <f t="shared" si="867"/>
        <v>1</v>
      </c>
      <c r="IX92" s="199">
        <f t="shared" si="868"/>
        <v>1</v>
      </c>
      <c r="IY92" s="199">
        <f t="shared" si="869"/>
        <v>0</v>
      </c>
      <c r="IZ92" s="199">
        <f t="shared" si="870"/>
        <v>0</v>
      </c>
      <c r="JA92" s="199">
        <f t="shared" si="871"/>
        <v>0</v>
      </c>
      <c r="JB92" s="113">
        <f t="shared" si="885"/>
        <v>0</v>
      </c>
      <c r="JC92" s="155">
        <f t="shared" si="710"/>
        <v>0</v>
      </c>
    </row>
    <row r="93" spans="2:263" ht="60">
      <c r="B93" s="286" t="s">
        <v>324</v>
      </c>
      <c r="C93" s="305" t="s">
        <v>325</v>
      </c>
      <c r="D93" s="334" t="s">
        <v>109</v>
      </c>
      <c r="E93" s="289">
        <v>20</v>
      </c>
      <c r="F93" s="290">
        <v>0</v>
      </c>
      <c r="G93" s="291">
        <f t="shared" si="769"/>
        <v>0</v>
      </c>
      <c r="H93" s="594"/>
      <c r="K93" s="286" t="s">
        <v>324</v>
      </c>
      <c r="L93" s="300" t="s">
        <v>325</v>
      </c>
      <c r="M93" s="335" t="s">
        <v>109</v>
      </c>
      <c r="N93" s="294">
        <v>20</v>
      </c>
      <c r="O93" s="295">
        <v>34640</v>
      </c>
      <c r="P93" s="291">
        <f t="shared" si="770"/>
        <v>692800</v>
      </c>
      <c r="Q93" s="594"/>
      <c r="R93" s="198">
        <f t="shared" si="785"/>
        <v>1</v>
      </c>
      <c r="S93" s="198">
        <f t="shared" si="786"/>
        <v>1</v>
      </c>
      <c r="T93" s="199">
        <f t="shared" si="787"/>
        <v>1</v>
      </c>
      <c r="U93" s="199">
        <f t="shared" si="417"/>
        <v>1</v>
      </c>
      <c r="V93" s="199">
        <f t="shared" si="418"/>
        <v>1</v>
      </c>
      <c r="W93" s="199">
        <f t="shared" si="419"/>
        <v>1</v>
      </c>
      <c r="X93" s="113">
        <f t="shared" si="420"/>
        <v>692800</v>
      </c>
      <c r="Y93" s="155">
        <f t="shared" si="421"/>
        <v>0</v>
      </c>
      <c r="AB93" s="286" t="s">
        <v>324</v>
      </c>
      <c r="AC93" s="300" t="s">
        <v>325</v>
      </c>
      <c r="AD93" s="335" t="s">
        <v>109</v>
      </c>
      <c r="AE93" s="294">
        <v>20</v>
      </c>
      <c r="AF93" s="295">
        <v>72500</v>
      </c>
      <c r="AG93" s="291">
        <f t="shared" si="771"/>
        <v>1450000</v>
      </c>
      <c r="AH93" s="594"/>
      <c r="AI93" s="198">
        <f t="shared" si="788"/>
        <v>1</v>
      </c>
      <c r="AJ93" s="198">
        <f t="shared" si="789"/>
        <v>1</v>
      </c>
      <c r="AK93" s="199">
        <f t="shared" si="790"/>
        <v>1</v>
      </c>
      <c r="AL93" s="199">
        <f t="shared" si="791"/>
        <v>1</v>
      </c>
      <c r="AM93" s="199">
        <f t="shared" si="792"/>
        <v>1</v>
      </c>
      <c r="AN93" s="199">
        <f t="shared" si="793"/>
        <v>1</v>
      </c>
      <c r="AO93" s="113">
        <f t="shared" si="872"/>
        <v>1450000</v>
      </c>
      <c r="AP93" s="155">
        <f t="shared" si="697"/>
        <v>0</v>
      </c>
      <c r="AS93" s="286" t="s">
        <v>324</v>
      </c>
      <c r="AT93" s="292" t="s">
        <v>325</v>
      </c>
      <c r="AU93" s="335" t="s">
        <v>109</v>
      </c>
      <c r="AV93" s="294">
        <v>20</v>
      </c>
      <c r="AW93" s="297">
        <v>43000</v>
      </c>
      <c r="AX93" s="291">
        <f t="shared" si="772"/>
        <v>860000</v>
      </c>
      <c r="AY93" s="594"/>
      <c r="AZ93" s="198">
        <f t="shared" si="794"/>
        <v>1</v>
      </c>
      <c r="BA93" s="198">
        <f t="shared" si="795"/>
        <v>1</v>
      </c>
      <c r="BB93" s="199">
        <f t="shared" si="796"/>
        <v>1</v>
      </c>
      <c r="BC93" s="199">
        <f t="shared" si="797"/>
        <v>1</v>
      </c>
      <c r="BD93" s="199">
        <f t="shared" si="798"/>
        <v>1</v>
      </c>
      <c r="BE93" s="199">
        <f t="shared" si="799"/>
        <v>1</v>
      </c>
      <c r="BF93" s="113">
        <f t="shared" si="873"/>
        <v>860000</v>
      </c>
      <c r="BG93" s="155">
        <f t="shared" si="698"/>
        <v>0</v>
      </c>
      <c r="BJ93" s="286" t="s">
        <v>324</v>
      </c>
      <c r="BK93" s="300" t="s">
        <v>325</v>
      </c>
      <c r="BL93" s="335" t="s">
        <v>109</v>
      </c>
      <c r="BM93" s="294">
        <v>20</v>
      </c>
      <c r="BN93" s="295">
        <v>60000</v>
      </c>
      <c r="BO93" s="291">
        <f t="shared" si="773"/>
        <v>1200000</v>
      </c>
      <c r="BP93" s="594"/>
      <c r="BQ93" s="198">
        <f t="shared" si="800"/>
        <v>1</v>
      </c>
      <c r="BR93" s="198">
        <f t="shared" si="801"/>
        <v>1</v>
      </c>
      <c r="BS93" s="199">
        <f t="shared" si="802"/>
        <v>1</v>
      </c>
      <c r="BT93" s="199">
        <f t="shared" si="803"/>
        <v>1</v>
      </c>
      <c r="BU93" s="199">
        <f t="shared" si="804"/>
        <v>1</v>
      </c>
      <c r="BV93" s="199">
        <f t="shared" si="805"/>
        <v>1</v>
      </c>
      <c r="BW93" s="113">
        <f t="shared" si="874"/>
        <v>1200000</v>
      </c>
      <c r="BX93" s="155">
        <f t="shared" si="699"/>
        <v>0</v>
      </c>
      <c r="CA93" s="286" t="s">
        <v>324</v>
      </c>
      <c r="CB93" s="307" t="s">
        <v>325</v>
      </c>
      <c r="CC93" s="335" t="s">
        <v>109</v>
      </c>
      <c r="CD93" s="294">
        <v>20</v>
      </c>
      <c r="CE93" s="295">
        <v>30000</v>
      </c>
      <c r="CF93" s="291">
        <f t="shared" si="774"/>
        <v>600000</v>
      </c>
      <c r="CG93" s="594"/>
      <c r="CH93" s="198">
        <f t="shared" si="806"/>
        <v>1</v>
      </c>
      <c r="CI93" s="198">
        <f t="shared" si="807"/>
        <v>1</v>
      </c>
      <c r="CJ93" s="199">
        <f t="shared" si="808"/>
        <v>1</v>
      </c>
      <c r="CK93" s="199">
        <f t="shared" si="809"/>
        <v>1</v>
      </c>
      <c r="CL93" s="199">
        <f t="shared" si="810"/>
        <v>1</v>
      </c>
      <c r="CM93" s="199">
        <f t="shared" si="811"/>
        <v>1</v>
      </c>
      <c r="CN93" s="113">
        <f t="shared" si="875"/>
        <v>600000</v>
      </c>
      <c r="CO93" s="155">
        <f t="shared" si="700"/>
        <v>0</v>
      </c>
      <c r="CR93" s="299" t="s">
        <v>324</v>
      </c>
      <c r="CS93" s="300" t="s">
        <v>325</v>
      </c>
      <c r="CT93" s="336" t="s">
        <v>109</v>
      </c>
      <c r="CU93" s="302">
        <v>20</v>
      </c>
      <c r="CV93" s="303">
        <v>29046</v>
      </c>
      <c r="CW93" s="291">
        <f t="shared" si="775"/>
        <v>580920</v>
      </c>
      <c r="CX93" s="594"/>
      <c r="CY93" s="198">
        <f t="shared" si="812"/>
        <v>1</v>
      </c>
      <c r="CZ93" s="198">
        <f t="shared" si="813"/>
        <v>1</v>
      </c>
      <c r="DA93" s="199">
        <f t="shared" si="814"/>
        <v>1</v>
      </c>
      <c r="DB93" s="199">
        <f t="shared" si="815"/>
        <v>1</v>
      </c>
      <c r="DC93" s="199">
        <f t="shared" si="816"/>
        <v>1</v>
      </c>
      <c r="DD93" s="199">
        <f t="shared" si="817"/>
        <v>1</v>
      </c>
      <c r="DE93" s="113">
        <f t="shared" si="876"/>
        <v>580920</v>
      </c>
      <c r="DF93" s="155">
        <f t="shared" si="701"/>
        <v>0</v>
      </c>
      <c r="DI93" s="286" t="s">
        <v>324</v>
      </c>
      <c r="DJ93" s="305" t="s">
        <v>325</v>
      </c>
      <c r="DK93" s="334" t="s">
        <v>109</v>
      </c>
      <c r="DL93" s="289">
        <v>20</v>
      </c>
      <c r="DM93" s="295">
        <v>0</v>
      </c>
      <c r="DN93" s="291">
        <f t="shared" si="776"/>
        <v>0</v>
      </c>
      <c r="DO93" s="594"/>
      <c r="DP93" s="198">
        <f t="shared" si="818"/>
        <v>1</v>
      </c>
      <c r="DQ93" s="198">
        <f t="shared" si="819"/>
        <v>1</v>
      </c>
      <c r="DR93" s="199">
        <f t="shared" si="820"/>
        <v>1</v>
      </c>
      <c r="DS93" s="199">
        <f t="shared" si="821"/>
        <v>0</v>
      </c>
      <c r="DT93" s="199">
        <f t="shared" si="822"/>
        <v>0</v>
      </c>
      <c r="DU93" s="199">
        <f t="shared" si="823"/>
        <v>0</v>
      </c>
      <c r="DV93" s="113">
        <f t="shared" si="877"/>
        <v>0</v>
      </c>
      <c r="DW93" s="155">
        <f t="shared" si="702"/>
        <v>0</v>
      </c>
      <c r="DZ93" s="286" t="s">
        <v>324</v>
      </c>
      <c r="EA93" s="305" t="s">
        <v>325</v>
      </c>
      <c r="EB93" s="334" t="s">
        <v>109</v>
      </c>
      <c r="EC93" s="289">
        <v>20</v>
      </c>
      <c r="ED93" s="295">
        <v>0</v>
      </c>
      <c r="EE93" s="291">
        <f t="shared" si="777"/>
        <v>0</v>
      </c>
      <c r="EF93" s="594"/>
      <c r="EG93" s="198">
        <f t="shared" si="824"/>
        <v>1</v>
      </c>
      <c r="EH93" s="198">
        <f t="shared" si="825"/>
        <v>1</v>
      </c>
      <c r="EI93" s="199">
        <f t="shared" si="826"/>
        <v>1</v>
      </c>
      <c r="EJ93" s="199">
        <f t="shared" si="827"/>
        <v>0</v>
      </c>
      <c r="EK93" s="199">
        <f t="shared" si="828"/>
        <v>0</v>
      </c>
      <c r="EL93" s="199">
        <f t="shared" si="829"/>
        <v>0</v>
      </c>
      <c r="EM93" s="113">
        <f t="shared" si="878"/>
        <v>0</v>
      </c>
      <c r="EN93" s="155">
        <f t="shared" si="703"/>
        <v>0</v>
      </c>
      <c r="EQ93" s="286" t="s">
        <v>324</v>
      </c>
      <c r="ER93" s="305" t="s">
        <v>325</v>
      </c>
      <c r="ES93" s="334" t="s">
        <v>109</v>
      </c>
      <c r="ET93" s="289">
        <v>20</v>
      </c>
      <c r="EU93" s="295">
        <v>0</v>
      </c>
      <c r="EV93" s="291">
        <f t="shared" si="778"/>
        <v>0</v>
      </c>
      <c r="EW93" s="594"/>
      <c r="EX93" s="198">
        <f t="shared" si="830"/>
        <v>1</v>
      </c>
      <c r="EY93" s="198">
        <f t="shared" si="831"/>
        <v>1</v>
      </c>
      <c r="EZ93" s="199">
        <f t="shared" si="832"/>
        <v>1</v>
      </c>
      <c r="FA93" s="199">
        <f t="shared" si="833"/>
        <v>0</v>
      </c>
      <c r="FB93" s="199">
        <f t="shared" si="834"/>
        <v>0</v>
      </c>
      <c r="FC93" s="199">
        <f t="shared" si="835"/>
        <v>0</v>
      </c>
      <c r="FD93" s="113">
        <f t="shared" si="879"/>
        <v>0</v>
      </c>
      <c r="FE93" s="155">
        <f t="shared" si="704"/>
        <v>0</v>
      </c>
      <c r="FH93" s="286" t="s">
        <v>324</v>
      </c>
      <c r="FI93" s="305" t="s">
        <v>325</v>
      </c>
      <c r="FJ93" s="334" t="s">
        <v>109</v>
      </c>
      <c r="FK93" s="289">
        <v>20</v>
      </c>
      <c r="FL93" s="295">
        <v>0</v>
      </c>
      <c r="FM93" s="291">
        <f t="shared" si="779"/>
        <v>0</v>
      </c>
      <c r="FN93" s="594"/>
      <c r="FO93" s="198">
        <f t="shared" si="836"/>
        <v>1</v>
      </c>
      <c r="FP93" s="198">
        <f t="shared" si="837"/>
        <v>1</v>
      </c>
      <c r="FQ93" s="199">
        <f t="shared" si="838"/>
        <v>1</v>
      </c>
      <c r="FR93" s="199">
        <f t="shared" si="839"/>
        <v>0</v>
      </c>
      <c r="FS93" s="199">
        <f t="shared" si="840"/>
        <v>0</v>
      </c>
      <c r="FT93" s="199">
        <f t="shared" si="841"/>
        <v>0</v>
      </c>
      <c r="FU93" s="113">
        <f t="shared" si="880"/>
        <v>0</v>
      </c>
      <c r="FV93" s="155">
        <f t="shared" si="705"/>
        <v>0</v>
      </c>
      <c r="FY93" s="286" t="s">
        <v>324</v>
      </c>
      <c r="FZ93" s="305" t="s">
        <v>325</v>
      </c>
      <c r="GA93" s="334" t="s">
        <v>109</v>
      </c>
      <c r="GB93" s="289">
        <v>20</v>
      </c>
      <c r="GC93" s="295">
        <v>0</v>
      </c>
      <c r="GD93" s="291">
        <f t="shared" si="780"/>
        <v>0</v>
      </c>
      <c r="GE93" s="594"/>
      <c r="GF93" s="198">
        <f t="shared" si="842"/>
        <v>1</v>
      </c>
      <c r="GG93" s="198">
        <f t="shared" si="843"/>
        <v>1</v>
      </c>
      <c r="GH93" s="199">
        <f t="shared" si="844"/>
        <v>1</v>
      </c>
      <c r="GI93" s="199">
        <f t="shared" si="845"/>
        <v>0</v>
      </c>
      <c r="GJ93" s="199">
        <f t="shared" si="846"/>
        <v>0</v>
      </c>
      <c r="GK93" s="199">
        <f t="shared" si="847"/>
        <v>0</v>
      </c>
      <c r="GL93" s="113">
        <f t="shared" si="881"/>
        <v>0</v>
      </c>
      <c r="GM93" s="155">
        <f t="shared" si="706"/>
        <v>0</v>
      </c>
      <c r="GP93" s="286" t="s">
        <v>324</v>
      </c>
      <c r="GQ93" s="305" t="s">
        <v>325</v>
      </c>
      <c r="GR93" s="334" t="s">
        <v>109</v>
      </c>
      <c r="GS93" s="289">
        <v>20</v>
      </c>
      <c r="GT93" s="295">
        <v>0</v>
      </c>
      <c r="GU93" s="291">
        <f t="shared" si="781"/>
        <v>0</v>
      </c>
      <c r="GV93" s="594"/>
      <c r="GW93" s="198">
        <f t="shared" si="848"/>
        <v>1</v>
      </c>
      <c r="GX93" s="198">
        <f t="shared" si="849"/>
        <v>1</v>
      </c>
      <c r="GY93" s="199">
        <f t="shared" si="850"/>
        <v>1</v>
      </c>
      <c r="GZ93" s="199">
        <f t="shared" si="851"/>
        <v>0</v>
      </c>
      <c r="HA93" s="199">
        <f t="shared" si="852"/>
        <v>0</v>
      </c>
      <c r="HB93" s="199">
        <f t="shared" si="853"/>
        <v>0</v>
      </c>
      <c r="HC93" s="113">
        <f t="shared" si="882"/>
        <v>0</v>
      </c>
      <c r="HD93" s="155">
        <f t="shared" si="707"/>
        <v>0</v>
      </c>
      <c r="HG93" s="286" t="s">
        <v>324</v>
      </c>
      <c r="HH93" s="305" t="s">
        <v>325</v>
      </c>
      <c r="HI93" s="334" t="s">
        <v>109</v>
      </c>
      <c r="HJ93" s="289">
        <v>20</v>
      </c>
      <c r="HK93" s="295">
        <v>0</v>
      </c>
      <c r="HL93" s="291">
        <f t="shared" si="782"/>
        <v>0</v>
      </c>
      <c r="HM93" s="594"/>
      <c r="HN93" s="198">
        <f t="shared" si="854"/>
        <v>1</v>
      </c>
      <c r="HO93" s="198">
        <f t="shared" si="855"/>
        <v>1</v>
      </c>
      <c r="HP93" s="199">
        <f t="shared" si="856"/>
        <v>1</v>
      </c>
      <c r="HQ93" s="199">
        <f t="shared" si="857"/>
        <v>0</v>
      </c>
      <c r="HR93" s="199">
        <f t="shared" si="858"/>
        <v>0</v>
      </c>
      <c r="HS93" s="199">
        <f t="shared" si="859"/>
        <v>0</v>
      </c>
      <c r="HT93" s="113">
        <f t="shared" si="883"/>
        <v>0</v>
      </c>
      <c r="HU93" s="155">
        <f t="shared" si="708"/>
        <v>0</v>
      </c>
      <c r="HX93" s="286" t="s">
        <v>324</v>
      </c>
      <c r="HY93" s="305" t="s">
        <v>325</v>
      </c>
      <c r="HZ93" s="334" t="s">
        <v>109</v>
      </c>
      <c r="IA93" s="289">
        <v>20</v>
      </c>
      <c r="IB93" s="295">
        <v>0</v>
      </c>
      <c r="IC93" s="291">
        <f t="shared" si="783"/>
        <v>0</v>
      </c>
      <c r="ID93" s="594"/>
      <c r="IE93" s="198">
        <f t="shared" si="860"/>
        <v>1</v>
      </c>
      <c r="IF93" s="198">
        <f t="shared" si="861"/>
        <v>1</v>
      </c>
      <c r="IG93" s="199">
        <f t="shared" si="862"/>
        <v>1</v>
      </c>
      <c r="IH93" s="199">
        <f t="shared" si="863"/>
        <v>0</v>
      </c>
      <c r="II93" s="199">
        <f t="shared" si="864"/>
        <v>0</v>
      </c>
      <c r="IJ93" s="199">
        <f t="shared" si="865"/>
        <v>0</v>
      </c>
      <c r="IK93" s="113">
        <f t="shared" si="884"/>
        <v>0</v>
      </c>
      <c r="IL93" s="155">
        <f t="shared" si="709"/>
        <v>0</v>
      </c>
      <c r="IO93" s="286" t="s">
        <v>324</v>
      </c>
      <c r="IP93" s="305" t="s">
        <v>325</v>
      </c>
      <c r="IQ93" s="334" t="s">
        <v>109</v>
      </c>
      <c r="IR93" s="289">
        <v>20</v>
      </c>
      <c r="IS93" s="295">
        <v>0</v>
      </c>
      <c r="IT93" s="291">
        <f t="shared" si="784"/>
        <v>0</v>
      </c>
      <c r="IU93" s="594"/>
      <c r="IV93" s="198">
        <f t="shared" si="866"/>
        <v>1</v>
      </c>
      <c r="IW93" s="198">
        <f t="shared" si="867"/>
        <v>1</v>
      </c>
      <c r="IX93" s="199">
        <f t="shared" si="868"/>
        <v>1</v>
      </c>
      <c r="IY93" s="199">
        <f t="shared" si="869"/>
        <v>0</v>
      </c>
      <c r="IZ93" s="199">
        <f t="shared" si="870"/>
        <v>0</v>
      </c>
      <c r="JA93" s="199">
        <f t="shared" si="871"/>
        <v>0</v>
      </c>
      <c r="JB93" s="113">
        <f t="shared" si="885"/>
        <v>0</v>
      </c>
      <c r="JC93" s="155">
        <f t="shared" si="710"/>
        <v>0</v>
      </c>
    </row>
    <row r="94" spans="2:263" ht="35.25" customHeight="1">
      <c r="B94" s="286" t="s">
        <v>326</v>
      </c>
      <c r="C94" s="287" t="s">
        <v>327</v>
      </c>
      <c r="D94" s="334" t="s">
        <v>109</v>
      </c>
      <c r="E94" s="289">
        <v>12</v>
      </c>
      <c r="F94" s="290">
        <v>0</v>
      </c>
      <c r="G94" s="291">
        <f t="shared" si="769"/>
        <v>0</v>
      </c>
      <c r="H94" s="594"/>
      <c r="K94" s="286" t="s">
        <v>326</v>
      </c>
      <c r="L94" s="292" t="s">
        <v>327</v>
      </c>
      <c r="M94" s="335" t="s">
        <v>109</v>
      </c>
      <c r="N94" s="294">
        <v>12</v>
      </c>
      <c r="O94" s="295">
        <v>17635</v>
      </c>
      <c r="P94" s="291">
        <f t="shared" si="770"/>
        <v>211620</v>
      </c>
      <c r="Q94" s="594"/>
      <c r="R94" s="198">
        <f t="shared" si="785"/>
        <v>1</v>
      </c>
      <c r="S94" s="198">
        <f t="shared" si="786"/>
        <v>1</v>
      </c>
      <c r="T94" s="199">
        <f t="shared" si="787"/>
        <v>1</v>
      </c>
      <c r="U94" s="199">
        <f t="shared" si="417"/>
        <v>1</v>
      </c>
      <c r="V94" s="199">
        <f t="shared" si="418"/>
        <v>1</v>
      </c>
      <c r="W94" s="199">
        <f t="shared" si="419"/>
        <v>1</v>
      </c>
      <c r="X94" s="113">
        <f t="shared" si="420"/>
        <v>211620</v>
      </c>
      <c r="Y94" s="155">
        <f t="shared" si="421"/>
        <v>0</v>
      </c>
      <c r="AB94" s="286" t="s">
        <v>326</v>
      </c>
      <c r="AC94" s="292" t="s">
        <v>327</v>
      </c>
      <c r="AD94" s="335" t="s">
        <v>109</v>
      </c>
      <c r="AE94" s="294">
        <v>12</v>
      </c>
      <c r="AF94" s="295">
        <v>7800</v>
      </c>
      <c r="AG94" s="291">
        <f t="shared" si="771"/>
        <v>93600</v>
      </c>
      <c r="AH94" s="594"/>
      <c r="AI94" s="198">
        <f t="shared" si="788"/>
        <v>1</v>
      </c>
      <c r="AJ94" s="198">
        <f t="shared" si="789"/>
        <v>1</v>
      </c>
      <c r="AK94" s="199">
        <f t="shared" si="790"/>
        <v>1</v>
      </c>
      <c r="AL94" s="199">
        <f t="shared" si="791"/>
        <v>1</v>
      </c>
      <c r="AM94" s="199">
        <f t="shared" si="792"/>
        <v>1</v>
      </c>
      <c r="AN94" s="199">
        <f t="shared" si="793"/>
        <v>1</v>
      </c>
      <c r="AO94" s="113">
        <f t="shared" si="872"/>
        <v>93600</v>
      </c>
      <c r="AP94" s="155">
        <f t="shared" si="697"/>
        <v>0</v>
      </c>
      <c r="AS94" s="286" t="s">
        <v>326</v>
      </c>
      <c r="AT94" s="292" t="s">
        <v>327</v>
      </c>
      <c r="AU94" s="335" t="s">
        <v>109</v>
      </c>
      <c r="AV94" s="294">
        <v>12</v>
      </c>
      <c r="AW94" s="297">
        <v>6800</v>
      </c>
      <c r="AX94" s="291">
        <f t="shared" si="772"/>
        <v>81600</v>
      </c>
      <c r="AY94" s="594"/>
      <c r="AZ94" s="198">
        <f t="shared" si="794"/>
        <v>1</v>
      </c>
      <c r="BA94" s="198">
        <f t="shared" si="795"/>
        <v>1</v>
      </c>
      <c r="BB94" s="199">
        <f t="shared" si="796"/>
        <v>1</v>
      </c>
      <c r="BC94" s="199">
        <f t="shared" si="797"/>
        <v>1</v>
      </c>
      <c r="BD94" s="199">
        <f t="shared" si="798"/>
        <v>1</v>
      </c>
      <c r="BE94" s="199">
        <f t="shared" si="799"/>
        <v>1</v>
      </c>
      <c r="BF94" s="113">
        <f t="shared" si="873"/>
        <v>81600</v>
      </c>
      <c r="BG94" s="155">
        <f t="shared" si="698"/>
        <v>0</v>
      </c>
      <c r="BJ94" s="286" t="s">
        <v>326</v>
      </c>
      <c r="BK94" s="292" t="s">
        <v>327</v>
      </c>
      <c r="BL94" s="335" t="s">
        <v>109</v>
      </c>
      <c r="BM94" s="294">
        <v>12</v>
      </c>
      <c r="BN94" s="295">
        <v>6000</v>
      </c>
      <c r="BO94" s="291">
        <f t="shared" si="773"/>
        <v>72000</v>
      </c>
      <c r="BP94" s="594"/>
      <c r="BQ94" s="198">
        <f t="shared" si="800"/>
        <v>1</v>
      </c>
      <c r="BR94" s="198">
        <f t="shared" si="801"/>
        <v>1</v>
      </c>
      <c r="BS94" s="199">
        <f t="shared" si="802"/>
        <v>1</v>
      </c>
      <c r="BT94" s="199">
        <f t="shared" si="803"/>
        <v>1</v>
      </c>
      <c r="BU94" s="199">
        <f t="shared" si="804"/>
        <v>1</v>
      </c>
      <c r="BV94" s="199">
        <f t="shared" si="805"/>
        <v>1</v>
      </c>
      <c r="BW94" s="113">
        <f t="shared" si="874"/>
        <v>72000</v>
      </c>
      <c r="BX94" s="155">
        <f t="shared" si="699"/>
        <v>0</v>
      </c>
      <c r="CA94" s="286" t="s">
        <v>326</v>
      </c>
      <c r="CB94" s="298" t="s">
        <v>327</v>
      </c>
      <c r="CC94" s="335" t="s">
        <v>109</v>
      </c>
      <c r="CD94" s="294">
        <v>12</v>
      </c>
      <c r="CE94" s="295">
        <v>6000</v>
      </c>
      <c r="CF94" s="291">
        <f t="shared" si="774"/>
        <v>72000</v>
      </c>
      <c r="CG94" s="594"/>
      <c r="CH94" s="198">
        <f t="shared" si="806"/>
        <v>1</v>
      </c>
      <c r="CI94" s="198">
        <f t="shared" si="807"/>
        <v>1</v>
      </c>
      <c r="CJ94" s="199">
        <f t="shared" si="808"/>
        <v>1</v>
      </c>
      <c r="CK94" s="199">
        <f t="shared" si="809"/>
        <v>1</v>
      </c>
      <c r="CL94" s="199">
        <f t="shared" si="810"/>
        <v>1</v>
      </c>
      <c r="CM94" s="199">
        <f t="shared" si="811"/>
        <v>1</v>
      </c>
      <c r="CN94" s="113">
        <f t="shared" si="875"/>
        <v>72000</v>
      </c>
      <c r="CO94" s="155">
        <f t="shared" si="700"/>
        <v>0</v>
      </c>
      <c r="CR94" s="299" t="s">
        <v>326</v>
      </c>
      <c r="CS94" s="300" t="s">
        <v>327</v>
      </c>
      <c r="CT94" s="336" t="s">
        <v>109</v>
      </c>
      <c r="CU94" s="302">
        <v>12</v>
      </c>
      <c r="CV94" s="303">
        <v>5562</v>
      </c>
      <c r="CW94" s="291">
        <f t="shared" si="775"/>
        <v>66744</v>
      </c>
      <c r="CX94" s="594"/>
      <c r="CY94" s="198">
        <f t="shared" si="812"/>
        <v>1</v>
      </c>
      <c r="CZ94" s="198">
        <f t="shared" si="813"/>
        <v>1</v>
      </c>
      <c r="DA94" s="199">
        <f t="shared" si="814"/>
        <v>1</v>
      </c>
      <c r="DB94" s="199">
        <f t="shared" si="815"/>
        <v>1</v>
      </c>
      <c r="DC94" s="199">
        <f t="shared" si="816"/>
        <v>1</v>
      </c>
      <c r="DD94" s="199">
        <f t="shared" si="817"/>
        <v>1</v>
      </c>
      <c r="DE94" s="113">
        <f t="shared" si="876"/>
        <v>66744</v>
      </c>
      <c r="DF94" s="155">
        <f t="shared" si="701"/>
        <v>0</v>
      </c>
      <c r="DI94" s="286" t="s">
        <v>326</v>
      </c>
      <c r="DJ94" s="287" t="s">
        <v>327</v>
      </c>
      <c r="DK94" s="334" t="s">
        <v>109</v>
      </c>
      <c r="DL94" s="289">
        <v>12</v>
      </c>
      <c r="DM94" s="295">
        <v>0</v>
      </c>
      <c r="DN94" s="291">
        <f t="shared" si="776"/>
        <v>0</v>
      </c>
      <c r="DO94" s="594"/>
      <c r="DP94" s="198">
        <f t="shared" si="818"/>
        <v>1</v>
      </c>
      <c r="DQ94" s="198">
        <f t="shared" si="819"/>
        <v>1</v>
      </c>
      <c r="DR94" s="199">
        <f t="shared" si="820"/>
        <v>1</v>
      </c>
      <c r="DS94" s="199">
        <f t="shared" si="821"/>
        <v>0</v>
      </c>
      <c r="DT94" s="199">
        <f t="shared" si="822"/>
        <v>0</v>
      </c>
      <c r="DU94" s="199">
        <f t="shared" si="823"/>
        <v>0</v>
      </c>
      <c r="DV94" s="113">
        <f t="shared" si="877"/>
        <v>0</v>
      </c>
      <c r="DW94" s="155">
        <f t="shared" si="702"/>
        <v>0</v>
      </c>
      <c r="DZ94" s="286" t="s">
        <v>326</v>
      </c>
      <c r="EA94" s="287" t="s">
        <v>327</v>
      </c>
      <c r="EB94" s="334" t="s">
        <v>109</v>
      </c>
      <c r="EC94" s="289">
        <v>12</v>
      </c>
      <c r="ED94" s="295">
        <v>0</v>
      </c>
      <c r="EE94" s="291">
        <f t="shared" si="777"/>
        <v>0</v>
      </c>
      <c r="EF94" s="594"/>
      <c r="EG94" s="198">
        <f t="shared" si="824"/>
        <v>1</v>
      </c>
      <c r="EH94" s="198">
        <f t="shared" si="825"/>
        <v>1</v>
      </c>
      <c r="EI94" s="199">
        <f t="shared" si="826"/>
        <v>1</v>
      </c>
      <c r="EJ94" s="199">
        <f t="shared" si="827"/>
        <v>0</v>
      </c>
      <c r="EK94" s="199">
        <f t="shared" si="828"/>
        <v>0</v>
      </c>
      <c r="EL94" s="199">
        <f t="shared" si="829"/>
        <v>0</v>
      </c>
      <c r="EM94" s="113">
        <f t="shared" si="878"/>
        <v>0</v>
      </c>
      <c r="EN94" s="155">
        <f t="shared" si="703"/>
        <v>0</v>
      </c>
      <c r="EQ94" s="286" t="s">
        <v>326</v>
      </c>
      <c r="ER94" s="287" t="s">
        <v>327</v>
      </c>
      <c r="ES94" s="334" t="s">
        <v>109</v>
      </c>
      <c r="ET94" s="289">
        <v>12</v>
      </c>
      <c r="EU94" s="295">
        <v>0</v>
      </c>
      <c r="EV94" s="291">
        <f t="shared" si="778"/>
        <v>0</v>
      </c>
      <c r="EW94" s="594"/>
      <c r="EX94" s="198">
        <f t="shared" si="830"/>
        <v>1</v>
      </c>
      <c r="EY94" s="198">
        <f t="shared" si="831"/>
        <v>1</v>
      </c>
      <c r="EZ94" s="199">
        <f t="shared" si="832"/>
        <v>1</v>
      </c>
      <c r="FA94" s="199">
        <f t="shared" si="833"/>
        <v>0</v>
      </c>
      <c r="FB94" s="199">
        <f t="shared" si="834"/>
        <v>0</v>
      </c>
      <c r="FC94" s="199">
        <f t="shared" si="835"/>
        <v>0</v>
      </c>
      <c r="FD94" s="113">
        <f t="shared" si="879"/>
        <v>0</v>
      </c>
      <c r="FE94" s="155">
        <f t="shared" si="704"/>
        <v>0</v>
      </c>
      <c r="FH94" s="286" t="s">
        <v>326</v>
      </c>
      <c r="FI94" s="287" t="s">
        <v>327</v>
      </c>
      <c r="FJ94" s="334" t="s">
        <v>109</v>
      </c>
      <c r="FK94" s="289">
        <v>12</v>
      </c>
      <c r="FL94" s="295">
        <v>0</v>
      </c>
      <c r="FM94" s="291">
        <f t="shared" si="779"/>
        <v>0</v>
      </c>
      <c r="FN94" s="594"/>
      <c r="FO94" s="198">
        <f t="shared" si="836"/>
        <v>1</v>
      </c>
      <c r="FP94" s="198">
        <f t="shared" si="837"/>
        <v>1</v>
      </c>
      <c r="FQ94" s="199">
        <f t="shared" si="838"/>
        <v>1</v>
      </c>
      <c r="FR94" s="199">
        <f t="shared" si="839"/>
        <v>0</v>
      </c>
      <c r="FS94" s="199">
        <f t="shared" si="840"/>
        <v>0</v>
      </c>
      <c r="FT94" s="199">
        <f t="shared" si="841"/>
        <v>0</v>
      </c>
      <c r="FU94" s="113">
        <f t="shared" si="880"/>
        <v>0</v>
      </c>
      <c r="FV94" s="155">
        <f t="shared" si="705"/>
        <v>0</v>
      </c>
      <c r="FY94" s="286" t="s">
        <v>326</v>
      </c>
      <c r="FZ94" s="287" t="s">
        <v>327</v>
      </c>
      <c r="GA94" s="334" t="s">
        <v>109</v>
      </c>
      <c r="GB94" s="289">
        <v>12</v>
      </c>
      <c r="GC94" s="295">
        <v>0</v>
      </c>
      <c r="GD94" s="291">
        <f t="shared" si="780"/>
        <v>0</v>
      </c>
      <c r="GE94" s="594"/>
      <c r="GF94" s="198">
        <f t="shared" si="842"/>
        <v>1</v>
      </c>
      <c r="GG94" s="198">
        <f t="shared" si="843"/>
        <v>1</v>
      </c>
      <c r="GH94" s="199">
        <f t="shared" si="844"/>
        <v>1</v>
      </c>
      <c r="GI94" s="199">
        <f t="shared" si="845"/>
        <v>0</v>
      </c>
      <c r="GJ94" s="199">
        <f t="shared" si="846"/>
        <v>0</v>
      </c>
      <c r="GK94" s="199">
        <f t="shared" si="847"/>
        <v>0</v>
      </c>
      <c r="GL94" s="113">
        <f t="shared" si="881"/>
        <v>0</v>
      </c>
      <c r="GM94" s="155">
        <f t="shared" si="706"/>
        <v>0</v>
      </c>
      <c r="GP94" s="286" t="s">
        <v>326</v>
      </c>
      <c r="GQ94" s="287" t="s">
        <v>327</v>
      </c>
      <c r="GR94" s="334" t="s">
        <v>109</v>
      </c>
      <c r="GS94" s="289">
        <v>12</v>
      </c>
      <c r="GT94" s="295">
        <v>0</v>
      </c>
      <c r="GU94" s="291">
        <f t="shared" si="781"/>
        <v>0</v>
      </c>
      <c r="GV94" s="594"/>
      <c r="GW94" s="198">
        <f t="shared" si="848"/>
        <v>1</v>
      </c>
      <c r="GX94" s="198">
        <f t="shared" si="849"/>
        <v>1</v>
      </c>
      <c r="GY94" s="199">
        <f t="shared" si="850"/>
        <v>1</v>
      </c>
      <c r="GZ94" s="199">
        <f t="shared" si="851"/>
        <v>0</v>
      </c>
      <c r="HA94" s="199">
        <f t="shared" si="852"/>
        <v>0</v>
      </c>
      <c r="HB94" s="199">
        <f t="shared" si="853"/>
        <v>0</v>
      </c>
      <c r="HC94" s="113">
        <f t="shared" si="882"/>
        <v>0</v>
      </c>
      <c r="HD94" s="155">
        <f t="shared" si="707"/>
        <v>0</v>
      </c>
      <c r="HG94" s="286" t="s">
        <v>326</v>
      </c>
      <c r="HH94" s="287" t="s">
        <v>327</v>
      </c>
      <c r="HI94" s="334" t="s">
        <v>109</v>
      </c>
      <c r="HJ94" s="289">
        <v>12</v>
      </c>
      <c r="HK94" s="295">
        <v>0</v>
      </c>
      <c r="HL94" s="291">
        <f t="shared" si="782"/>
        <v>0</v>
      </c>
      <c r="HM94" s="594"/>
      <c r="HN94" s="198">
        <f t="shared" si="854"/>
        <v>1</v>
      </c>
      <c r="HO94" s="198">
        <f t="shared" si="855"/>
        <v>1</v>
      </c>
      <c r="HP94" s="199">
        <f t="shared" si="856"/>
        <v>1</v>
      </c>
      <c r="HQ94" s="199">
        <f t="shared" si="857"/>
        <v>0</v>
      </c>
      <c r="HR94" s="199">
        <f t="shared" si="858"/>
        <v>0</v>
      </c>
      <c r="HS94" s="199">
        <f t="shared" si="859"/>
        <v>0</v>
      </c>
      <c r="HT94" s="113">
        <f t="shared" si="883"/>
        <v>0</v>
      </c>
      <c r="HU94" s="155">
        <f t="shared" si="708"/>
        <v>0</v>
      </c>
      <c r="HX94" s="286" t="s">
        <v>326</v>
      </c>
      <c r="HY94" s="287" t="s">
        <v>327</v>
      </c>
      <c r="HZ94" s="334" t="s">
        <v>109</v>
      </c>
      <c r="IA94" s="289">
        <v>12</v>
      </c>
      <c r="IB94" s="295">
        <v>0</v>
      </c>
      <c r="IC94" s="291">
        <f t="shared" si="783"/>
        <v>0</v>
      </c>
      <c r="ID94" s="594"/>
      <c r="IE94" s="198">
        <f t="shared" si="860"/>
        <v>1</v>
      </c>
      <c r="IF94" s="198">
        <f t="shared" si="861"/>
        <v>1</v>
      </c>
      <c r="IG94" s="199">
        <f t="shared" si="862"/>
        <v>1</v>
      </c>
      <c r="IH94" s="199">
        <f t="shared" si="863"/>
        <v>0</v>
      </c>
      <c r="II94" s="199">
        <f t="shared" si="864"/>
        <v>0</v>
      </c>
      <c r="IJ94" s="199">
        <f t="shared" si="865"/>
        <v>0</v>
      </c>
      <c r="IK94" s="113">
        <f t="shared" si="884"/>
        <v>0</v>
      </c>
      <c r="IL94" s="155">
        <f t="shared" si="709"/>
        <v>0</v>
      </c>
      <c r="IO94" s="286" t="s">
        <v>326</v>
      </c>
      <c r="IP94" s="287" t="s">
        <v>327</v>
      </c>
      <c r="IQ94" s="334" t="s">
        <v>109</v>
      </c>
      <c r="IR94" s="289">
        <v>12</v>
      </c>
      <c r="IS94" s="295">
        <v>0</v>
      </c>
      <c r="IT94" s="291">
        <f t="shared" si="784"/>
        <v>0</v>
      </c>
      <c r="IU94" s="594"/>
      <c r="IV94" s="198">
        <f t="shared" si="866"/>
        <v>1</v>
      </c>
      <c r="IW94" s="198">
        <f t="shared" si="867"/>
        <v>1</v>
      </c>
      <c r="IX94" s="199">
        <f t="shared" si="868"/>
        <v>1</v>
      </c>
      <c r="IY94" s="199">
        <f t="shared" si="869"/>
        <v>0</v>
      </c>
      <c r="IZ94" s="199">
        <f t="shared" si="870"/>
        <v>0</v>
      </c>
      <c r="JA94" s="199">
        <f t="shared" si="871"/>
        <v>0</v>
      </c>
      <c r="JB94" s="113">
        <f t="shared" si="885"/>
        <v>0</v>
      </c>
      <c r="JC94" s="155">
        <f t="shared" si="710"/>
        <v>0</v>
      </c>
    </row>
    <row r="95" spans="2:263" ht="35.25" customHeight="1" thickBot="1">
      <c r="B95" s="286" t="s">
        <v>328</v>
      </c>
      <c r="C95" s="287" t="s">
        <v>329</v>
      </c>
      <c r="D95" s="334" t="s">
        <v>107</v>
      </c>
      <c r="E95" s="289">
        <v>1</v>
      </c>
      <c r="F95" s="290">
        <v>0</v>
      </c>
      <c r="G95" s="291">
        <f t="shared" si="769"/>
        <v>0</v>
      </c>
      <c r="H95" s="596"/>
      <c r="K95" s="286" t="s">
        <v>328</v>
      </c>
      <c r="L95" s="292" t="s">
        <v>329</v>
      </c>
      <c r="M95" s="335" t="s">
        <v>107</v>
      </c>
      <c r="N95" s="294">
        <v>1</v>
      </c>
      <c r="O95" s="295">
        <v>26410</v>
      </c>
      <c r="P95" s="291">
        <f t="shared" si="770"/>
        <v>26410</v>
      </c>
      <c r="Q95" s="605"/>
      <c r="R95" s="198">
        <f t="shared" si="785"/>
        <v>1</v>
      </c>
      <c r="S95" s="198">
        <f t="shared" si="786"/>
        <v>1</v>
      </c>
      <c r="T95" s="199">
        <f t="shared" si="787"/>
        <v>1</v>
      </c>
      <c r="U95" s="199">
        <f t="shared" si="417"/>
        <v>1</v>
      </c>
      <c r="V95" s="199">
        <f t="shared" si="418"/>
        <v>1</v>
      </c>
      <c r="W95" s="199">
        <f t="shared" si="419"/>
        <v>1</v>
      </c>
      <c r="X95" s="113">
        <f t="shared" si="420"/>
        <v>26410</v>
      </c>
      <c r="Y95" s="155">
        <f t="shared" si="421"/>
        <v>0</v>
      </c>
      <c r="AB95" s="286" t="s">
        <v>328</v>
      </c>
      <c r="AC95" s="292" t="s">
        <v>329</v>
      </c>
      <c r="AD95" s="335" t="s">
        <v>107</v>
      </c>
      <c r="AE95" s="294">
        <v>1</v>
      </c>
      <c r="AF95" s="295">
        <v>7500</v>
      </c>
      <c r="AG95" s="291">
        <f t="shared" si="771"/>
        <v>7500</v>
      </c>
      <c r="AH95" s="596"/>
      <c r="AI95" s="198">
        <f t="shared" si="788"/>
        <v>1</v>
      </c>
      <c r="AJ95" s="198">
        <f t="shared" si="789"/>
        <v>1</v>
      </c>
      <c r="AK95" s="199">
        <f t="shared" si="790"/>
        <v>1</v>
      </c>
      <c r="AL95" s="199">
        <f t="shared" si="791"/>
        <v>1</v>
      </c>
      <c r="AM95" s="199">
        <f t="shared" si="792"/>
        <v>1</v>
      </c>
      <c r="AN95" s="199">
        <f t="shared" si="793"/>
        <v>1</v>
      </c>
      <c r="AO95" s="113">
        <f t="shared" si="872"/>
        <v>7500</v>
      </c>
      <c r="AP95" s="155">
        <f t="shared" si="697"/>
        <v>0</v>
      </c>
      <c r="AS95" s="286" t="s">
        <v>328</v>
      </c>
      <c r="AT95" s="292" t="s">
        <v>329</v>
      </c>
      <c r="AU95" s="335" t="s">
        <v>107</v>
      </c>
      <c r="AV95" s="294">
        <v>1</v>
      </c>
      <c r="AW95" s="297">
        <v>16000</v>
      </c>
      <c r="AX95" s="291">
        <f t="shared" si="772"/>
        <v>16000</v>
      </c>
      <c r="AY95" s="596"/>
      <c r="AZ95" s="198">
        <f t="shared" si="794"/>
        <v>1</v>
      </c>
      <c r="BA95" s="198">
        <f t="shared" si="795"/>
        <v>1</v>
      </c>
      <c r="BB95" s="199">
        <f t="shared" si="796"/>
        <v>1</v>
      </c>
      <c r="BC95" s="199">
        <f t="shared" si="797"/>
        <v>1</v>
      </c>
      <c r="BD95" s="199">
        <f t="shared" si="798"/>
        <v>1</v>
      </c>
      <c r="BE95" s="199">
        <f t="shared" si="799"/>
        <v>1</v>
      </c>
      <c r="BF95" s="113">
        <f t="shared" si="873"/>
        <v>16000</v>
      </c>
      <c r="BG95" s="155">
        <f t="shared" si="698"/>
        <v>0</v>
      </c>
      <c r="BJ95" s="286" t="s">
        <v>328</v>
      </c>
      <c r="BK95" s="292" t="s">
        <v>329</v>
      </c>
      <c r="BL95" s="335" t="s">
        <v>107</v>
      </c>
      <c r="BM95" s="294">
        <v>1</v>
      </c>
      <c r="BN95" s="295">
        <v>6000</v>
      </c>
      <c r="BO95" s="291">
        <f t="shared" si="773"/>
        <v>6000</v>
      </c>
      <c r="BP95" s="596"/>
      <c r="BQ95" s="198">
        <f t="shared" si="800"/>
        <v>1</v>
      </c>
      <c r="BR95" s="198">
        <f t="shared" si="801"/>
        <v>1</v>
      </c>
      <c r="BS95" s="199">
        <f t="shared" si="802"/>
        <v>1</v>
      </c>
      <c r="BT95" s="199">
        <f t="shared" si="803"/>
        <v>1</v>
      </c>
      <c r="BU95" s="199">
        <f t="shared" si="804"/>
        <v>1</v>
      </c>
      <c r="BV95" s="199">
        <f t="shared" si="805"/>
        <v>1</v>
      </c>
      <c r="BW95" s="113">
        <f t="shared" si="874"/>
        <v>6000</v>
      </c>
      <c r="BX95" s="155">
        <f t="shared" si="699"/>
        <v>0</v>
      </c>
      <c r="CA95" s="286" t="s">
        <v>328</v>
      </c>
      <c r="CB95" s="298" t="s">
        <v>329</v>
      </c>
      <c r="CC95" s="335" t="s">
        <v>107</v>
      </c>
      <c r="CD95" s="294">
        <v>1</v>
      </c>
      <c r="CE95" s="295">
        <v>45000</v>
      </c>
      <c r="CF95" s="291">
        <f t="shared" si="774"/>
        <v>45000</v>
      </c>
      <c r="CG95" s="596"/>
      <c r="CH95" s="198">
        <f t="shared" si="806"/>
        <v>1</v>
      </c>
      <c r="CI95" s="198">
        <f t="shared" si="807"/>
        <v>1</v>
      </c>
      <c r="CJ95" s="199">
        <f t="shared" si="808"/>
        <v>1</v>
      </c>
      <c r="CK95" s="199">
        <f t="shared" si="809"/>
        <v>1</v>
      </c>
      <c r="CL95" s="199">
        <f t="shared" si="810"/>
        <v>1</v>
      </c>
      <c r="CM95" s="199">
        <f t="shared" si="811"/>
        <v>1</v>
      </c>
      <c r="CN95" s="113">
        <f t="shared" si="875"/>
        <v>45000</v>
      </c>
      <c r="CO95" s="155">
        <f t="shared" si="700"/>
        <v>0</v>
      </c>
      <c r="CR95" s="299" t="s">
        <v>328</v>
      </c>
      <c r="CS95" s="300" t="s">
        <v>329</v>
      </c>
      <c r="CT95" s="336" t="s">
        <v>107</v>
      </c>
      <c r="CU95" s="302">
        <v>1</v>
      </c>
      <c r="CV95" s="303">
        <v>8034</v>
      </c>
      <c r="CW95" s="291">
        <f t="shared" si="775"/>
        <v>8034</v>
      </c>
      <c r="CX95" s="596"/>
      <c r="CY95" s="198">
        <f t="shared" si="812"/>
        <v>1</v>
      </c>
      <c r="CZ95" s="198">
        <f t="shared" si="813"/>
        <v>1</v>
      </c>
      <c r="DA95" s="199">
        <f t="shared" si="814"/>
        <v>1</v>
      </c>
      <c r="DB95" s="199">
        <f t="shared" si="815"/>
        <v>1</v>
      </c>
      <c r="DC95" s="199">
        <f t="shared" si="816"/>
        <v>1</v>
      </c>
      <c r="DD95" s="199">
        <f t="shared" si="817"/>
        <v>1</v>
      </c>
      <c r="DE95" s="113">
        <f t="shared" si="876"/>
        <v>8034</v>
      </c>
      <c r="DF95" s="155">
        <f t="shared" si="701"/>
        <v>0</v>
      </c>
      <c r="DI95" s="286" t="s">
        <v>328</v>
      </c>
      <c r="DJ95" s="287" t="s">
        <v>329</v>
      </c>
      <c r="DK95" s="334" t="s">
        <v>107</v>
      </c>
      <c r="DL95" s="289">
        <v>1</v>
      </c>
      <c r="DM95" s="295">
        <v>0</v>
      </c>
      <c r="DN95" s="291">
        <f t="shared" si="776"/>
        <v>0</v>
      </c>
      <c r="DO95" s="596"/>
      <c r="DP95" s="198">
        <f t="shared" si="818"/>
        <v>1</v>
      </c>
      <c r="DQ95" s="198">
        <f t="shared" si="819"/>
        <v>1</v>
      </c>
      <c r="DR95" s="199">
        <f t="shared" si="820"/>
        <v>1</v>
      </c>
      <c r="DS95" s="199">
        <f t="shared" si="821"/>
        <v>0</v>
      </c>
      <c r="DT95" s="199">
        <f t="shared" si="822"/>
        <v>0</v>
      </c>
      <c r="DU95" s="199">
        <f t="shared" si="823"/>
        <v>0</v>
      </c>
      <c r="DV95" s="113">
        <f t="shared" si="877"/>
        <v>0</v>
      </c>
      <c r="DW95" s="155">
        <f t="shared" si="702"/>
        <v>0</v>
      </c>
      <c r="DZ95" s="286" t="s">
        <v>328</v>
      </c>
      <c r="EA95" s="287" t="s">
        <v>329</v>
      </c>
      <c r="EB95" s="334" t="s">
        <v>107</v>
      </c>
      <c r="EC95" s="289">
        <v>1</v>
      </c>
      <c r="ED95" s="295">
        <v>0</v>
      </c>
      <c r="EE95" s="291">
        <f t="shared" si="777"/>
        <v>0</v>
      </c>
      <c r="EF95" s="596"/>
      <c r="EG95" s="198">
        <f t="shared" si="824"/>
        <v>1</v>
      </c>
      <c r="EH95" s="198">
        <f t="shared" si="825"/>
        <v>1</v>
      </c>
      <c r="EI95" s="199">
        <f t="shared" si="826"/>
        <v>1</v>
      </c>
      <c r="EJ95" s="199">
        <f t="shared" si="827"/>
        <v>0</v>
      </c>
      <c r="EK95" s="199">
        <f t="shared" si="828"/>
        <v>0</v>
      </c>
      <c r="EL95" s="199">
        <f t="shared" si="829"/>
        <v>0</v>
      </c>
      <c r="EM95" s="113">
        <f t="shared" si="878"/>
        <v>0</v>
      </c>
      <c r="EN95" s="155">
        <f t="shared" si="703"/>
        <v>0</v>
      </c>
      <c r="EQ95" s="286" t="s">
        <v>328</v>
      </c>
      <c r="ER95" s="287" t="s">
        <v>329</v>
      </c>
      <c r="ES95" s="334" t="s">
        <v>107</v>
      </c>
      <c r="ET95" s="289">
        <v>1</v>
      </c>
      <c r="EU95" s="295">
        <v>0</v>
      </c>
      <c r="EV95" s="291">
        <f t="shared" si="778"/>
        <v>0</v>
      </c>
      <c r="EW95" s="596"/>
      <c r="EX95" s="198">
        <f t="shared" si="830"/>
        <v>1</v>
      </c>
      <c r="EY95" s="198">
        <f t="shared" si="831"/>
        <v>1</v>
      </c>
      <c r="EZ95" s="199">
        <f t="shared" si="832"/>
        <v>1</v>
      </c>
      <c r="FA95" s="199">
        <f t="shared" si="833"/>
        <v>0</v>
      </c>
      <c r="FB95" s="199">
        <f t="shared" si="834"/>
        <v>0</v>
      </c>
      <c r="FC95" s="199">
        <f t="shared" si="835"/>
        <v>0</v>
      </c>
      <c r="FD95" s="113">
        <f t="shared" si="879"/>
        <v>0</v>
      </c>
      <c r="FE95" s="155">
        <f t="shared" si="704"/>
        <v>0</v>
      </c>
      <c r="FH95" s="286" t="s">
        <v>328</v>
      </c>
      <c r="FI95" s="287" t="s">
        <v>329</v>
      </c>
      <c r="FJ95" s="334" t="s">
        <v>107</v>
      </c>
      <c r="FK95" s="289">
        <v>1</v>
      </c>
      <c r="FL95" s="295">
        <v>0</v>
      </c>
      <c r="FM95" s="291">
        <f t="shared" si="779"/>
        <v>0</v>
      </c>
      <c r="FN95" s="596"/>
      <c r="FO95" s="198">
        <f t="shared" si="836"/>
        <v>1</v>
      </c>
      <c r="FP95" s="198">
        <f t="shared" si="837"/>
        <v>1</v>
      </c>
      <c r="FQ95" s="199">
        <f t="shared" si="838"/>
        <v>1</v>
      </c>
      <c r="FR95" s="199">
        <f t="shared" si="839"/>
        <v>0</v>
      </c>
      <c r="FS95" s="199">
        <f t="shared" si="840"/>
        <v>0</v>
      </c>
      <c r="FT95" s="199">
        <f t="shared" si="841"/>
        <v>0</v>
      </c>
      <c r="FU95" s="113">
        <f t="shared" si="880"/>
        <v>0</v>
      </c>
      <c r="FV95" s="155">
        <f t="shared" si="705"/>
        <v>0</v>
      </c>
      <c r="FY95" s="286" t="s">
        <v>328</v>
      </c>
      <c r="FZ95" s="287" t="s">
        <v>329</v>
      </c>
      <c r="GA95" s="334" t="s">
        <v>107</v>
      </c>
      <c r="GB95" s="289">
        <v>1</v>
      </c>
      <c r="GC95" s="295">
        <v>0</v>
      </c>
      <c r="GD95" s="291">
        <f t="shared" si="780"/>
        <v>0</v>
      </c>
      <c r="GE95" s="596"/>
      <c r="GF95" s="198">
        <f t="shared" si="842"/>
        <v>1</v>
      </c>
      <c r="GG95" s="198">
        <f t="shared" si="843"/>
        <v>1</v>
      </c>
      <c r="GH95" s="199">
        <f t="shared" si="844"/>
        <v>1</v>
      </c>
      <c r="GI95" s="199">
        <f t="shared" si="845"/>
        <v>0</v>
      </c>
      <c r="GJ95" s="199">
        <f t="shared" si="846"/>
        <v>0</v>
      </c>
      <c r="GK95" s="199">
        <f t="shared" si="847"/>
        <v>0</v>
      </c>
      <c r="GL95" s="113">
        <f t="shared" si="881"/>
        <v>0</v>
      </c>
      <c r="GM95" s="155">
        <f t="shared" si="706"/>
        <v>0</v>
      </c>
      <c r="GP95" s="286" t="s">
        <v>328</v>
      </c>
      <c r="GQ95" s="287" t="s">
        <v>329</v>
      </c>
      <c r="GR95" s="334" t="s">
        <v>107</v>
      </c>
      <c r="GS95" s="289">
        <v>1</v>
      </c>
      <c r="GT95" s="295">
        <v>0</v>
      </c>
      <c r="GU95" s="291">
        <f t="shared" si="781"/>
        <v>0</v>
      </c>
      <c r="GV95" s="596"/>
      <c r="GW95" s="198">
        <f t="shared" si="848"/>
        <v>1</v>
      </c>
      <c r="GX95" s="198">
        <f t="shared" si="849"/>
        <v>1</v>
      </c>
      <c r="GY95" s="199">
        <f t="shared" si="850"/>
        <v>1</v>
      </c>
      <c r="GZ95" s="199">
        <f t="shared" si="851"/>
        <v>0</v>
      </c>
      <c r="HA95" s="199">
        <f t="shared" si="852"/>
        <v>0</v>
      </c>
      <c r="HB95" s="199">
        <f t="shared" si="853"/>
        <v>0</v>
      </c>
      <c r="HC95" s="113">
        <f t="shared" si="882"/>
        <v>0</v>
      </c>
      <c r="HD95" s="155">
        <f t="shared" si="707"/>
        <v>0</v>
      </c>
      <c r="HG95" s="286" t="s">
        <v>328</v>
      </c>
      <c r="HH95" s="287" t="s">
        <v>329</v>
      </c>
      <c r="HI95" s="334" t="s">
        <v>107</v>
      </c>
      <c r="HJ95" s="289">
        <v>1</v>
      </c>
      <c r="HK95" s="295">
        <v>0</v>
      </c>
      <c r="HL95" s="291">
        <f t="shared" si="782"/>
        <v>0</v>
      </c>
      <c r="HM95" s="596"/>
      <c r="HN95" s="198">
        <f t="shared" si="854"/>
        <v>1</v>
      </c>
      <c r="HO95" s="198">
        <f t="shared" si="855"/>
        <v>1</v>
      </c>
      <c r="HP95" s="199">
        <f t="shared" si="856"/>
        <v>1</v>
      </c>
      <c r="HQ95" s="199">
        <f t="shared" si="857"/>
        <v>0</v>
      </c>
      <c r="HR95" s="199">
        <f t="shared" si="858"/>
        <v>0</v>
      </c>
      <c r="HS95" s="199">
        <f t="shared" si="859"/>
        <v>0</v>
      </c>
      <c r="HT95" s="113">
        <f t="shared" si="883"/>
        <v>0</v>
      </c>
      <c r="HU95" s="155">
        <f t="shared" si="708"/>
        <v>0</v>
      </c>
      <c r="HX95" s="286" t="s">
        <v>328</v>
      </c>
      <c r="HY95" s="287" t="s">
        <v>329</v>
      </c>
      <c r="HZ95" s="334" t="s">
        <v>107</v>
      </c>
      <c r="IA95" s="289">
        <v>1</v>
      </c>
      <c r="IB95" s="295">
        <v>0</v>
      </c>
      <c r="IC95" s="291">
        <f t="shared" si="783"/>
        <v>0</v>
      </c>
      <c r="ID95" s="596"/>
      <c r="IE95" s="198">
        <f t="shared" si="860"/>
        <v>1</v>
      </c>
      <c r="IF95" s="198">
        <f t="shared" si="861"/>
        <v>1</v>
      </c>
      <c r="IG95" s="199">
        <f t="shared" si="862"/>
        <v>1</v>
      </c>
      <c r="IH95" s="199">
        <f t="shared" si="863"/>
        <v>0</v>
      </c>
      <c r="II95" s="199">
        <f t="shared" si="864"/>
        <v>0</v>
      </c>
      <c r="IJ95" s="199">
        <f t="shared" si="865"/>
        <v>0</v>
      </c>
      <c r="IK95" s="113">
        <f t="shared" si="884"/>
        <v>0</v>
      </c>
      <c r="IL95" s="155">
        <f t="shared" si="709"/>
        <v>0</v>
      </c>
      <c r="IO95" s="286" t="s">
        <v>328</v>
      </c>
      <c r="IP95" s="287" t="s">
        <v>329</v>
      </c>
      <c r="IQ95" s="334" t="s">
        <v>107</v>
      </c>
      <c r="IR95" s="289">
        <v>1</v>
      </c>
      <c r="IS95" s="295">
        <v>0</v>
      </c>
      <c r="IT95" s="291">
        <f t="shared" si="784"/>
        <v>0</v>
      </c>
      <c r="IU95" s="596"/>
      <c r="IV95" s="198">
        <f t="shared" si="866"/>
        <v>1</v>
      </c>
      <c r="IW95" s="198">
        <f t="shared" si="867"/>
        <v>1</v>
      </c>
      <c r="IX95" s="199">
        <f t="shared" si="868"/>
        <v>1</v>
      </c>
      <c r="IY95" s="199">
        <f t="shared" si="869"/>
        <v>0</v>
      </c>
      <c r="IZ95" s="199">
        <f t="shared" si="870"/>
        <v>0</v>
      </c>
      <c r="JA95" s="199">
        <f t="shared" si="871"/>
        <v>0</v>
      </c>
      <c r="JB95" s="113">
        <f t="shared" si="885"/>
        <v>0</v>
      </c>
      <c r="JC95" s="155">
        <f t="shared" si="710"/>
        <v>0</v>
      </c>
    </row>
    <row r="96" spans="2:263" ht="17.25" thickTop="1">
      <c r="B96" s="308" t="s">
        <v>330</v>
      </c>
      <c r="C96" s="270" t="s">
        <v>331</v>
      </c>
      <c r="D96" s="309"/>
      <c r="E96" s="310"/>
      <c r="F96" s="311"/>
      <c r="G96" s="312"/>
      <c r="H96" s="275">
        <f>SUM(G97:G101)</f>
        <v>0</v>
      </c>
      <c r="K96" s="308" t="s">
        <v>330</v>
      </c>
      <c r="L96" s="270" t="s">
        <v>331</v>
      </c>
      <c r="M96" s="309"/>
      <c r="N96" s="310"/>
      <c r="O96" s="311"/>
      <c r="P96" s="312"/>
      <c r="Q96" s="275">
        <f>SUM(P97:P101)</f>
        <v>26591380</v>
      </c>
      <c r="R96" s="198">
        <f t="shared" si="785"/>
        <v>1</v>
      </c>
      <c r="S96" s="198">
        <f t="shared" si="786"/>
        <v>1</v>
      </c>
      <c r="T96" s="199">
        <f t="shared" si="787"/>
        <v>1</v>
      </c>
      <c r="U96" s="119"/>
      <c r="V96" s="119"/>
      <c r="W96" s="199">
        <f>PRODUCT(R96:T96)</f>
        <v>1</v>
      </c>
      <c r="X96" s="113">
        <f t="shared" si="420"/>
        <v>0</v>
      </c>
      <c r="Y96" s="155">
        <f t="shared" si="421"/>
        <v>0</v>
      </c>
      <c r="AB96" s="308" t="s">
        <v>330</v>
      </c>
      <c r="AC96" s="270" t="s">
        <v>331</v>
      </c>
      <c r="AD96" s="309"/>
      <c r="AE96" s="310"/>
      <c r="AF96" s="311"/>
      <c r="AG96" s="312"/>
      <c r="AH96" s="275">
        <f>SUM(AG97:AG101)</f>
        <v>9504000</v>
      </c>
      <c r="AI96" s="198">
        <f t="shared" si="788"/>
        <v>1</v>
      </c>
      <c r="AJ96" s="198">
        <f t="shared" si="789"/>
        <v>1</v>
      </c>
      <c r="AK96" s="199">
        <f t="shared" si="790"/>
        <v>1</v>
      </c>
      <c r="AL96" s="119"/>
      <c r="AM96" s="119"/>
      <c r="AN96" s="199">
        <f>PRODUCT(AI96:AK96)</f>
        <v>1</v>
      </c>
      <c r="AO96" s="113">
        <f t="shared" si="872"/>
        <v>0</v>
      </c>
      <c r="AP96" s="155">
        <f t="shared" si="697"/>
        <v>0</v>
      </c>
      <c r="AS96" s="313" t="s">
        <v>330</v>
      </c>
      <c r="AT96" s="277" t="s">
        <v>331</v>
      </c>
      <c r="AU96" s="314"/>
      <c r="AV96" s="315"/>
      <c r="AW96" s="316"/>
      <c r="AX96" s="312"/>
      <c r="AY96" s="275">
        <f>SUM(AX97:AX101)</f>
        <v>10936000</v>
      </c>
      <c r="AZ96" s="198">
        <f t="shared" si="794"/>
        <v>1</v>
      </c>
      <c r="BA96" s="198">
        <f t="shared" si="795"/>
        <v>1</v>
      </c>
      <c r="BB96" s="199">
        <f t="shared" si="796"/>
        <v>1</v>
      </c>
      <c r="BC96" s="119"/>
      <c r="BD96" s="119"/>
      <c r="BE96" s="199">
        <f>PRODUCT(AZ96:BB96)</f>
        <v>1</v>
      </c>
      <c r="BF96" s="113">
        <f t="shared" si="873"/>
        <v>0</v>
      </c>
      <c r="BG96" s="155">
        <f t="shared" si="698"/>
        <v>0</v>
      </c>
      <c r="BJ96" s="308" t="s">
        <v>330</v>
      </c>
      <c r="BK96" s="270" t="s">
        <v>331</v>
      </c>
      <c r="BL96" s="309"/>
      <c r="BM96" s="310"/>
      <c r="BN96" s="311"/>
      <c r="BO96" s="312"/>
      <c r="BP96" s="275">
        <f>SUM(BO97:BO101)</f>
        <v>9770000</v>
      </c>
      <c r="BQ96" s="198">
        <f t="shared" si="800"/>
        <v>1</v>
      </c>
      <c r="BR96" s="198">
        <f t="shared" si="801"/>
        <v>1</v>
      </c>
      <c r="BS96" s="199">
        <f t="shared" si="802"/>
        <v>1</v>
      </c>
      <c r="BT96" s="119"/>
      <c r="BU96" s="119"/>
      <c r="BV96" s="199">
        <f>PRODUCT(BQ96:BS96)</f>
        <v>1</v>
      </c>
      <c r="BW96" s="113">
        <f t="shared" si="874"/>
        <v>0</v>
      </c>
      <c r="BX96" s="155">
        <f t="shared" si="699"/>
        <v>0</v>
      </c>
      <c r="CA96" s="308" t="s">
        <v>330</v>
      </c>
      <c r="CB96" s="270" t="s">
        <v>331</v>
      </c>
      <c r="CC96" s="309"/>
      <c r="CD96" s="310"/>
      <c r="CE96" s="311"/>
      <c r="CF96" s="312"/>
      <c r="CG96" s="275">
        <f>SUM(CF97:CF101)</f>
        <v>17045000</v>
      </c>
      <c r="CH96" s="198">
        <f t="shared" si="806"/>
        <v>1</v>
      </c>
      <c r="CI96" s="198">
        <f t="shared" si="807"/>
        <v>1</v>
      </c>
      <c r="CJ96" s="199">
        <f t="shared" si="808"/>
        <v>1</v>
      </c>
      <c r="CK96" s="119"/>
      <c r="CL96" s="119"/>
      <c r="CM96" s="199">
        <f>PRODUCT(CH96:CJ96)</f>
        <v>1</v>
      </c>
      <c r="CN96" s="113">
        <f t="shared" si="875"/>
        <v>0</v>
      </c>
      <c r="CO96" s="155">
        <f t="shared" si="700"/>
        <v>0</v>
      </c>
      <c r="CR96" s="317" t="s">
        <v>330</v>
      </c>
      <c r="CS96" s="282" t="s">
        <v>331</v>
      </c>
      <c r="CT96" s="318"/>
      <c r="CU96" s="319"/>
      <c r="CV96" s="319"/>
      <c r="CW96" s="312"/>
      <c r="CX96" s="275">
        <f>SUM(CW97:CW101)</f>
        <v>13400300</v>
      </c>
      <c r="CY96" s="198">
        <f t="shared" si="812"/>
        <v>1</v>
      </c>
      <c r="CZ96" s="198">
        <f t="shared" si="813"/>
        <v>1</v>
      </c>
      <c r="DA96" s="199">
        <f t="shared" si="814"/>
        <v>1</v>
      </c>
      <c r="DB96" s="119"/>
      <c r="DC96" s="119"/>
      <c r="DD96" s="199">
        <f>PRODUCT(CY96:DA96)</f>
        <v>1</v>
      </c>
      <c r="DE96" s="113">
        <f t="shared" si="876"/>
        <v>0</v>
      </c>
      <c r="DF96" s="155">
        <f t="shared" si="701"/>
        <v>0</v>
      </c>
      <c r="DI96" s="308" t="s">
        <v>330</v>
      </c>
      <c r="DJ96" s="270" t="s">
        <v>331</v>
      </c>
      <c r="DK96" s="309"/>
      <c r="DL96" s="310"/>
      <c r="DM96" s="311"/>
      <c r="DN96" s="312"/>
      <c r="DO96" s="275">
        <f>SUM(DN97:DN101)</f>
        <v>0</v>
      </c>
      <c r="DP96" s="198">
        <f t="shared" si="818"/>
        <v>1</v>
      </c>
      <c r="DQ96" s="198">
        <f t="shared" si="819"/>
        <v>1</v>
      </c>
      <c r="DR96" s="199">
        <f t="shared" si="820"/>
        <v>1</v>
      </c>
      <c r="DS96" s="119"/>
      <c r="DT96" s="119"/>
      <c r="DU96" s="199">
        <f>PRODUCT(DP96:DR96)</f>
        <v>1</v>
      </c>
      <c r="DV96" s="113">
        <f t="shared" si="877"/>
        <v>0</v>
      </c>
      <c r="DW96" s="155">
        <f t="shared" si="702"/>
        <v>0</v>
      </c>
      <c r="DZ96" s="308" t="s">
        <v>330</v>
      </c>
      <c r="EA96" s="270" t="s">
        <v>331</v>
      </c>
      <c r="EB96" s="309"/>
      <c r="EC96" s="310"/>
      <c r="ED96" s="311"/>
      <c r="EE96" s="312"/>
      <c r="EF96" s="275">
        <f>SUM(EE97:EE101)</f>
        <v>0</v>
      </c>
      <c r="EG96" s="198">
        <f t="shared" si="824"/>
        <v>1</v>
      </c>
      <c r="EH96" s="198">
        <f t="shared" si="825"/>
        <v>1</v>
      </c>
      <c r="EI96" s="199">
        <f t="shared" si="826"/>
        <v>1</v>
      </c>
      <c r="EJ96" s="119"/>
      <c r="EK96" s="119"/>
      <c r="EL96" s="199">
        <f>PRODUCT(EG96:EI96)</f>
        <v>1</v>
      </c>
      <c r="EM96" s="113">
        <f t="shared" si="878"/>
        <v>0</v>
      </c>
      <c r="EN96" s="155">
        <f t="shared" si="703"/>
        <v>0</v>
      </c>
      <c r="EQ96" s="308" t="s">
        <v>330</v>
      </c>
      <c r="ER96" s="270" t="s">
        <v>331</v>
      </c>
      <c r="ES96" s="309"/>
      <c r="ET96" s="310"/>
      <c r="EU96" s="311"/>
      <c r="EV96" s="312"/>
      <c r="EW96" s="275">
        <f>SUM(EV97:EV101)</f>
        <v>0</v>
      </c>
      <c r="EX96" s="198">
        <f t="shared" si="830"/>
        <v>1</v>
      </c>
      <c r="EY96" s="198">
        <f t="shared" si="831"/>
        <v>1</v>
      </c>
      <c r="EZ96" s="199">
        <f t="shared" si="832"/>
        <v>1</v>
      </c>
      <c r="FA96" s="119"/>
      <c r="FB96" s="119"/>
      <c r="FC96" s="199">
        <f>PRODUCT(EX96:EZ96)</f>
        <v>1</v>
      </c>
      <c r="FD96" s="113">
        <f t="shared" si="879"/>
        <v>0</v>
      </c>
      <c r="FE96" s="155">
        <f t="shared" si="704"/>
        <v>0</v>
      </c>
      <c r="FH96" s="308" t="s">
        <v>330</v>
      </c>
      <c r="FI96" s="270" t="s">
        <v>331</v>
      </c>
      <c r="FJ96" s="309"/>
      <c r="FK96" s="310"/>
      <c r="FL96" s="311"/>
      <c r="FM96" s="312"/>
      <c r="FN96" s="275">
        <f>SUM(FM97:FM101)</f>
        <v>0</v>
      </c>
      <c r="FO96" s="198">
        <f t="shared" si="836"/>
        <v>1</v>
      </c>
      <c r="FP96" s="198">
        <f t="shared" si="837"/>
        <v>1</v>
      </c>
      <c r="FQ96" s="199">
        <f t="shared" si="838"/>
        <v>1</v>
      </c>
      <c r="FR96" s="119"/>
      <c r="FS96" s="119"/>
      <c r="FT96" s="199">
        <f>PRODUCT(FO96:FQ96)</f>
        <v>1</v>
      </c>
      <c r="FU96" s="113">
        <f t="shared" si="880"/>
        <v>0</v>
      </c>
      <c r="FV96" s="155">
        <f t="shared" si="705"/>
        <v>0</v>
      </c>
      <c r="FY96" s="308" t="s">
        <v>330</v>
      </c>
      <c r="FZ96" s="270" t="s">
        <v>331</v>
      </c>
      <c r="GA96" s="309"/>
      <c r="GB96" s="310"/>
      <c r="GC96" s="311"/>
      <c r="GD96" s="312"/>
      <c r="GE96" s="275">
        <f>SUM(GD97:GD101)</f>
        <v>0</v>
      </c>
      <c r="GF96" s="198">
        <f t="shared" si="842"/>
        <v>1</v>
      </c>
      <c r="GG96" s="198">
        <f t="shared" si="843"/>
        <v>1</v>
      </c>
      <c r="GH96" s="199">
        <f t="shared" si="844"/>
        <v>1</v>
      </c>
      <c r="GI96" s="119"/>
      <c r="GJ96" s="119"/>
      <c r="GK96" s="199">
        <f>PRODUCT(GF96:GH96)</f>
        <v>1</v>
      </c>
      <c r="GL96" s="113">
        <f t="shared" si="881"/>
        <v>0</v>
      </c>
      <c r="GM96" s="155">
        <f t="shared" si="706"/>
        <v>0</v>
      </c>
      <c r="GP96" s="308" t="s">
        <v>330</v>
      </c>
      <c r="GQ96" s="270" t="s">
        <v>331</v>
      </c>
      <c r="GR96" s="309"/>
      <c r="GS96" s="310"/>
      <c r="GT96" s="311"/>
      <c r="GU96" s="312"/>
      <c r="GV96" s="275">
        <f>SUM(GU97:GU101)</f>
        <v>0</v>
      </c>
      <c r="GW96" s="198">
        <f t="shared" si="848"/>
        <v>1</v>
      </c>
      <c r="GX96" s="198">
        <f t="shared" si="849"/>
        <v>1</v>
      </c>
      <c r="GY96" s="199">
        <f t="shared" si="850"/>
        <v>1</v>
      </c>
      <c r="GZ96" s="119"/>
      <c r="HA96" s="119"/>
      <c r="HB96" s="199">
        <f>PRODUCT(GW96:GY96)</f>
        <v>1</v>
      </c>
      <c r="HC96" s="113">
        <f t="shared" si="882"/>
        <v>0</v>
      </c>
      <c r="HD96" s="155">
        <f t="shared" si="707"/>
        <v>0</v>
      </c>
      <c r="HG96" s="308" t="s">
        <v>330</v>
      </c>
      <c r="HH96" s="270" t="s">
        <v>331</v>
      </c>
      <c r="HI96" s="309"/>
      <c r="HJ96" s="310"/>
      <c r="HK96" s="311"/>
      <c r="HL96" s="312"/>
      <c r="HM96" s="275">
        <f>SUM(HL97:HL101)</f>
        <v>0</v>
      </c>
      <c r="HN96" s="198">
        <f t="shared" si="854"/>
        <v>1</v>
      </c>
      <c r="HO96" s="198">
        <f t="shared" si="855"/>
        <v>1</v>
      </c>
      <c r="HP96" s="199">
        <f t="shared" si="856"/>
        <v>1</v>
      </c>
      <c r="HQ96" s="119"/>
      <c r="HR96" s="119"/>
      <c r="HS96" s="199">
        <f>PRODUCT(HN96:HP96)</f>
        <v>1</v>
      </c>
      <c r="HT96" s="113">
        <f t="shared" si="883"/>
        <v>0</v>
      </c>
      <c r="HU96" s="155">
        <f t="shared" si="708"/>
        <v>0</v>
      </c>
      <c r="HX96" s="308" t="s">
        <v>330</v>
      </c>
      <c r="HY96" s="270" t="s">
        <v>331</v>
      </c>
      <c r="HZ96" s="309"/>
      <c r="IA96" s="310"/>
      <c r="IB96" s="311"/>
      <c r="IC96" s="312"/>
      <c r="ID96" s="275">
        <f>SUM(IC97:IC101)</f>
        <v>0</v>
      </c>
      <c r="IE96" s="198">
        <f t="shared" si="860"/>
        <v>1</v>
      </c>
      <c r="IF96" s="198">
        <f t="shared" si="861"/>
        <v>1</v>
      </c>
      <c r="IG96" s="199">
        <f t="shared" si="862"/>
        <v>1</v>
      </c>
      <c r="IH96" s="119"/>
      <c r="II96" s="119"/>
      <c r="IJ96" s="199">
        <f>PRODUCT(IE96:IG96)</f>
        <v>1</v>
      </c>
      <c r="IK96" s="113">
        <f t="shared" si="884"/>
        <v>0</v>
      </c>
      <c r="IL96" s="155">
        <f t="shared" si="709"/>
        <v>0</v>
      </c>
      <c r="IO96" s="308" t="s">
        <v>330</v>
      </c>
      <c r="IP96" s="270" t="s">
        <v>331</v>
      </c>
      <c r="IQ96" s="309"/>
      <c r="IR96" s="310"/>
      <c r="IS96" s="311"/>
      <c r="IT96" s="312"/>
      <c r="IU96" s="275">
        <f>SUM(IT97:IT101)</f>
        <v>0</v>
      </c>
      <c r="IV96" s="198">
        <f t="shared" si="866"/>
        <v>1</v>
      </c>
      <c r="IW96" s="198">
        <f t="shared" si="867"/>
        <v>1</v>
      </c>
      <c r="IX96" s="199">
        <f t="shared" si="868"/>
        <v>1</v>
      </c>
      <c r="IY96" s="119"/>
      <c r="IZ96" s="119"/>
      <c r="JA96" s="199">
        <f>PRODUCT(IV96:IX96)</f>
        <v>1</v>
      </c>
      <c r="JB96" s="113">
        <f t="shared" si="885"/>
        <v>0</v>
      </c>
      <c r="JC96" s="155">
        <f t="shared" si="710"/>
        <v>0</v>
      </c>
    </row>
    <row r="97" spans="2:263" ht="46.5" customHeight="1">
      <c r="B97" s="286"/>
      <c r="C97" s="287" t="s">
        <v>332</v>
      </c>
      <c r="D97" s="288"/>
      <c r="E97" s="289"/>
      <c r="F97" s="333"/>
      <c r="G97" s="291"/>
      <c r="H97" s="594" t="e">
        <f>+H96/G189</f>
        <v>#DIV/0!</v>
      </c>
      <c r="K97" s="286"/>
      <c r="L97" s="292" t="s">
        <v>332</v>
      </c>
      <c r="M97" s="293"/>
      <c r="N97" s="294"/>
      <c r="O97" s="297"/>
      <c r="P97" s="291"/>
      <c r="Q97" s="595">
        <f>+Q96/P189</f>
        <v>0.12180076367634789</v>
      </c>
      <c r="R97" s="198">
        <v>1</v>
      </c>
      <c r="S97" s="198">
        <v>1</v>
      </c>
      <c r="T97" s="199">
        <v>1</v>
      </c>
      <c r="U97" s="119"/>
      <c r="V97" s="119"/>
      <c r="W97" s="199">
        <f>PRODUCT(R97:T97)</f>
        <v>1</v>
      </c>
      <c r="X97" s="113">
        <f t="shared" si="420"/>
        <v>0</v>
      </c>
      <c r="Y97" s="155">
        <f t="shared" si="421"/>
        <v>0</v>
      </c>
      <c r="AB97" s="286"/>
      <c r="AC97" s="292" t="s">
        <v>332</v>
      </c>
      <c r="AD97" s="293"/>
      <c r="AE97" s="294"/>
      <c r="AF97" s="297"/>
      <c r="AG97" s="291"/>
      <c r="AH97" s="594">
        <f>+AH96/AG189</f>
        <v>4.5004921560929785E-2</v>
      </c>
      <c r="AI97" s="198">
        <v>1</v>
      </c>
      <c r="AJ97" s="198">
        <v>1</v>
      </c>
      <c r="AK97" s="199">
        <v>1</v>
      </c>
      <c r="AL97" s="119"/>
      <c r="AM97" s="119"/>
      <c r="AN97" s="199">
        <f>PRODUCT(AI97:AK97)</f>
        <v>1</v>
      </c>
      <c r="AO97" s="113">
        <f t="shared" si="872"/>
        <v>0</v>
      </c>
      <c r="AP97" s="155">
        <f t="shared" si="697"/>
        <v>0</v>
      </c>
      <c r="AS97" s="286"/>
      <c r="AT97" s="292" t="s">
        <v>332</v>
      </c>
      <c r="AU97" s="296"/>
      <c r="AV97" s="294"/>
      <c r="AW97" s="297"/>
      <c r="AX97" s="291"/>
      <c r="AY97" s="594">
        <f>+AY96/AX189</f>
        <v>5.0188170761965106E-2</v>
      </c>
      <c r="AZ97" s="198">
        <v>1</v>
      </c>
      <c r="BA97" s="198">
        <v>1</v>
      </c>
      <c r="BB97" s="199">
        <v>1</v>
      </c>
      <c r="BC97" s="119"/>
      <c r="BD97" s="119"/>
      <c r="BE97" s="199">
        <f>PRODUCT(AZ97:BB97)</f>
        <v>1</v>
      </c>
      <c r="BF97" s="113">
        <f t="shared" si="873"/>
        <v>0</v>
      </c>
      <c r="BG97" s="155">
        <f t="shared" si="698"/>
        <v>0</v>
      </c>
      <c r="BJ97" s="286"/>
      <c r="BK97" s="292" t="s">
        <v>332</v>
      </c>
      <c r="BL97" s="293"/>
      <c r="BM97" s="294"/>
      <c r="BN97" s="297"/>
      <c r="BO97" s="291"/>
      <c r="BP97" s="594">
        <f>+BP96/BO189</f>
        <v>4.4361296653003736E-2</v>
      </c>
      <c r="BQ97" s="198">
        <v>1</v>
      </c>
      <c r="BR97" s="198">
        <v>1</v>
      </c>
      <c r="BS97" s="199">
        <v>1</v>
      </c>
      <c r="BT97" s="119"/>
      <c r="BU97" s="119"/>
      <c r="BV97" s="199">
        <f>PRODUCT(BQ97:BS97)</f>
        <v>1</v>
      </c>
      <c r="BW97" s="113">
        <f t="shared" si="874"/>
        <v>0</v>
      </c>
      <c r="BX97" s="155">
        <f t="shared" si="699"/>
        <v>0</v>
      </c>
      <c r="CA97" s="286"/>
      <c r="CB97" s="298" t="s">
        <v>332</v>
      </c>
      <c r="CC97" s="293"/>
      <c r="CD97" s="294"/>
      <c r="CE97" s="297"/>
      <c r="CF97" s="291"/>
      <c r="CG97" s="594">
        <f>+CG96/CF189</f>
        <v>7.8297212165862634E-2</v>
      </c>
      <c r="CH97" s="198">
        <v>1</v>
      </c>
      <c r="CI97" s="198">
        <v>1</v>
      </c>
      <c r="CJ97" s="199">
        <v>1</v>
      </c>
      <c r="CK97" s="119"/>
      <c r="CL97" s="119"/>
      <c r="CM97" s="199">
        <f>PRODUCT(CH97:CJ97)</f>
        <v>1</v>
      </c>
      <c r="CN97" s="113">
        <f t="shared" si="875"/>
        <v>0</v>
      </c>
      <c r="CO97" s="155">
        <f t="shared" si="700"/>
        <v>0</v>
      </c>
      <c r="CR97" s="299"/>
      <c r="CS97" s="300" t="s">
        <v>332</v>
      </c>
      <c r="CT97" s="301"/>
      <c r="CU97" s="302"/>
      <c r="CV97" s="303"/>
      <c r="CW97" s="291"/>
      <c r="CX97" s="594">
        <f>+CX96/CW189</f>
        <v>5.9957327088461139E-2</v>
      </c>
      <c r="CY97" s="198">
        <v>1</v>
      </c>
      <c r="CZ97" s="198">
        <v>1</v>
      </c>
      <c r="DA97" s="199">
        <v>1</v>
      </c>
      <c r="DB97" s="119"/>
      <c r="DC97" s="119"/>
      <c r="DD97" s="199">
        <f>PRODUCT(CY97:DA97)</f>
        <v>1</v>
      </c>
      <c r="DE97" s="113">
        <f t="shared" si="876"/>
        <v>0</v>
      </c>
      <c r="DF97" s="155">
        <f t="shared" si="701"/>
        <v>0</v>
      </c>
      <c r="DI97" s="286"/>
      <c r="DJ97" s="287" t="s">
        <v>332</v>
      </c>
      <c r="DK97" s="288"/>
      <c r="DL97" s="289"/>
      <c r="DM97" s="297"/>
      <c r="DN97" s="291"/>
      <c r="DO97" s="594" t="e">
        <f>+DO96/DN189</f>
        <v>#DIV/0!</v>
      </c>
      <c r="DP97" s="198">
        <v>1</v>
      </c>
      <c r="DQ97" s="198">
        <v>1</v>
      </c>
      <c r="DR97" s="199">
        <v>1</v>
      </c>
      <c r="DS97" s="119"/>
      <c r="DT97" s="119"/>
      <c r="DU97" s="199">
        <f>PRODUCT(DP97:DR97)</f>
        <v>1</v>
      </c>
      <c r="DV97" s="113">
        <f t="shared" si="877"/>
        <v>0</v>
      </c>
      <c r="DW97" s="155">
        <f t="shared" si="702"/>
        <v>0</v>
      </c>
      <c r="DZ97" s="286"/>
      <c r="EA97" s="287" t="s">
        <v>332</v>
      </c>
      <c r="EB97" s="288"/>
      <c r="EC97" s="289"/>
      <c r="ED97" s="297"/>
      <c r="EE97" s="291"/>
      <c r="EF97" s="594" t="e">
        <f>+EF96/EE189</f>
        <v>#DIV/0!</v>
      </c>
      <c r="EG97" s="198">
        <v>1</v>
      </c>
      <c r="EH97" s="198">
        <v>1</v>
      </c>
      <c r="EI97" s="199">
        <v>1</v>
      </c>
      <c r="EJ97" s="119"/>
      <c r="EK97" s="119"/>
      <c r="EL97" s="199">
        <f>PRODUCT(EG97:EI97)</f>
        <v>1</v>
      </c>
      <c r="EM97" s="113">
        <f t="shared" si="878"/>
        <v>0</v>
      </c>
      <c r="EN97" s="155">
        <f t="shared" si="703"/>
        <v>0</v>
      </c>
      <c r="EQ97" s="286"/>
      <c r="ER97" s="287" t="s">
        <v>332</v>
      </c>
      <c r="ES97" s="288"/>
      <c r="ET97" s="289"/>
      <c r="EU97" s="297"/>
      <c r="EV97" s="291"/>
      <c r="EW97" s="594" t="e">
        <f>+EW96/EV189</f>
        <v>#DIV/0!</v>
      </c>
      <c r="EX97" s="198">
        <v>1</v>
      </c>
      <c r="EY97" s="198">
        <v>1</v>
      </c>
      <c r="EZ97" s="199">
        <v>1</v>
      </c>
      <c r="FA97" s="119"/>
      <c r="FB97" s="119"/>
      <c r="FC97" s="199">
        <f>PRODUCT(EX97:EZ97)</f>
        <v>1</v>
      </c>
      <c r="FD97" s="113">
        <f t="shared" si="879"/>
        <v>0</v>
      </c>
      <c r="FE97" s="155">
        <f t="shared" si="704"/>
        <v>0</v>
      </c>
      <c r="FH97" s="286"/>
      <c r="FI97" s="287" t="s">
        <v>332</v>
      </c>
      <c r="FJ97" s="288"/>
      <c r="FK97" s="289"/>
      <c r="FL97" s="297"/>
      <c r="FM97" s="291"/>
      <c r="FN97" s="594" t="e">
        <f>+FN96/FM189</f>
        <v>#DIV/0!</v>
      </c>
      <c r="FO97" s="198">
        <v>1</v>
      </c>
      <c r="FP97" s="198">
        <v>1</v>
      </c>
      <c r="FQ97" s="199">
        <v>1</v>
      </c>
      <c r="FR97" s="119"/>
      <c r="FS97" s="119"/>
      <c r="FT97" s="199">
        <f>PRODUCT(FO97:FQ97)</f>
        <v>1</v>
      </c>
      <c r="FU97" s="113">
        <f t="shared" si="880"/>
        <v>0</v>
      </c>
      <c r="FV97" s="155">
        <f t="shared" si="705"/>
        <v>0</v>
      </c>
      <c r="FY97" s="286"/>
      <c r="FZ97" s="287" t="s">
        <v>332</v>
      </c>
      <c r="GA97" s="288"/>
      <c r="GB97" s="289"/>
      <c r="GC97" s="297"/>
      <c r="GD97" s="291"/>
      <c r="GE97" s="594" t="e">
        <f>+GE96/GD189</f>
        <v>#DIV/0!</v>
      </c>
      <c r="GF97" s="198">
        <v>1</v>
      </c>
      <c r="GG97" s="198">
        <v>1</v>
      </c>
      <c r="GH97" s="199">
        <v>1</v>
      </c>
      <c r="GI97" s="119"/>
      <c r="GJ97" s="119"/>
      <c r="GK97" s="199">
        <f>PRODUCT(GF97:GH97)</f>
        <v>1</v>
      </c>
      <c r="GL97" s="113">
        <f t="shared" si="881"/>
        <v>0</v>
      </c>
      <c r="GM97" s="155">
        <f t="shared" si="706"/>
        <v>0</v>
      </c>
      <c r="GP97" s="286"/>
      <c r="GQ97" s="287" t="s">
        <v>332</v>
      </c>
      <c r="GR97" s="288"/>
      <c r="GS97" s="289"/>
      <c r="GT97" s="297"/>
      <c r="GU97" s="291"/>
      <c r="GV97" s="594" t="e">
        <f>+GV96/GU189</f>
        <v>#DIV/0!</v>
      </c>
      <c r="GW97" s="198">
        <v>1</v>
      </c>
      <c r="GX97" s="198">
        <v>1</v>
      </c>
      <c r="GY97" s="199">
        <v>1</v>
      </c>
      <c r="GZ97" s="119"/>
      <c r="HA97" s="119"/>
      <c r="HB97" s="199">
        <f>PRODUCT(GW97:GY97)</f>
        <v>1</v>
      </c>
      <c r="HC97" s="113">
        <f t="shared" si="882"/>
        <v>0</v>
      </c>
      <c r="HD97" s="155">
        <f t="shared" si="707"/>
        <v>0</v>
      </c>
      <c r="HG97" s="286"/>
      <c r="HH97" s="287" t="s">
        <v>332</v>
      </c>
      <c r="HI97" s="288"/>
      <c r="HJ97" s="289"/>
      <c r="HK97" s="297"/>
      <c r="HL97" s="291"/>
      <c r="HM97" s="594" t="e">
        <f>+HM96/HL189</f>
        <v>#DIV/0!</v>
      </c>
      <c r="HN97" s="198">
        <v>1</v>
      </c>
      <c r="HO97" s="198">
        <v>1</v>
      </c>
      <c r="HP97" s="199">
        <v>1</v>
      </c>
      <c r="HQ97" s="119"/>
      <c r="HR97" s="119"/>
      <c r="HS97" s="199">
        <f>PRODUCT(HN97:HP97)</f>
        <v>1</v>
      </c>
      <c r="HT97" s="113">
        <f t="shared" si="883"/>
        <v>0</v>
      </c>
      <c r="HU97" s="155">
        <f t="shared" si="708"/>
        <v>0</v>
      </c>
      <c r="HX97" s="286"/>
      <c r="HY97" s="287" t="s">
        <v>332</v>
      </c>
      <c r="HZ97" s="288"/>
      <c r="IA97" s="289"/>
      <c r="IB97" s="297"/>
      <c r="IC97" s="291"/>
      <c r="ID97" s="594" t="e">
        <f>+ID96/IC189</f>
        <v>#DIV/0!</v>
      </c>
      <c r="IE97" s="198">
        <v>1</v>
      </c>
      <c r="IF97" s="198">
        <v>1</v>
      </c>
      <c r="IG97" s="199">
        <v>1</v>
      </c>
      <c r="IH97" s="119"/>
      <c r="II97" s="119"/>
      <c r="IJ97" s="199">
        <f>PRODUCT(IE97:IG97)</f>
        <v>1</v>
      </c>
      <c r="IK97" s="113">
        <f t="shared" si="884"/>
        <v>0</v>
      </c>
      <c r="IL97" s="155">
        <f t="shared" si="709"/>
        <v>0</v>
      </c>
      <c r="IO97" s="286"/>
      <c r="IP97" s="287" t="s">
        <v>332</v>
      </c>
      <c r="IQ97" s="288"/>
      <c r="IR97" s="289"/>
      <c r="IS97" s="297"/>
      <c r="IT97" s="291"/>
      <c r="IU97" s="594" t="e">
        <f>+IU96/IT189</f>
        <v>#DIV/0!</v>
      </c>
      <c r="IV97" s="198">
        <v>1</v>
      </c>
      <c r="IW97" s="198">
        <v>1</v>
      </c>
      <c r="IX97" s="199">
        <v>1</v>
      </c>
      <c r="IY97" s="119"/>
      <c r="IZ97" s="119"/>
      <c r="JA97" s="199">
        <f>PRODUCT(IV97:IX97)</f>
        <v>1</v>
      </c>
      <c r="JB97" s="113">
        <f t="shared" si="885"/>
        <v>0</v>
      </c>
      <c r="JC97" s="155">
        <f t="shared" si="710"/>
        <v>0</v>
      </c>
    </row>
    <row r="98" spans="2:263" ht="30.75" customHeight="1">
      <c r="B98" s="286" t="s">
        <v>333</v>
      </c>
      <c r="C98" s="305" t="s">
        <v>334</v>
      </c>
      <c r="D98" s="288" t="s">
        <v>109</v>
      </c>
      <c r="E98" s="289">
        <v>200</v>
      </c>
      <c r="F98" s="290">
        <v>0</v>
      </c>
      <c r="G98" s="291">
        <f t="shared" ref="G98:G101" si="886">+ROUND(E98*F98,0)</f>
        <v>0</v>
      </c>
      <c r="H98" s="594"/>
      <c r="K98" s="286" t="s">
        <v>333</v>
      </c>
      <c r="L98" s="300" t="s">
        <v>334</v>
      </c>
      <c r="M98" s="293" t="s">
        <v>109</v>
      </c>
      <c r="N98" s="294">
        <v>200</v>
      </c>
      <c r="O98" s="295">
        <v>8560</v>
      </c>
      <c r="P98" s="291">
        <f t="shared" ref="P98:P101" si="887">+ROUND(N98*O98,0)</f>
        <v>1712000</v>
      </c>
      <c r="Q98" s="594"/>
      <c r="R98" s="198">
        <f>IF(EXACT(VLOOKUP(K98,OFERTA_0,2,FALSE),L98),1,0)</f>
        <v>1</v>
      </c>
      <c r="S98" s="198">
        <f>IF(EXACT(VLOOKUP(K98,OFERTA_0,3,FALSE),M98),1,0)</f>
        <v>1</v>
      </c>
      <c r="T98" s="199">
        <f>IF(EXACT(VLOOKUP(K98,OFERTA_0,4,FALSE),N98),1,0)</f>
        <v>1</v>
      </c>
      <c r="U98" s="199">
        <f t="shared" si="417"/>
        <v>1</v>
      </c>
      <c r="V98" s="199">
        <f t="shared" si="418"/>
        <v>1</v>
      </c>
      <c r="W98" s="199">
        <f t="shared" si="419"/>
        <v>1</v>
      </c>
      <c r="X98" s="113">
        <f t="shared" si="420"/>
        <v>1712000</v>
      </c>
      <c r="Y98" s="155">
        <f t="shared" si="421"/>
        <v>0</v>
      </c>
      <c r="AB98" s="286" t="s">
        <v>333</v>
      </c>
      <c r="AC98" s="300" t="s">
        <v>334</v>
      </c>
      <c r="AD98" s="293" t="s">
        <v>109</v>
      </c>
      <c r="AE98" s="294">
        <v>200</v>
      </c>
      <c r="AF98" s="295">
        <v>10800</v>
      </c>
      <c r="AG98" s="291">
        <f t="shared" ref="AG98:AG101" si="888">+ROUND(AE98*AF98,0)</f>
        <v>2160000</v>
      </c>
      <c r="AH98" s="594"/>
      <c r="AI98" s="198">
        <f>IF(EXACT(VLOOKUP(AB98,OFERTA_0,2,FALSE),AC98),1,0)</f>
        <v>1</v>
      </c>
      <c r="AJ98" s="198">
        <f>IF(EXACT(VLOOKUP(AB98,OFERTA_0,3,FALSE),AD98),1,0)</f>
        <v>1</v>
      </c>
      <c r="AK98" s="199">
        <f>IF(EXACT(VLOOKUP(AB98,OFERTA_0,4,FALSE),AE98),1,0)</f>
        <v>1</v>
      </c>
      <c r="AL98" s="199">
        <f t="shared" ref="AL98:AL101" si="889">IF(AF98=0,0,1)</f>
        <v>1</v>
      </c>
      <c r="AM98" s="199">
        <f t="shared" ref="AM98:AM101" si="890">IF(AG98=0,0,1)</f>
        <v>1</v>
      </c>
      <c r="AN98" s="199">
        <f t="shared" ref="AN98:AN101" si="891">PRODUCT(AI98:AM98)</f>
        <v>1</v>
      </c>
      <c r="AO98" s="113">
        <f t="shared" si="872"/>
        <v>2160000</v>
      </c>
      <c r="AP98" s="155">
        <f t="shared" si="697"/>
        <v>0</v>
      </c>
      <c r="AS98" s="286" t="s">
        <v>333</v>
      </c>
      <c r="AT98" s="292" t="s">
        <v>334</v>
      </c>
      <c r="AU98" s="296" t="s">
        <v>109</v>
      </c>
      <c r="AV98" s="294">
        <v>200</v>
      </c>
      <c r="AW98" s="297">
        <v>7800</v>
      </c>
      <c r="AX98" s="291">
        <f t="shared" ref="AX98:AX101" si="892">+ROUND(AV98*AW98,0)</f>
        <v>1560000</v>
      </c>
      <c r="AY98" s="594"/>
      <c r="AZ98" s="198">
        <f>IF(EXACT(VLOOKUP(AS98,OFERTA_0,2,FALSE),AT98),1,0)</f>
        <v>1</v>
      </c>
      <c r="BA98" s="198">
        <f>IF(EXACT(VLOOKUP(AS98,OFERTA_0,3,FALSE),AU98),1,0)</f>
        <v>1</v>
      </c>
      <c r="BB98" s="199">
        <f>IF(EXACT(VLOOKUP(AS98,OFERTA_0,4,FALSE),AV98),1,0)</f>
        <v>1</v>
      </c>
      <c r="BC98" s="199">
        <f t="shared" ref="BC98:BC101" si="893">IF(AW98=0,0,1)</f>
        <v>1</v>
      </c>
      <c r="BD98" s="199">
        <f t="shared" ref="BD98:BD101" si="894">IF(AX98=0,0,1)</f>
        <v>1</v>
      </c>
      <c r="BE98" s="199">
        <f t="shared" ref="BE98:BE101" si="895">PRODUCT(AZ98:BD98)</f>
        <v>1</v>
      </c>
      <c r="BF98" s="113">
        <f t="shared" si="873"/>
        <v>1560000</v>
      </c>
      <c r="BG98" s="155">
        <f t="shared" si="698"/>
        <v>0</v>
      </c>
      <c r="BJ98" s="286" t="s">
        <v>333</v>
      </c>
      <c r="BK98" s="300" t="s">
        <v>334</v>
      </c>
      <c r="BL98" s="293" t="s">
        <v>109</v>
      </c>
      <c r="BM98" s="294">
        <v>200</v>
      </c>
      <c r="BN98" s="295">
        <v>10000</v>
      </c>
      <c r="BO98" s="291">
        <f t="shared" ref="BO98:BO101" si="896">+ROUND(BM98*BN98,0)</f>
        <v>2000000</v>
      </c>
      <c r="BP98" s="594"/>
      <c r="BQ98" s="198">
        <f>IF(EXACT(VLOOKUP(BJ98,OFERTA_0,2,FALSE),BK98),1,0)</f>
        <v>1</v>
      </c>
      <c r="BR98" s="198">
        <f>IF(EXACT(VLOOKUP(BJ98,OFERTA_0,3,FALSE),BL98),1,0)</f>
        <v>1</v>
      </c>
      <c r="BS98" s="199">
        <f>IF(EXACT(VLOOKUP(BJ98,OFERTA_0,4,FALSE),BM98),1,0)</f>
        <v>1</v>
      </c>
      <c r="BT98" s="199">
        <f t="shared" ref="BT98:BT101" si="897">IF(BN98=0,0,1)</f>
        <v>1</v>
      </c>
      <c r="BU98" s="199">
        <f t="shared" ref="BU98:BU101" si="898">IF(BO98=0,0,1)</f>
        <v>1</v>
      </c>
      <c r="BV98" s="199">
        <f t="shared" ref="BV98:BV101" si="899">PRODUCT(BQ98:BU98)</f>
        <v>1</v>
      </c>
      <c r="BW98" s="113">
        <f t="shared" si="874"/>
        <v>2000000</v>
      </c>
      <c r="BX98" s="155">
        <f t="shared" si="699"/>
        <v>0</v>
      </c>
      <c r="CA98" s="286" t="s">
        <v>333</v>
      </c>
      <c r="CB98" s="307" t="s">
        <v>334</v>
      </c>
      <c r="CC98" s="293" t="s">
        <v>109</v>
      </c>
      <c r="CD98" s="294">
        <v>200</v>
      </c>
      <c r="CE98" s="295">
        <v>7500</v>
      </c>
      <c r="CF98" s="291">
        <f t="shared" ref="CF98:CF101" si="900">+ROUND(CD98*CE98,0)</f>
        <v>1500000</v>
      </c>
      <c r="CG98" s="594"/>
      <c r="CH98" s="198">
        <f>IF(EXACT(VLOOKUP(CA98,OFERTA_0,2,FALSE),CB98),1,0)</f>
        <v>1</v>
      </c>
      <c r="CI98" s="198">
        <f>IF(EXACT(VLOOKUP(CA98,OFERTA_0,3,FALSE),CC98),1,0)</f>
        <v>1</v>
      </c>
      <c r="CJ98" s="199">
        <f>IF(EXACT(VLOOKUP(CA98,OFERTA_0,4,FALSE),CD98),1,0)</f>
        <v>1</v>
      </c>
      <c r="CK98" s="199">
        <f t="shared" ref="CK98:CK101" si="901">IF(CE98=0,0,1)</f>
        <v>1</v>
      </c>
      <c r="CL98" s="199">
        <f t="shared" ref="CL98:CL101" si="902">IF(CF98=0,0,1)</f>
        <v>1</v>
      </c>
      <c r="CM98" s="199">
        <f t="shared" ref="CM98:CM101" si="903">PRODUCT(CH98:CL98)</f>
        <v>1</v>
      </c>
      <c r="CN98" s="113">
        <f t="shared" si="875"/>
        <v>1500000</v>
      </c>
      <c r="CO98" s="155">
        <f t="shared" si="700"/>
        <v>0</v>
      </c>
      <c r="CR98" s="299" t="s">
        <v>333</v>
      </c>
      <c r="CS98" s="300" t="s">
        <v>334</v>
      </c>
      <c r="CT98" s="301" t="s">
        <v>109</v>
      </c>
      <c r="CU98" s="302">
        <v>200</v>
      </c>
      <c r="CV98" s="303">
        <v>15038</v>
      </c>
      <c r="CW98" s="291">
        <f t="shared" ref="CW98:CW101" si="904">+ROUND(CU98*CV98,0)</f>
        <v>3007600</v>
      </c>
      <c r="CX98" s="594"/>
      <c r="CY98" s="198">
        <f>IF(EXACT(VLOOKUP(CR98,OFERTA_0,2,FALSE),CS98),1,0)</f>
        <v>1</v>
      </c>
      <c r="CZ98" s="198">
        <f>IF(EXACT(VLOOKUP(CR98,OFERTA_0,3,FALSE),CT98),1,0)</f>
        <v>1</v>
      </c>
      <c r="DA98" s="199">
        <f>IF(EXACT(VLOOKUP(CR98,OFERTA_0,4,FALSE),CU98),1,0)</f>
        <v>1</v>
      </c>
      <c r="DB98" s="199">
        <f t="shared" ref="DB98:DB101" si="905">IF(CV98=0,0,1)</f>
        <v>1</v>
      </c>
      <c r="DC98" s="199">
        <f t="shared" ref="DC98:DC101" si="906">IF(CW98=0,0,1)</f>
        <v>1</v>
      </c>
      <c r="DD98" s="199">
        <f t="shared" ref="DD98:DD101" si="907">PRODUCT(CY98:DC98)</f>
        <v>1</v>
      </c>
      <c r="DE98" s="113">
        <f t="shared" si="876"/>
        <v>3007600</v>
      </c>
      <c r="DF98" s="155">
        <f t="shared" si="701"/>
        <v>0</v>
      </c>
      <c r="DI98" s="286" t="s">
        <v>333</v>
      </c>
      <c r="DJ98" s="305" t="s">
        <v>334</v>
      </c>
      <c r="DK98" s="288" t="s">
        <v>109</v>
      </c>
      <c r="DL98" s="289">
        <v>200</v>
      </c>
      <c r="DM98" s="295">
        <v>0</v>
      </c>
      <c r="DN98" s="291">
        <f t="shared" ref="DN98:DN101" si="908">+ROUND(DL98*DM98,0)</f>
        <v>0</v>
      </c>
      <c r="DO98" s="594"/>
      <c r="DP98" s="198">
        <f>IF(EXACT(VLOOKUP(DI98,OFERTA_0,2,FALSE),DJ98),1,0)</f>
        <v>1</v>
      </c>
      <c r="DQ98" s="198">
        <f>IF(EXACT(VLOOKUP(DI98,OFERTA_0,3,FALSE),DK98),1,0)</f>
        <v>1</v>
      </c>
      <c r="DR98" s="199">
        <f>IF(EXACT(VLOOKUP(DI98,OFERTA_0,4,FALSE),DL98),1,0)</f>
        <v>1</v>
      </c>
      <c r="DS98" s="199">
        <f t="shared" ref="DS98:DS101" si="909">IF(DM98=0,0,1)</f>
        <v>0</v>
      </c>
      <c r="DT98" s="199">
        <f t="shared" ref="DT98:DT101" si="910">IF(DN98=0,0,1)</f>
        <v>0</v>
      </c>
      <c r="DU98" s="199">
        <f t="shared" ref="DU98:DU101" si="911">PRODUCT(DP98:DT98)</f>
        <v>0</v>
      </c>
      <c r="DV98" s="113">
        <f t="shared" si="877"/>
        <v>0</v>
      </c>
      <c r="DW98" s="155">
        <f t="shared" si="702"/>
        <v>0</v>
      </c>
      <c r="DZ98" s="286" t="s">
        <v>333</v>
      </c>
      <c r="EA98" s="305" t="s">
        <v>334</v>
      </c>
      <c r="EB98" s="288" t="s">
        <v>109</v>
      </c>
      <c r="EC98" s="289">
        <v>200</v>
      </c>
      <c r="ED98" s="295">
        <v>0</v>
      </c>
      <c r="EE98" s="291">
        <f t="shared" ref="EE98:EE101" si="912">+ROUND(EC98*ED98,0)</f>
        <v>0</v>
      </c>
      <c r="EF98" s="594"/>
      <c r="EG98" s="198">
        <f>IF(EXACT(VLOOKUP(DZ98,OFERTA_0,2,FALSE),EA98),1,0)</f>
        <v>1</v>
      </c>
      <c r="EH98" s="198">
        <f>IF(EXACT(VLOOKUP(DZ98,OFERTA_0,3,FALSE),EB98),1,0)</f>
        <v>1</v>
      </c>
      <c r="EI98" s="199">
        <f>IF(EXACT(VLOOKUP(DZ98,OFERTA_0,4,FALSE),EC98),1,0)</f>
        <v>1</v>
      </c>
      <c r="EJ98" s="199">
        <f t="shared" ref="EJ98:EJ101" si="913">IF(ED98=0,0,1)</f>
        <v>0</v>
      </c>
      <c r="EK98" s="199">
        <f t="shared" ref="EK98:EK101" si="914">IF(EE98=0,0,1)</f>
        <v>0</v>
      </c>
      <c r="EL98" s="199">
        <f t="shared" ref="EL98:EL101" si="915">PRODUCT(EG98:EK98)</f>
        <v>0</v>
      </c>
      <c r="EM98" s="113">
        <f t="shared" si="878"/>
        <v>0</v>
      </c>
      <c r="EN98" s="155">
        <f t="shared" si="703"/>
        <v>0</v>
      </c>
      <c r="EQ98" s="286" t="s">
        <v>333</v>
      </c>
      <c r="ER98" s="305" t="s">
        <v>334</v>
      </c>
      <c r="ES98" s="288" t="s">
        <v>109</v>
      </c>
      <c r="ET98" s="289">
        <v>200</v>
      </c>
      <c r="EU98" s="295">
        <v>0</v>
      </c>
      <c r="EV98" s="291">
        <f t="shared" ref="EV98:EV101" si="916">+ROUND(ET98*EU98,0)</f>
        <v>0</v>
      </c>
      <c r="EW98" s="594"/>
      <c r="EX98" s="198">
        <f>IF(EXACT(VLOOKUP(EQ98,OFERTA_0,2,FALSE),ER98),1,0)</f>
        <v>1</v>
      </c>
      <c r="EY98" s="198">
        <f>IF(EXACT(VLOOKUP(EQ98,OFERTA_0,3,FALSE),ES98),1,0)</f>
        <v>1</v>
      </c>
      <c r="EZ98" s="199">
        <f>IF(EXACT(VLOOKUP(EQ98,OFERTA_0,4,FALSE),ET98),1,0)</f>
        <v>1</v>
      </c>
      <c r="FA98" s="199">
        <f t="shared" ref="FA98:FA101" si="917">IF(EU98=0,0,1)</f>
        <v>0</v>
      </c>
      <c r="FB98" s="199">
        <f t="shared" ref="FB98:FB101" si="918">IF(EV98=0,0,1)</f>
        <v>0</v>
      </c>
      <c r="FC98" s="199">
        <f t="shared" ref="FC98:FC101" si="919">PRODUCT(EX98:FB98)</f>
        <v>0</v>
      </c>
      <c r="FD98" s="113">
        <f t="shared" si="879"/>
        <v>0</v>
      </c>
      <c r="FE98" s="155">
        <f t="shared" si="704"/>
        <v>0</v>
      </c>
      <c r="FH98" s="286" t="s">
        <v>333</v>
      </c>
      <c r="FI98" s="305" t="s">
        <v>334</v>
      </c>
      <c r="FJ98" s="288" t="s">
        <v>109</v>
      </c>
      <c r="FK98" s="289">
        <v>200</v>
      </c>
      <c r="FL98" s="295">
        <v>0</v>
      </c>
      <c r="FM98" s="291">
        <f t="shared" ref="FM98:FM101" si="920">+ROUND(FK98*FL98,0)</f>
        <v>0</v>
      </c>
      <c r="FN98" s="594"/>
      <c r="FO98" s="198">
        <f>IF(EXACT(VLOOKUP(FH98,OFERTA_0,2,FALSE),FI98),1,0)</f>
        <v>1</v>
      </c>
      <c r="FP98" s="198">
        <f>IF(EXACT(VLOOKUP(FH98,OFERTA_0,3,FALSE),FJ98),1,0)</f>
        <v>1</v>
      </c>
      <c r="FQ98" s="199">
        <f>IF(EXACT(VLOOKUP(FH98,OFERTA_0,4,FALSE),FK98),1,0)</f>
        <v>1</v>
      </c>
      <c r="FR98" s="199">
        <f t="shared" ref="FR98:FR101" si="921">IF(FL98=0,0,1)</f>
        <v>0</v>
      </c>
      <c r="FS98" s="199">
        <f t="shared" ref="FS98:FS101" si="922">IF(FM98=0,0,1)</f>
        <v>0</v>
      </c>
      <c r="FT98" s="199">
        <f t="shared" ref="FT98:FT101" si="923">PRODUCT(FO98:FS98)</f>
        <v>0</v>
      </c>
      <c r="FU98" s="113">
        <f t="shared" si="880"/>
        <v>0</v>
      </c>
      <c r="FV98" s="155">
        <f t="shared" si="705"/>
        <v>0</v>
      </c>
      <c r="FY98" s="286" t="s">
        <v>333</v>
      </c>
      <c r="FZ98" s="305" t="s">
        <v>334</v>
      </c>
      <c r="GA98" s="288" t="s">
        <v>109</v>
      </c>
      <c r="GB98" s="289">
        <v>200</v>
      </c>
      <c r="GC98" s="295">
        <v>0</v>
      </c>
      <c r="GD98" s="291">
        <f t="shared" ref="GD98:GD101" si="924">+ROUND(GB98*GC98,0)</f>
        <v>0</v>
      </c>
      <c r="GE98" s="594"/>
      <c r="GF98" s="198">
        <f>IF(EXACT(VLOOKUP(FY98,OFERTA_0,2,FALSE),FZ98),1,0)</f>
        <v>1</v>
      </c>
      <c r="GG98" s="198">
        <f>IF(EXACT(VLOOKUP(FY98,OFERTA_0,3,FALSE),GA98),1,0)</f>
        <v>1</v>
      </c>
      <c r="GH98" s="199">
        <f>IF(EXACT(VLOOKUP(FY98,OFERTA_0,4,FALSE),GB98),1,0)</f>
        <v>1</v>
      </c>
      <c r="GI98" s="199">
        <f t="shared" ref="GI98:GI101" si="925">IF(GC98=0,0,1)</f>
        <v>0</v>
      </c>
      <c r="GJ98" s="199">
        <f t="shared" ref="GJ98:GJ101" si="926">IF(GD98=0,0,1)</f>
        <v>0</v>
      </c>
      <c r="GK98" s="199">
        <f t="shared" ref="GK98:GK101" si="927">PRODUCT(GF98:GJ98)</f>
        <v>0</v>
      </c>
      <c r="GL98" s="113">
        <f t="shared" si="881"/>
        <v>0</v>
      </c>
      <c r="GM98" s="155">
        <f t="shared" si="706"/>
        <v>0</v>
      </c>
      <c r="GP98" s="286" t="s">
        <v>333</v>
      </c>
      <c r="GQ98" s="305" t="s">
        <v>334</v>
      </c>
      <c r="GR98" s="288" t="s">
        <v>109</v>
      </c>
      <c r="GS98" s="289">
        <v>200</v>
      </c>
      <c r="GT98" s="295">
        <v>0</v>
      </c>
      <c r="GU98" s="291">
        <f t="shared" ref="GU98:GU101" si="928">+ROUND(GS98*GT98,0)</f>
        <v>0</v>
      </c>
      <c r="GV98" s="594"/>
      <c r="GW98" s="198">
        <f>IF(EXACT(VLOOKUP(GP98,OFERTA_0,2,FALSE),GQ98),1,0)</f>
        <v>1</v>
      </c>
      <c r="GX98" s="198">
        <f>IF(EXACT(VLOOKUP(GP98,OFERTA_0,3,FALSE),GR98),1,0)</f>
        <v>1</v>
      </c>
      <c r="GY98" s="199">
        <f>IF(EXACT(VLOOKUP(GP98,OFERTA_0,4,FALSE),GS98),1,0)</f>
        <v>1</v>
      </c>
      <c r="GZ98" s="199">
        <f t="shared" ref="GZ98:GZ101" si="929">IF(GT98=0,0,1)</f>
        <v>0</v>
      </c>
      <c r="HA98" s="199">
        <f t="shared" ref="HA98:HA101" si="930">IF(GU98=0,0,1)</f>
        <v>0</v>
      </c>
      <c r="HB98" s="199">
        <f t="shared" ref="HB98:HB101" si="931">PRODUCT(GW98:HA98)</f>
        <v>0</v>
      </c>
      <c r="HC98" s="113">
        <f t="shared" si="882"/>
        <v>0</v>
      </c>
      <c r="HD98" s="155">
        <f t="shared" si="707"/>
        <v>0</v>
      </c>
      <c r="HG98" s="286" t="s">
        <v>333</v>
      </c>
      <c r="HH98" s="305" t="s">
        <v>334</v>
      </c>
      <c r="HI98" s="288" t="s">
        <v>109</v>
      </c>
      <c r="HJ98" s="289">
        <v>200</v>
      </c>
      <c r="HK98" s="295">
        <v>0</v>
      </c>
      <c r="HL98" s="291">
        <f t="shared" ref="HL98:HL101" si="932">+ROUND(HJ98*HK98,0)</f>
        <v>0</v>
      </c>
      <c r="HM98" s="594"/>
      <c r="HN98" s="198">
        <f>IF(EXACT(VLOOKUP(HG98,OFERTA_0,2,FALSE),HH98),1,0)</f>
        <v>1</v>
      </c>
      <c r="HO98" s="198">
        <f>IF(EXACT(VLOOKUP(HG98,OFERTA_0,3,FALSE),HI98),1,0)</f>
        <v>1</v>
      </c>
      <c r="HP98" s="199">
        <f>IF(EXACT(VLOOKUP(HG98,OFERTA_0,4,FALSE),HJ98),1,0)</f>
        <v>1</v>
      </c>
      <c r="HQ98" s="199">
        <f t="shared" ref="HQ98:HQ101" si="933">IF(HK98=0,0,1)</f>
        <v>0</v>
      </c>
      <c r="HR98" s="199">
        <f t="shared" ref="HR98:HR101" si="934">IF(HL98=0,0,1)</f>
        <v>0</v>
      </c>
      <c r="HS98" s="199">
        <f t="shared" ref="HS98:HS101" si="935">PRODUCT(HN98:HR98)</f>
        <v>0</v>
      </c>
      <c r="HT98" s="113">
        <f t="shared" si="883"/>
        <v>0</v>
      </c>
      <c r="HU98" s="155">
        <f t="shared" si="708"/>
        <v>0</v>
      </c>
      <c r="HX98" s="286" t="s">
        <v>333</v>
      </c>
      <c r="HY98" s="305" t="s">
        <v>334</v>
      </c>
      <c r="HZ98" s="288" t="s">
        <v>109</v>
      </c>
      <c r="IA98" s="289">
        <v>200</v>
      </c>
      <c r="IB98" s="295">
        <v>0</v>
      </c>
      <c r="IC98" s="291">
        <f t="shared" ref="IC98:IC101" si="936">+ROUND(IA98*IB98,0)</f>
        <v>0</v>
      </c>
      <c r="ID98" s="594"/>
      <c r="IE98" s="198">
        <f>IF(EXACT(VLOOKUP(HX98,OFERTA_0,2,FALSE),HY98),1,0)</f>
        <v>1</v>
      </c>
      <c r="IF98" s="198">
        <f>IF(EXACT(VLOOKUP(HX98,OFERTA_0,3,FALSE),HZ98),1,0)</f>
        <v>1</v>
      </c>
      <c r="IG98" s="199">
        <f>IF(EXACT(VLOOKUP(HX98,OFERTA_0,4,FALSE),IA98),1,0)</f>
        <v>1</v>
      </c>
      <c r="IH98" s="199">
        <f t="shared" ref="IH98:IH101" si="937">IF(IB98=0,0,1)</f>
        <v>0</v>
      </c>
      <c r="II98" s="199">
        <f t="shared" ref="II98:II101" si="938">IF(IC98=0,0,1)</f>
        <v>0</v>
      </c>
      <c r="IJ98" s="199">
        <f t="shared" ref="IJ98:IJ101" si="939">PRODUCT(IE98:II98)</f>
        <v>0</v>
      </c>
      <c r="IK98" s="113">
        <f t="shared" si="884"/>
        <v>0</v>
      </c>
      <c r="IL98" s="155">
        <f t="shared" si="709"/>
        <v>0</v>
      </c>
      <c r="IO98" s="286" t="s">
        <v>333</v>
      </c>
      <c r="IP98" s="305" t="s">
        <v>334</v>
      </c>
      <c r="IQ98" s="288" t="s">
        <v>109</v>
      </c>
      <c r="IR98" s="289">
        <v>200</v>
      </c>
      <c r="IS98" s="295">
        <v>0</v>
      </c>
      <c r="IT98" s="291">
        <f t="shared" ref="IT98:IT101" si="940">+ROUND(IR98*IS98,0)</f>
        <v>0</v>
      </c>
      <c r="IU98" s="594"/>
      <c r="IV98" s="198">
        <f>IF(EXACT(VLOOKUP(IO98,OFERTA_0,2,FALSE),IP98),1,0)</f>
        <v>1</v>
      </c>
      <c r="IW98" s="198">
        <f>IF(EXACT(VLOOKUP(IO98,OFERTA_0,3,FALSE),IQ98),1,0)</f>
        <v>1</v>
      </c>
      <c r="IX98" s="199">
        <f>IF(EXACT(VLOOKUP(IO98,OFERTA_0,4,FALSE),IR98),1,0)</f>
        <v>1</v>
      </c>
      <c r="IY98" s="199">
        <f t="shared" ref="IY98:IY101" si="941">IF(IS98=0,0,1)</f>
        <v>0</v>
      </c>
      <c r="IZ98" s="199">
        <f t="shared" ref="IZ98:IZ101" si="942">IF(IT98=0,0,1)</f>
        <v>0</v>
      </c>
      <c r="JA98" s="199">
        <f t="shared" ref="JA98:JA101" si="943">PRODUCT(IV98:IZ98)</f>
        <v>0</v>
      </c>
      <c r="JB98" s="113">
        <f t="shared" si="885"/>
        <v>0</v>
      </c>
      <c r="JC98" s="155">
        <f t="shared" si="710"/>
        <v>0</v>
      </c>
    </row>
    <row r="99" spans="2:263" ht="32.25" customHeight="1">
      <c r="B99" s="286" t="s">
        <v>335</v>
      </c>
      <c r="C99" s="305" t="s">
        <v>336</v>
      </c>
      <c r="D99" s="288" t="s">
        <v>109</v>
      </c>
      <c r="E99" s="289">
        <v>50</v>
      </c>
      <c r="F99" s="290">
        <v>0</v>
      </c>
      <c r="G99" s="291">
        <f t="shared" si="886"/>
        <v>0</v>
      </c>
      <c r="H99" s="594"/>
      <c r="K99" s="286" t="s">
        <v>335</v>
      </c>
      <c r="L99" s="300" t="s">
        <v>336</v>
      </c>
      <c r="M99" s="293" t="s">
        <v>109</v>
      </c>
      <c r="N99" s="294">
        <v>50</v>
      </c>
      <c r="O99" s="295">
        <v>10482</v>
      </c>
      <c r="P99" s="291">
        <f t="shared" si="887"/>
        <v>524100</v>
      </c>
      <c r="Q99" s="594"/>
      <c r="R99" s="198">
        <f>IF(EXACT(VLOOKUP(K99,OFERTA_0,2,FALSE),L99),1,0)</f>
        <v>1</v>
      </c>
      <c r="S99" s="198">
        <f>IF(EXACT(VLOOKUP(K99,OFERTA_0,3,FALSE),M99),1,0)</f>
        <v>1</v>
      </c>
      <c r="T99" s="199">
        <f>IF(EXACT(VLOOKUP(K99,OFERTA_0,4,FALSE),N99),1,0)</f>
        <v>1</v>
      </c>
      <c r="U99" s="199">
        <f t="shared" si="417"/>
        <v>1</v>
      </c>
      <c r="V99" s="199">
        <f t="shared" si="418"/>
        <v>1</v>
      </c>
      <c r="W99" s="199">
        <f t="shared" si="419"/>
        <v>1</v>
      </c>
      <c r="X99" s="113">
        <f t="shared" si="420"/>
        <v>524100</v>
      </c>
      <c r="Y99" s="155">
        <f t="shared" si="421"/>
        <v>0</v>
      </c>
      <c r="AB99" s="286" t="s">
        <v>335</v>
      </c>
      <c r="AC99" s="300" t="s">
        <v>336</v>
      </c>
      <c r="AD99" s="293" t="s">
        <v>109</v>
      </c>
      <c r="AE99" s="294">
        <v>50</v>
      </c>
      <c r="AF99" s="295">
        <v>8400</v>
      </c>
      <c r="AG99" s="291">
        <f t="shared" si="888"/>
        <v>420000</v>
      </c>
      <c r="AH99" s="594"/>
      <c r="AI99" s="198">
        <f>IF(EXACT(VLOOKUP(AB99,OFERTA_0,2,FALSE),AC99),1,0)</f>
        <v>1</v>
      </c>
      <c r="AJ99" s="198">
        <f>IF(EXACT(VLOOKUP(AB99,OFERTA_0,3,FALSE),AD99),1,0)</f>
        <v>1</v>
      </c>
      <c r="AK99" s="199">
        <f>IF(EXACT(VLOOKUP(AB99,OFERTA_0,4,FALSE),AE99),1,0)</f>
        <v>1</v>
      </c>
      <c r="AL99" s="199">
        <f t="shared" si="889"/>
        <v>1</v>
      </c>
      <c r="AM99" s="199">
        <f t="shared" si="890"/>
        <v>1</v>
      </c>
      <c r="AN99" s="199">
        <f t="shared" si="891"/>
        <v>1</v>
      </c>
      <c r="AO99" s="113">
        <f t="shared" si="872"/>
        <v>420000</v>
      </c>
      <c r="AP99" s="155">
        <f t="shared" si="697"/>
        <v>0</v>
      </c>
      <c r="AS99" s="286" t="s">
        <v>335</v>
      </c>
      <c r="AT99" s="292" t="s">
        <v>336</v>
      </c>
      <c r="AU99" s="296" t="s">
        <v>109</v>
      </c>
      <c r="AV99" s="294">
        <v>50</v>
      </c>
      <c r="AW99" s="297">
        <v>16000</v>
      </c>
      <c r="AX99" s="291">
        <f t="shared" si="892"/>
        <v>800000</v>
      </c>
      <c r="AY99" s="594"/>
      <c r="AZ99" s="198">
        <f>IF(EXACT(VLOOKUP(AS99,OFERTA_0,2,FALSE),AT99),1,0)</f>
        <v>1</v>
      </c>
      <c r="BA99" s="198">
        <f>IF(EXACT(VLOOKUP(AS99,OFERTA_0,3,FALSE),AU99),1,0)</f>
        <v>1</v>
      </c>
      <c r="BB99" s="199">
        <f>IF(EXACT(VLOOKUP(AS99,OFERTA_0,4,FALSE),AV99),1,0)</f>
        <v>1</v>
      </c>
      <c r="BC99" s="199">
        <f t="shared" si="893"/>
        <v>1</v>
      </c>
      <c r="BD99" s="199">
        <f t="shared" si="894"/>
        <v>1</v>
      </c>
      <c r="BE99" s="199">
        <f t="shared" si="895"/>
        <v>1</v>
      </c>
      <c r="BF99" s="113">
        <f t="shared" si="873"/>
        <v>800000</v>
      </c>
      <c r="BG99" s="155">
        <f t="shared" si="698"/>
        <v>0</v>
      </c>
      <c r="BJ99" s="286" t="s">
        <v>335</v>
      </c>
      <c r="BK99" s="300" t="s">
        <v>336</v>
      </c>
      <c r="BL99" s="293" t="s">
        <v>109</v>
      </c>
      <c r="BM99" s="294">
        <v>50</v>
      </c>
      <c r="BN99" s="295">
        <v>7000</v>
      </c>
      <c r="BO99" s="291">
        <f t="shared" si="896"/>
        <v>350000</v>
      </c>
      <c r="BP99" s="594"/>
      <c r="BQ99" s="198">
        <f>IF(EXACT(VLOOKUP(BJ99,OFERTA_0,2,FALSE),BK99),1,0)</f>
        <v>1</v>
      </c>
      <c r="BR99" s="198">
        <f>IF(EXACT(VLOOKUP(BJ99,OFERTA_0,3,FALSE),BL99),1,0)</f>
        <v>1</v>
      </c>
      <c r="BS99" s="199">
        <f>IF(EXACT(VLOOKUP(BJ99,OFERTA_0,4,FALSE),BM99),1,0)</f>
        <v>1</v>
      </c>
      <c r="BT99" s="199">
        <f t="shared" si="897"/>
        <v>1</v>
      </c>
      <c r="BU99" s="199">
        <f t="shared" si="898"/>
        <v>1</v>
      </c>
      <c r="BV99" s="199">
        <f t="shared" si="899"/>
        <v>1</v>
      </c>
      <c r="BW99" s="113">
        <f t="shared" si="874"/>
        <v>350000</v>
      </c>
      <c r="BX99" s="155">
        <f t="shared" si="699"/>
        <v>0</v>
      </c>
      <c r="CA99" s="286" t="s">
        <v>335</v>
      </c>
      <c r="CB99" s="307" t="s">
        <v>336</v>
      </c>
      <c r="CC99" s="293" t="s">
        <v>109</v>
      </c>
      <c r="CD99" s="294">
        <v>50</v>
      </c>
      <c r="CE99" s="295">
        <v>6500</v>
      </c>
      <c r="CF99" s="291">
        <f t="shared" si="900"/>
        <v>325000</v>
      </c>
      <c r="CG99" s="594"/>
      <c r="CH99" s="198">
        <f>IF(EXACT(VLOOKUP(CA99,OFERTA_0,2,FALSE),CB99),1,0)</f>
        <v>1</v>
      </c>
      <c r="CI99" s="198">
        <f>IF(EXACT(VLOOKUP(CA99,OFERTA_0,3,FALSE),CC99),1,0)</f>
        <v>1</v>
      </c>
      <c r="CJ99" s="199">
        <f>IF(EXACT(VLOOKUP(CA99,OFERTA_0,4,FALSE),CD99),1,0)</f>
        <v>1</v>
      </c>
      <c r="CK99" s="199">
        <f t="shared" si="901"/>
        <v>1</v>
      </c>
      <c r="CL99" s="199">
        <f t="shared" si="902"/>
        <v>1</v>
      </c>
      <c r="CM99" s="199">
        <f t="shared" si="903"/>
        <v>1</v>
      </c>
      <c r="CN99" s="113">
        <f t="shared" si="875"/>
        <v>325000</v>
      </c>
      <c r="CO99" s="155">
        <f t="shared" si="700"/>
        <v>0</v>
      </c>
      <c r="CR99" s="299" t="s">
        <v>335</v>
      </c>
      <c r="CS99" s="300" t="s">
        <v>336</v>
      </c>
      <c r="CT99" s="301" t="s">
        <v>109</v>
      </c>
      <c r="CU99" s="302">
        <v>50</v>
      </c>
      <c r="CV99" s="303">
        <v>12154</v>
      </c>
      <c r="CW99" s="291">
        <f t="shared" si="904"/>
        <v>607700</v>
      </c>
      <c r="CX99" s="594"/>
      <c r="CY99" s="198">
        <f>IF(EXACT(VLOOKUP(CR99,OFERTA_0,2,FALSE),CS99),1,0)</f>
        <v>1</v>
      </c>
      <c r="CZ99" s="198">
        <f>IF(EXACT(VLOOKUP(CR99,OFERTA_0,3,FALSE),CT99),1,0)</f>
        <v>1</v>
      </c>
      <c r="DA99" s="199">
        <f>IF(EXACT(VLOOKUP(CR99,OFERTA_0,4,FALSE),CU99),1,0)</f>
        <v>1</v>
      </c>
      <c r="DB99" s="199">
        <f t="shared" si="905"/>
        <v>1</v>
      </c>
      <c r="DC99" s="199">
        <f t="shared" si="906"/>
        <v>1</v>
      </c>
      <c r="DD99" s="199">
        <f t="shared" si="907"/>
        <v>1</v>
      </c>
      <c r="DE99" s="113">
        <f t="shared" si="876"/>
        <v>607700</v>
      </c>
      <c r="DF99" s="155">
        <f t="shared" si="701"/>
        <v>0</v>
      </c>
      <c r="DI99" s="286" t="s">
        <v>335</v>
      </c>
      <c r="DJ99" s="305" t="s">
        <v>336</v>
      </c>
      <c r="DK99" s="288" t="s">
        <v>109</v>
      </c>
      <c r="DL99" s="289">
        <v>50</v>
      </c>
      <c r="DM99" s="295">
        <v>0</v>
      </c>
      <c r="DN99" s="291">
        <f t="shared" si="908"/>
        <v>0</v>
      </c>
      <c r="DO99" s="594"/>
      <c r="DP99" s="198">
        <f>IF(EXACT(VLOOKUP(DI99,OFERTA_0,2,FALSE),DJ99),1,0)</f>
        <v>1</v>
      </c>
      <c r="DQ99" s="198">
        <f>IF(EXACT(VLOOKUP(DI99,OFERTA_0,3,FALSE),DK99),1,0)</f>
        <v>1</v>
      </c>
      <c r="DR99" s="199">
        <f>IF(EXACT(VLOOKUP(DI99,OFERTA_0,4,FALSE),DL99),1,0)</f>
        <v>1</v>
      </c>
      <c r="DS99" s="199">
        <f t="shared" si="909"/>
        <v>0</v>
      </c>
      <c r="DT99" s="199">
        <f t="shared" si="910"/>
        <v>0</v>
      </c>
      <c r="DU99" s="199">
        <f t="shared" si="911"/>
        <v>0</v>
      </c>
      <c r="DV99" s="113">
        <f t="shared" si="877"/>
        <v>0</v>
      </c>
      <c r="DW99" s="155">
        <f t="shared" si="702"/>
        <v>0</v>
      </c>
      <c r="DZ99" s="286" t="s">
        <v>335</v>
      </c>
      <c r="EA99" s="305" t="s">
        <v>336</v>
      </c>
      <c r="EB99" s="288" t="s">
        <v>109</v>
      </c>
      <c r="EC99" s="289">
        <v>50</v>
      </c>
      <c r="ED99" s="295">
        <v>0</v>
      </c>
      <c r="EE99" s="291">
        <f t="shared" si="912"/>
        <v>0</v>
      </c>
      <c r="EF99" s="594"/>
      <c r="EG99" s="198">
        <f>IF(EXACT(VLOOKUP(DZ99,OFERTA_0,2,FALSE),EA99),1,0)</f>
        <v>1</v>
      </c>
      <c r="EH99" s="198">
        <f>IF(EXACT(VLOOKUP(DZ99,OFERTA_0,3,FALSE),EB99),1,0)</f>
        <v>1</v>
      </c>
      <c r="EI99" s="199">
        <f>IF(EXACT(VLOOKUP(DZ99,OFERTA_0,4,FALSE),EC99),1,0)</f>
        <v>1</v>
      </c>
      <c r="EJ99" s="199">
        <f t="shared" si="913"/>
        <v>0</v>
      </c>
      <c r="EK99" s="199">
        <f t="shared" si="914"/>
        <v>0</v>
      </c>
      <c r="EL99" s="199">
        <f t="shared" si="915"/>
        <v>0</v>
      </c>
      <c r="EM99" s="113">
        <f t="shared" si="878"/>
        <v>0</v>
      </c>
      <c r="EN99" s="155">
        <f t="shared" si="703"/>
        <v>0</v>
      </c>
      <c r="EQ99" s="286" t="s">
        <v>335</v>
      </c>
      <c r="ER99" s="305" t="s">
        <v>336</v>
      </c>
      <c r="ES99" s="288" t="s">
        <v>109</v>
      </c>
      <c r="ET99" s="289">
        <v>50</v>
      </c>
      <c r="EU99" s="295">
        <v>0</v>
      </c>
      <c r="EV99" s="291">
        <f t="shared" si="916"/>
        <v>0</v>
      </c>
      <c r="EW99" s="594"/>
      <c r="EX99" s="198">
        <f>IF(EXACT(VLOOKUP(EQ99,OFERTA_0,2,FALSE),ER99),1,0)</f>
        <v>1</v>
      </c>
      <c r="EY99" s="198">
        <f>IF(EXACT(VLOOKUP(EQ99,OFERTA_0,3,FALSE),ES99),1,0)</f>
        <v>1</v>
      </c>
      <c r="EZ99" s="199">
        <f>IF(EXACT(VLOOKUP(EQ99,OFERTA_0,4,FALSE),ET99),1,0)</f>
        <v>1</v>
      </c>
      <c r="FA99" s="199">
        <f t="shared" si="917"/>
        <v>0</v>
      </c>
      <c r="FB99" s="199">
        <f t="shared" si="918"/>
        <v>0</v>
      </c>
      <c r="FC99" s="199">
        <f t="shared" si="919"/>
        <v>0</v>
      </c>
      <c r="FD99" s="113">
        <f t="shared" si="879"/>
        <v>0</v>
      </c>
      <c r="FE99" s="155">
        <f t="shared" si="704"/>
        <v>0</v>
      </c>
      <c r="FH99" s="286" t="s">
        <v>335</v>
      </c>
      <c r="FI99" s="305" t="s">
        <v>336</v>
      </c>
      <c r="FJ99" s="288" t="s">
        <v>109</v>
      </c>
      <c r="FK99" s="289">
        <v>50</v>
      </c>
      <c r="FL99" s="295">
        <v>0</v>
      </c>
      <c r="FM99" s="291">
        <f t="shared" si="920"/>
        <v>0</v>
      </c>
      <c r="FN99" s="594"/>
      <c r="FO99" s="198">
        <f>IF(EXACT(VLOOKUP(FH99,OFERTA_0,2,FALSE),FI99),1,0)</f>
        <v>1</v>
      </c>
      <c r="FP99" s="198">
        <f>IF(EXACT(VLOOKUP(FH99,OFERTA_0,3,FALSE),FJ99),1,0)</f>
        <v>1</v>
      </c>
      <c r="FQ99" s="199">
        <f>IF(EXACT(VLOOKUP(FH99,OFERTA_0,4,FALSE),FK99),1,0)</f>
        <v>1</v>
      </c>
      <c r="FR99" s="199">
        <f t="shared" si="921"/>
        <v>0</v>
      </c>
      <c r="FS99" s="199">
        <f t="shared" si="922"/>
        <v>0</v>
      </c>
      <c r="FT99" s="199">
        <f t="shared" si="923"/>
        <v>0</v>
      </c>
      <c r="FU99" s="113">
        <f t="shared" si="880"/>
        <v>0</v>
      </c>
      <c r="FV99" s="155">
        <f t="shared" si="705"/>
        <v>0</v>
      </c>
      <c r="FY99" s="286" t="s">
        <v>335</v>
      </c>
      <c r="FZ99" s="305" t="s">
        <v>336</v>
      </c>
      <c r="GA99" s="288" t="s">
        <v>109</v>
      </c>
      <c r="GB99" s="289">
        <v>50</v>
      </c>
      <c r="GC99" s="295">
        <v>0</v>
      </c>
      <c r="GD99" s="291">
        <f t="shared" si="924"/>
        <v>0</v>
      </c>
      <c r="GE99" s="594"/>
      <c r="GF99" s="198">
        <f>IF(EXACT(VLOOKUP(FY99,OFERTA_0,2,FALSE),FZ99),1,0)</f>
        <v>1</v>
      </c>
      <c r="GG99" s="198">
        <f>IF(EXACT(VLOOKUP(FY99,OFERTA_0,3,FALSE),GA99),1,0)</f>
        <v>1</v>
      </c>
      <c r="GH99" s="199">
        <f>IF(EXACT(VLOOKUP(FY99,OFERTA_0,4,FALSE),GB99),1,0)</f>
        <v>1</v>
      </c>
      <c r="GI99" s="199">
        <f t="shared" si="925"/>
        <v>0</v>
      </c>
      <c r="GJ99" s="199">
        <f t="shared" si="926"/>
        <v>0</v>
      </c>
      <c r="GK99" s="199">
        <f t="shared" si="927"/>
        <v>0</v>
      </c>
      <c r="GL99" s="113">
        <f t="shared" si="881"/>
        <v>0</v>
      </c>
      <c r="GM99" s="155">
        <f t="shared" si="706"/>
        <v>0</v>
      </c>
      <c r="GP99" s="286" t="s">
        <v>335</v>
      </c>
      <c r="GQ99" s="305" t="s">
        <v>336</v>
      </c>
      <c r="GR99" s="288" t="s">
        <v>109</v>
      </c>
      <c r="GS99" s="289">
        <v>50</v>
      </c>
      <c r="GT99" s="295">
        <v>0</v>
      </c>
      <c r="GU99" s="291">
        <f t="shared" si="928"/>
        <v>0</v>
      </c>
      <c r="GV99" s="594"/>
      <c r="GW99" s="198">
        <f>IF(EXACT(VLOOKUP(GP99,OFERTA_0,2,FALSE),GQ99),1,0)</f>
        <v>1</v>
      </c>
      <c r="GX99" s="198">
        <f>IF(EXACT(VLOOKUP(GP99,OFERTA_0,3,FALSE),GR99),1,0)</f>
        <v>1</v>
      </c>
      <c r="GY99" s="199">
        <f>IF(EXACT(VLOOKUP(GP99,OFERTA_0,4,FALSE),GS99),1,0)</f>
        <v>1</v>
      </c>
      <c r="GZ99" s="199">
        <f t="shared" si="929"/>
        <v>0</v>
      </c>
      <c r="HA99" s="199">
        <f t="shared" si="930"/>
        <v>0</v>
      </c>
      <c r="HB99" s="199">
        <f t="shared" si="931"/>
        <v>0</v>
      </c>
      <c r="HC99" s="113">
        <f t="shared" si="882"/>
        <v>0</v>
      </c>
      <c r="HD99" s="155">
        <f t="shared" si="707"/>
        <v>0</v>
      </c>
      <c r="HG99" s="286" t="s">
        <v>335</v>
      </c>
      <c r="HH99" s="305" t="s">
        <v>336</v>
      </c>
      <c r="HI99" s="288" t="s">
        <v>109</v>
      </c>
      <c r="HJ99" s="289">
        <v>50</v>
      </c>
      <c r="HK99" s="295">
        <v>0</v>
      </c>
      <c r="HL99" s="291">
        <f t="shared" si="932"/>
        <v>0</v>
      </c>
      <c r="HM99" s="594"/>
      <c r="HN99" s="198">
        <f>IF(EXACT(VLOOKUP(HG99,OFERTA_0,2,FALSE),HH99),1,0)</f>
        <v>1</v>
      </c>
      <c r="HO99" s="198">
        <f>IF(EXACT(VLOOKUP(HG99,OFERTA_0,3,FALSE),HI99),1,0)</f>
        <v>1</v>
      </c>
      <c r="HP99" s="199">
        <f>IF(EXACT(VLOOKUP(HG99,OFERTA_0,4,FALSE),HJ99),1,0)</f>
        <v>1</v>
      </c>
      <c r="HQ99" s="199">
        <f t="shared" si="933"/>
        <v>0</v>
      </c>
      <c r="HR99" s="199">
        <f t="shared" si="934"/>
        <v>0</v>
      </c>
      <c r="HS99" s="199">
        <f t="shared" si="935"/>
        <v>0</v>
      </c>
      <c r="HT99" s="113">
        <f t="shared" si="883"/>
        <v>0</v>
      </c>
      <c r="HU99" s="155">
        <f t="shared" si="708"/>
        <v>0</v>
      </c>
      <c r="HX99" s="286" t="s">
        <v>335</v>
      </c>
      <c r="HY99" s="305" t="s">
        <v>336</v>
      </c>
      <c r="HZ99" s="288" t="s">
        <v>109</v>
      </c>
      <c r="IA99" s="289">
        <v>50</v>
      </c>
      <c r="IB99" s="295">
        <v>0</v>
      </c>
      <c r="IC99" s="291">
        <f t="shared" si="936"/>
        <v>0</v>
      </c>
      <c r="ID99" s="594"/>
      <c r="IE99" s="198">
        <f>IF(EXACT(VLOOKUP(HX99,OFERTA_0,2,FALSE),HY99),1,0)</f>
        <v>1</v>
      </c>
      <c r="IF99" s="198">
        <f>IF(EXACT(VLOOKUP(HX99,OFERTA_0,3,FALSE),HZ99),1,0)</f>
        <v>1</v>
      </c>
      <c r="IG99" s="199">
        <f>IF(EXACT(VLOOKUP(HX99,OFERTA_0,4,FALSE),IA99),1,0)</f>
        <v>1</v>
      </c>
      <c r="IH99" s="199">
        <f t="shared" si="937"/>
        <v>0</v>
      </c>
      <c r="II99" s="199">
        <f t="shared" si="938"/>
        <v>0</v>
      </c>
      <c r="IJ99" s="199">
        <f t="shared" si="939"/>
        <v>0</v>
      </c>
      <c r="IK99" s="113">
        <f t="shared" si="884"/>
        <v>0</v>
      </c>
      <c r="IL99" s="155">
        <f t="shared" si="709"/>
        <v>0</v>
      </c>
      <c r="IO99" s="286" t="s">
        <v>335</v>
      </c>
      <c r="IP99" s="305" t="s">
        <v>336</v>
      </c>
      <c r="IQ99" s="288" t="s">
        <v>109</v>
      </c>
      <c r="IR99" s="289">
        <v>50</v>
      </c>
      <c r="IS99" s="295">
        <v>0</v>
      </c>
      <c r="IT99" s="291">
        <f t="shared" si="940"/>
        <v>0</v>
      </c>
      <c r="IU99" s="594"/>
      <c r="IV99" s="198">
        <f>IF(EXACT(VLOOKUP(IO99,OFERTA_0,2,FALSE),IP99),1,0)</f>
        <v>1</v>
      </c>
      <c r="IW99" s="198">
        <f>IF(EXACT(VLOOKUP(IO99,OFERTA_0,3,FALSE),IQ99),1,0)</f>
        <v>1</v>
      </c>
      <c r="IX99" s="199">
        <f>IF(EXACT(VLOOKUP(IO99,OFERTA_0,4,FALSE),IR99),1,0)</f>
        <v>1</v>
      </c>
      <c r="IY99" s="199">
        <f t="shared" si="941"/>
        <v>0</v>
      </c>
      <c r="IZ99" s="199">
        <f t="shared" si="942"/>
        <v>0</v>
      </c>
      <c r="JA99" s="199">
        <f t="shared" si="943"/>
        <v>0</v>
      </c>
      <c r="JB99" s="113">
        <f t="shared" si="885"/>
        <v>0</v>
      </c>
      <c r="JC99" s="155">
        <f t="shared" si="710"/>
        <v>0</v>
      </c>
    </row>
    <row r="100" spans="2:263" ht="47.25" customHeight="1">
      <c r="B100" s="286" t="s">
        <v>337</v>
      </c>
      <c r="C100" s="305" t="s">
        <v>338</v>
      </c>
      <c r="D100" s="288" t="s">
        <v>109</v>
      </c>
      <c r="E100" s="289">
        <v>120</v>
      </c>
      <c r="F100" s="290">
        <v>0</v>
      </c>
      <c r="G100" s="291">
        <f t="shared" si="886"/>
        <v>0</v>
      </c>
      <c r="H100" s="594"/>
      <c r="K100" s="286" t="s">
        <v>337</v>
      </c>
      <c r="L100" s="300" t="s">
        <v>338</v>
      </c>
      <c r="M100" s="293" t="s">
        <v>109</v>
      </c>
      <c r="N100" s="294">
        <v>120</v>
      </c>
      <c r="O100" s="295">
        <v>9224</v>
      </c>
      <c r="P100" s="291">
        <f t="shared" si="887"/>
        <v>1106880</v>
      </c>
      <c r="Q100" s="594"/>
      <c r="R100" s="198">
        <f>IF(EXACT(VLOOKUP(K100,OFERTA_0,2,FALSE),L100),1,0)</f>
        <v>1</v>
      </c>
      <c r="S100" s="198">
        <f>IF(EXACT(VLOOKUP(K100,OFERTA_0,3,FALSE),M100),1,0)</f>
        <v>1</v>
      </c>
      <c r="T100" s="199">
        <f>IF(EXACT(VLOOKUP(K100,OFERTA_0,4,FALSE),N100),1,0)</f>
        <v>1</v>
      </c>
      <c r="U100" s="199">
        <f t="shared" si="417"/>
        <v>1</v>
      </c>
      <c r="V100" s="199">
        <f t="shared" si="418"/>
        <v>1</v>
      </c>
      <c r="W100" s="199">
        <f t="shared" si="419"/>
        <v>1</v>
      </c>
      <c r="X100" s="113">
        <f t="shared" si="420"/>
        <v>1106880</v>
      </c>
      <c r="Y100" s="155">
        <f t="shared" si="421"/>
        <v>0</v>
      </c>
      <c r="AB100" s="286" t="s">
        <v>337</v>
      </c>
      <c r="AC100" s="300" t="s">
        <v>338</v>
      </c>
      <c r="AD100" s="293" t="s">
        <v>109</v>
      </c>
      <c r="AE100" s="294">
        <v>120</v>
      </c>
      <c r="AF100" s="295">
        <v>5200</v>
      </c>
      <c r="AG100" s="291">
        <f t="shared" si="888"/>
        <v>624000</v>
      </c>
      <c r="AH100" s="594"/>
      <c r="AI100" s="198">
        <f>IF(EXACT(VLOOKUP(AB100,OFERTA_0,2,FALSE),AC100),1,0)</f>
        <v>1</v>
      </c>
      <c r="AJ100" s="198">
        <f>IF(EXACT(VLOOKUP(AB100,OFERTA_0,3,FALSE),AD100),1,0)</f>
        <v>1</v>
      </c>
      <c r="AK100" s="199">
        <f>IF(EXACT(VLOOKUP(AB100,OFERTA_0,4,FALSE),AE100),1,0)</f>
        <v>1</v>
      </c>
      <c r="AL100" s="199">
        <f t="shared" si="889"/>
        <v>1</v>
      </c>
      <c r="AM100" s="199">
        <f t="shared" si="890"/>
        <v>1</v>
      </c>
      <c r="AN100" s="199">
        <f t="shared" si="891"/>
        <v>1</v>
      </c>
      <c r="AO100" s="113">
        <f t="shared" si="872"/>
        <v>624000</v>
      </c>
      <c r="AP100" s="155">
        <f t="shared" si="697"/>
        <v>0</v>
      </c>
      <c r="AS100" s="286" t="s">
        <v>337</v>
      </c>
      <c r="AT100" s="292" t="s">
        <v>338</v>
      </c>
      <c r="AU100" s="296" t="s">
        <v>109</v>
      </c>
      <c r="AV100" s="294">
        <v>120</v>
      </c>
      <c r="AW100" s="297">
        <v>3800</v>
      </c>
      <c r="AX100" s="291">
        <f t="shared" si="892"/>
        <v>456000</v>
      </c>
      <c r="AY100" s="594"/>
      <c r="AZ100" s="198">
        <f>IF(EXACT(VLOOKUP(AS100,OFERTA_0,2,FALSE),AT100),1,0)</f>
        <v>1</v>
      </c>
      <c r="BA100" s="198">
        <f>IF(EXACT(VLOOKUP(AS100,OFERTA_0,3,FALSE),AU100),1,0)</f>
        <v>1</v>
      </c>
      <c r="BB100" s="199">
        <f>IF(EXACT(VLOOKUP(AS100,OFERTA_0,4,FALSE),AV100),1,0)</f>
        <v>1</v>
      </c>
      <c r="BC100" s="199">
        <f t="shared" si="893"/>
        <v>1</v>
      </c>
      <c r="BD100" s="199">
        <f t="shared" si="894"/>
        <v>1</v>
      </c>
      <c r="BE100" s="199">
        <f t="shared" si="895"/>
        <v>1</v>
      </c>
      <c r="BF100" s="113">
        <f t="shared" si="873"/>
        <v>456000</v>
      </c>
      <c r="BG100" s="155">
        <f t="shared" si="698"/>
        <v>0</v>
      </c>
      <c r="BJ100" s="286" t="s">
        <v>337</v>
      </c>
      <c r="BK100" s="300" t="s">
        <v>338</v>
      </c>
      <c r="BL100" s="293" t="s">
        <v>109</v>
      </c>
      <c r="BM100" s="294">
        <v>120</v>
      </c>
      <c r="BN100" s="295">
        <v>3500</v>
      </c>
      <c r="BO100" s="291">
        <f t="shared" si="896"/>
        <v>420000</v>
      </c>
      <c r="BP100" s="594"/>
      <c r="BQ100" s="198">
        <f>IF(EXACT(VLOOKUP(BJ100,OFERTA_0,2,FALSE),BK100),1,0)</f>
        <v>1</v>
      </c>
      <c r="BR100" s="198">
        <f>IF(EXACT(VLOOKUP(BJ100,OFERTA_0,3,FALSE),BL100),1,0)</f>
        <v>1</v>
      </c>
      <c r="BS100" s="199">
        <f>IF(EXACT(VLOOKUP(BJ100,OFERTA_0,4,FALSE),BM100),1,0)</f>
        <v>1</v>
      </c>
      <c r="BT100" s="199">
        <f t="shared" si="897"/>
        <v>1</v>
      </c>
      <c r="BU100" s="199">
        <f t="shared" si="898"/>
        <v>1</v>
      </c>
      <c r="BV100" s="199">
        <f t="shared" si="899"/>
        <v>1</v>
      </c>
      <c r="BW100" s="113">
        <f t="shared" si="874"/>
        <v>420000</v>
      </c>
      <c r="BX100" s="155">
        <f t="shared" si="699"/>
        <v>0</v>
      </c>
      <c r="CA100" s="286" t="s">
        <v>337</v>
      </c>
      <c r="CB100" s="307" t="s">
        <v>338</v>
      </c>
      <c r="CC100" s="293" t="s">
        <v>109</v>
      </c>
      <c r="CD100" s="294">
        <v>120</v>
      </c>
      <c r="CE100" s="295">
        <v>5500</v>
      </c>
      <c r="CF100" s="291">
        <f t="shared" si="900"/>
        <v>660000</v>
      </c>
      <c r="CG100" s="594"/>
      <c r="CH100" s="198">
        <f>IF(EXACT(VLOOKUP(CA100,OFERTA_0,2,FALSE),CB100),1,0)</f>
        <v>1</v>
      </c>
      <c r="CI100" s="198">
        <f>IF(EXACT(VLOOKUP(CA100,OFERTA_0,3,FALSE),CC100),1,0)</f>
        <v>1</v>
      </c>
      <c r="CJ100" s="199">
        <f>IF(EXACT(VLOOKUP(CA100,OFERTA_0,4,FALSE),CD100),1,0)</f>
        <v>1</v>
      </c>
      <c r="CK100" s="199">
        <f t="shared" si="901"/>
        <v>1</v>
      </c>
      <c r="CL100" s="199">
        <f t="shared" si="902"/>
        <v>1</v>
      </c>
      <c r="CM100" s="199">
        <f t="shared" si="903"/>
        <v>1</v>
      </c>
      <c r="CN100" s="113">
        <f t="shared" si="875"/>
        <v>660000</v>
      </c>
      <c r="CO100" s="155">
        <f t="shared" si="700"/>
        <v>0</v>
      </c>
      <c r="CR100" s="299" t="s">
        <v>337</v>
      </c>
      <c r="CS100" s="300" t="s">
        <v>338</v>
      </c>
      <c r="CT100" s="301" t="s">
        <v>109</v>
      </c>
      <c r="CU100" s="302">
        <v>120</v>
      </c>
      <c r="CV100" s="303">
        <v>4635</v>
      </c>
      <c r="CW100" s="291">
        <f t="shared" si="904"/>
        <v>556200</v>
      </c>
      <c r="CX100" s="594"/>
      <c r="CY100" s="198">
        <f>IF(EXACT(VLOOKUP(CR100,OFERTA_0,2,FALSE),CS100),1,0)</f>
        <v>1</v>
      </c>
      <c r="CZ100" s="198">
        <f>IF(EXACT(VLOOKUP(CR100,OFERTA_0,3,FALSE),CT100),1,0)</f>
        <v>1</v>
      </c>
      <c r="DA100" s="199">
        <f>IF(EXACT(VLOOKUP(CR100,OFERTA_0,4,FALSE),CU100),1,0)</f>
        <v>1</v>
      </c>
      <c r="DB100" s="199">
        <f t="shared" si="905"/>
        <v>1</v>
      </c>
      <c r="DC100" s="199">
        <f t="shared" si="906"/>
        <v>1</v>
      </c>
      <c r="DD100" s="199">
        <f t="shared" si="907"/>
        <v>1</v>
      </c>
      <c r="DE100" s="113">
        <f t="shared" si="876"/>
        <v>556200</v>
      </c>
      <c r="DF100" s="155">
        <f t="shared" si="701"/>
        <v>0</v>
      </c>
      <c r="DI100" s="286" t="s">
        <v>337</v>
      </c>
      <c r="DJ100" s="305" t="s">
        <v>338</v>
      </c>
      <c r="DK100" s="288" t="s">
        <v>109</v>
      </c>
      <c r="DL100" s="289">
        <v>120</v>
      </c>
      <c r="DM100" s="295">
        <v>0</v>
      </c>
      <c r="DN100" s="291">
        <f t="shared" si="908"/>
        <v>0</v>
      </c>
      <c r="DO100" s="594"/>
      <c r="DP100" s="198">
        <f>IF(EXACT(VLOOKUP(DI100,OFERTA_0,2,FALSE),DJ100),1,0)</f>
        <v>1</v>
      </c>
      <c r="DQ100" s="198">
        <f>IF(EXACT(VLOOKUP(DI100,OFERTA_0,3,FALSE),DK100),1,0)</f>
        <v>1</v>
      </c>
      <c r="DR100" s="199">
        <f>IF(EXACT(VLOOKUP(DI100,OFERTA_0,4,FALSE),DL100),1,0)</f>
        <v>1</v>
      </c>
      <c r="DS100" s="199">
        <f t="shared" si="909"/>
        <v>0</v>
      </c>
      <c r="DT100" s="199">
        <f t="shared" si="910"/>
        <v>0</v>
      </c>
      <c r="DU100" s="199">
        <f t="shared" si="911"/>
        <v>0</v>
      </c>
      <c r="DV100" s="113">
        <f t="shared" si="877"/>
        <v>0</v>
      </c>
      <c r="DW100" s="155">
        <f t="shared" si="702"/>
        <v>0</v>
      </c>
      <c r="DZ100" s="286" t="s">
        <v>337</v>
      </c>
      <c r="EA100" s="305" t="s">
        <v>338</v>
      </c>
      <c r="EB100" s="288" t="s">
        <v>109</v>
      </c>
      <c r="EC100" s="289">
        <v>120</v>
      </c>
      <c r="ED100" s="295">
        <v>0</v>
      </c>
      <c r="EE100" s="291">
        <f t="shared" si="912"/>
        <v>0</v>
      </c>
      <c r="EF100" s="594"/>
      <c r="EG100" s="198">
        <f>IF(EXACT(VLOOKUP(DZ100,OFERTA_0,2,FALSE),EA100),1,0)</f>
        <v>1</v>
      </c>
      <c r="EH100" s="198">
        <f>IF(EXACT(VLOOKUP(DZ100,OFERTA_0,3,FALSE),EB100),1,0)</f>
        <v>1</v>
      </c>
      <c r="EI100" s="199">
        <f>IF(EXACT(VLOOKUP(DZ100,OFERTA_0,4,FALSE),EC100),1,0)</f>
        <v>1</v>
      </c>
      <c r="EJ100" s="199">
        <f t="shared" si="913"/>
        <v>0</v>
      </c>
      <c r="EK100" s="199">
        <f t="shared" si="914"/>
        <v>0</v>
      </c>
      <c r="EL100" s="199">
        <f t="shared" si="915"/>
        <v>0</v>
      </c>
      <c r="EM100" s="113">
        <f t="shared" si="878"/>
        <v>0</v>
      </c>
      <c r="EN100" s="155">
        <f t="shared" si="703"/>
        <v>0</v>
      </c>
      <c r="EQ100" s="286" t="s">
        <v>337</v>
      </c>
      <c r="ER100" s="305" t="s">
        <v>338</v>
      </c>
      <c r="ES100" s="288" t="s">
        <v>109</v>
      </c>
      <c r="ET100" s="289">
        <v>120</v>
      </c>
      <c r="EU100" s="295">
        <v>0</v>
      </c>
      <c r="EV100" s="291">
        <f t="shared" si="916"/>
        <v>0</v>
      </c>
      <c r="EW100" s="594"/>
      <c r="EX100" s="198">
        <f>IF(EXACT(VLOOKUP(EQ100,OFERTA_0,2,FALSE),ER100),1,0)</f>
        <v>1</v>
      </c>
      <c r="EY100" s="198">
        <f>IF(EXACT(VLOOKUP(EQ100,OFERTA_0,3,FALSE),ES100),1,0)</f>
        <v>1</v>
      </c>
      <c r="EZ100" s="199">
        <f>IF(EXACT(VLOOKUP(EQ100,OFERTA_0,4,FALSE),ET100),1,0)</f>
        <v>1</v>
      </c>
      <c r="FA100" s="199">
        <f t="shared" si="917"/>
        <v>0</v>
      </c>
      <c r="FB100" s="199">
        <f t="shared" si="918"/>
        <v>0</v>
      </c>
      <c r="FC100" s="199">
        <f t="shared" si="919"/>
        <v>0</v>
      </c>
      <c r="FD100" s="113">
        <f t="shared" si="879"/>
        <v>0</v>
      </c>
      <c r="FE100" s="155">
        <f t="shared" si="704"/>
        <v>0</v>
      </c>
      <c r="FH100" s="286" t="s">
        <v>337</v>
      </c>
      <c r="FI100" s="305" t="s">
        <v>338</v>
      </c>
      <c r="FJ100" s="288" t="s">
        <v>109</v>
      </c>
      <c r="FK100" s="289">
        <v>120</v>
      </c>
      <c r="FL100" s="295">
        <v>0</v>
      </c>
      <c r="FM100" s="291">
        <f t="shared" si="920"/>
        <v>0</v>
      </c>
      <c r="FN100" s="594"/>
      <c r="FO100" s="198">
        <f>IF(EXACT(VLOOKUP(FH100,OFERTA_0,2,FALSE),FI100),1,0)</f>
        <v>1</v>
      </c>
      <c r="FP100" s="198">
        <f>IF(EXACT(VLOOKUP(FH100,OFERTA_0,3,FALSE),FJ100),1,0)</f>
        <v>1</v>
      </c>
      <c r="FQ100" s="199">
        <f>IF(EXACT(VLOOKUP(FH100,OFERTA_0,4,FALSE),FK100),1,0)</f>
        <v>1</v>
      </c>
      <c r="FR100" s="199">
        <f t="shared" si="921"/>
        <v>0</v>
      </c>
      <c r="FS100" s="199">
        <f t="shared" si="922"/>
        <v>0</v>
      </c>
      <c r="FT100" s="199">
        <f t="shared" si="923"/>
        <v>0</v>
      </c>
      <c r="FU100" s="113">
        <f t="shared" si="880"/>
        <v>0</v>
      </c>
      <c r="FV100" s="155">
        <f t="shared" si="705"/>
        <v>0</v>
      </c>
      <c r="FY100" s="286" t="s">
        <v>337</v>
      </c>
      <c r="FZ100" s="305" t="s">
        <v>338</v>
      </c>
      <c r="GA100" s="288" t="s">
        <v>109</v>
      </c>
      <c r="GB100" s="289">
        <v>120</v>
      </c>
      <c r="GC100" s="295">
        <v>0</v>
      </c>
      <c r="GD100" s="291">
        <f t="shared" si="924"/>
        <v>0</v>
      </c>
      <c r="GE100" s="594"/>
      <c r="GF100" s="198">
        <f>IF(EXACT(VLOOKUP(FY100,OFERTA_0,2,FALSE),FZ100),1,0)</f>
        <v>1</v>
      </c>
      <c r="GG100" s="198">
        <f>IF(EXACT(VLOOKUP(FY100,OFERTA_0,3,FALSE),GA100),1,0)</f>
        <v>1</v>
      </c>
      <c r="GH100" s="199">
        <f>IF(EXACT(VLOOKUP(FY100,OFERTA_0,4,FALSE),GB100),1,0)</f>
        <v>1</v>
      </c>
      <c r="GI100" s="199">
        <f t="shared" si="925"/>
        <v>0</v>
      </c>
      <c r="GJ100" s="199">
        <f t="shared" si="926"/>
        <v>0</v>
      </c>
      <c r="GK100" s="199">
        <f t="shared" si="927"/>
        <v>0</v>
      </c>
      <c r="GL100" s="113">
        <f t="shared" si="881"/>
        <v>0</v>
      </c>
      <c r="GM100" s="155">
        <f t="shared" si="706"/>
        <v>0</v>
      </c>
      <c r="GP100" s="286" t="s">
        <v>337</v>
      </c>
      <c r="GQ100" s="305" t="s">
        <v>338</v>
      </c>
      <c r="GR100" s="288" t="s">
        <v>109</v>
      </c>
      <c r="GS100" s="289">
        <v>120</v>
      </c>
      <c r="GT100" s="295">
        <v>0</v>
      </c>
      <c r="GU100" s="291">
        <f t="shared" si="928"/>
        <v>0</v>
      </c>
      <c r="GV100" s="594"/>
      <c r="GW100" s="198">
        <f>IF(EXACT(VLOOKUP(GP100,OFERTA_0,2,FALSE),GQ100),1,0)</f>
        <v>1</v>
      </c>
      <c r="GX100" s="198">
        <f>IF(EXACT(VLOOKUP(GP100,OFERTA_0,3,FALSE),GR100),1,0)</f>
        <v>1</v>
      </c>
      <c r="GY100" s="199">
        <f>IF(EXACT(VLOOKUP(GP100,OFERTA_0,4,FALSE),GS100),1,0)</f>
        <v>1</v>
      </c>
      <c r="GZ100" s="199">
        <f t="shared" si="929"/>
        <v>0</v>
      </c>
      <c r="HA100" s="199">
        <f t="shared" si="930"/>
        <v>0</v>
      </c>
      <c r="HB100" s="199">
        <f t="shared" si="931"/>
        <v>0</v>
      </c>
      <c r="HC100" s="113">
        <f t="shared" si="882"/>
        <v>0</v>
      </c>
      <c r="HD100" s="155">
        <f t="shared" si="707"/>
        <v>0</v>
      </c>
      <c r="HG100" s="286" t="s">
        <v>337</v>
      </c>
      <c r="HH100" s="305" t="s">
        <v>338</v>
      </c>
      <c r="HI100" s="288" t="s">
        <v>109</v>
      </c>
      <c r="HJ100" s="289">
        <v>120</v>
      </c>
      <c r="HK100" s="295">
        <v>0</v>
      </c>
      <c r="HL100" s="291">
        <f t="shared" si="932"/>
        <v>0</v>
      </c>
      <c r="HM100" s="594"/>
      <c r="HN100" s="198">
        <f>IF(EXACT(VLOOKUP(HG100,OFERTA_0,2,FALSE),HH100),1,0)</f>
        <v>1</v>
      </c>
      <c r="HO100" s="198">
        <f>IF(EXACT(VLOOKUP(HG100,OFERTA_0,3,FALSE),HI100),1,0)</f>
        <v>1</v>
      </c>
      <c r="HP100" s="199">
        <f>IF(EXACT(VLOOKUP(HG100,OFERTA_0,4,FALSE),HJ100),1,0)</f>
        <v>1</v>
      </c>
      <c r="HQ100" s="199">
        <f t="shared" si="933"/>
        <v>0</v>
      </c>
      <c r="HR100" s="199">
        <f t="shared" si="934"/>
        <v>0</v>
      </c>
      <c r="HS100" s="199">
        <f t="shared" si="935"/>
        <v>0</v>
      </c>
      <c r="HT100" s="113">
        <f t="shared" si="883"/>
        <v>0</v>
      </c>
      <c r="HU100" s="155">
        <f t="shared" si="708"/>
        <v>0</v>
      </c>
      <c r="HX100" s="286" t="s">
        <v>337</v>
      </c>
      <c r="HY100" s="305" t="s">
        <v>338</v>
      </c>
      <c r="HZ100" s="288" t="s">
        <v>109</v>
      </c>
      <c r="IA100" s="289">
        <v>120</v>
      </c>
      <c r="IB100" s="295">
        <v>0</v>
      </c>
      <c r="IC100" s="291">
        <f t="shared" si="936"/>
        <v>0</v>
      </c>
      <c r="ID100" s="594"/>
      <c r="IE100" s="198">
        <f>IF(EXACT(VLOOKUP(HX100,OFERTA_0,2,FALSE),HY100),1,0)</f>
        <v>1</v>
      </c>
      <c r="IF100" s="198">
        <f>IF(EXACT(VLOOKUP(HX100,OFERTA_0,3,FALSE),HZ100),1,0)</f>
        <v>1</v>
      </c>
      <c r="IG100" s="199">
        <f>IF(EXACT(VLOOKUP(HX100,OFERTA_0,4,FALSE),IA100),1,0)</f>
        <v>1</v>
      </c>
      <c r="IH100" s="199">
        <f t="shared" si="937"/>
        <v>0</v>
      </c>
      <c r="II100" s="199">
        <f t="shared" si="938"/>
        <v>0</v>
      </c>
      <c r="IJ100" s="199">
        <f t="shared" si="939"/>
        <v>0</v>
      </c>
      <c r="IK100" s="113">
        <f t="shared" si="884"/>
        <v>0</v>
      </c>
      <c r="IL100" s="155">
        <f t="shared" si="709"/>
        <v>0</v>
      </c>
      <c r="IO100" s="286" t="s">
        <v>337</v>
      </c>
      <c r="IP100" s="305" t="s">
        <v>338</v>
      </c>
      <c r="IQ100" s="288" t="s">
        <v>109</v>
      </c>
      <c r="IR100" s="289">
        <v>120</v>
      </c>
      <c r="IS100" s="295">
        <v>0</v>
      </c>
      <c r="IT100" s="291">
        <f t="shared" si="940"/>
        <v>0</v>
      </c>
      <c r="IU100" s="594"/>
      <c r="IV100" s="198">
        <f>IF(EXACT(VLOOKUP(IO100,OFERTA_0,2,FALSE),IP100),1,0)</f>
        <v>1</v>
      </c>
      <c r="IW100" s="198">
        <f>IF(EXACT(VLOOKUP(IO100,OFERTA_0,3,FALSE),IQ100),1,0)</f>
        <v>1</v>
      </c>
      <c r="IX100" s="199">
        <f>IF(EXACT(VLOOKUP(IO100,OFERTA_0,4,FALSE),IR100),1,0)</f>
        <v>1</v>
      </c>
      <c r="IY100" s="199">
        <f t="shared" si="941"/>
        <v>0</v>
      </c>
      <c r="IZ100" s="199">
        <f t="shared" si="942"/>
        <v>0</v>
      </c>
      <c r="JA100" s="199">
        <f t="shared" si="943"/>
        <v>0</v>
      </c>
      <c r="JB100" s="113">
        <f t="shared" si="885"/>
        <v>0</v>
      </c>
      <c r="JC100" s="155">
        <f t="shared" si="710"/>
        <v>0</v>
      </c>
    </row>
    <row r="101" spans="2:263" ht="47.25" customHeight="1" thickBot="1">
      <c r="B101" s="286" t="s">
        <v>339</v>
      </c>
      <c r="C101" s="305" t="s">
        <v>340</v>
      </c>
      <c r="D101" s="288" t="s">
        <v>109</v>
      </c>
      <c r="E101" s="289">
        <v>2800</v>
      </c>
      <c r="F101" s="290">
        <v>0</v>
      </c>
      <c r="G101" s="291">
        <f t="shared" si="886"/>
        <v>0</v>
      </c>
      <c r="H101" s="594"/>
      <c r="K101" s="286" t="s">
        <v>339</v>
      </c>
      <c r="L101" s="300" t="s">
        <v>340</v>
      </c>
      <c r="M101" s="293" t="s">
        <v>109</v>
      </c>
      <c r="N101" s="294">
        <v>2800</v>
      </c>
      <c r="O101" s="295">
        <v>8303</v>
      </c>
      <c r="P101" s="291">
        <f t="shared" si="887"/>
        <v>23248400</v>
      </c>
      <c r="Q101" s="605"/>
      <c r="R101" s="198">
        <f>IF(EXACT(VLOOKUP(K101,OFERTA_0,2,FALSE),L101),1,0)</f>
        <v>1</v>
      </c>
      <c r="S101" s="198">
        <f>IF(EXACT(VLOOKUP(K101,OFERTA_0,3,FALSE),M101),1,0)</f>
        <v>1</v>
      </c>
      <c r="T101" s="199">
        <f>IF(EXACT(VLOOKUP(K101,OFERTA_0,4,FALSE),N101),1,0)</f>
        <v>1</v>
      </c>
      <c r="U101" s="199">
        <f t="shared" si="417"/>
        <v>1</v>
      </c>
      <c r="V101" s="199">
        <f t="shared" si="418"/>
        <v>1</v>
      </c>
      <c r="W101" s="199">
        <f t="shared" si="419"/>
        <v>1</v>
      </c>
      <c r="X101" s="113">
        <f t="shared" si="420"/>
        <v>23248400</v>
      </c>
      <c r="Y101" s="155">
        <f t="shared" si="421"/>
        <v>0</v>
      </c>
      <c r="AB101" s="286" t="s">
        <v>339</v>
      </c>
      <c r="AC101" s="300" t="s">
        <v>340</v>
      </c>
      <c r="AD101" s="293" t="s">
        <v>109</v>
      </c>
      <c r="AE101" s="294">
        <v>2800</v>
      </c>
      <c r="AF101" s="295">
        <v>2250</v>
      </c>
      <c r="AG101" s="291">
        <f t="shared" si="888"/>
        <v>6300000</v>
      </c>
      <c r="AH101" s="594"/>
      <c r="AI101" s="198">
        <f>IF(EXACT(VLOOKUP(AB101,OFERTA_0,2,FALSE),AC101),1,0)</f>
        <v>1</v>
      </c>
      <c r="AJ101" s="198">
        <f>IF(EXACT(VLOOKUP(AB101,OFERTA_0,3,FALSE),AD101),1,0)</f>
        <v>1</v>
      </c>
      <c r="AK101" s="199">
        <f>IF(EXACT(VLOOKUP(AB101,OFERTA_0,4,FALSE),AE101),1,0)</f>
        <v>1</v>
      </c>
      <c r="AL101" s="199">
        <f t="shared" si="889"/>
        <v>1</v>
      </c>
      <c r="AM101" s="199">
        <f t="shared" si="890"/>
        <v>1</v>
      </c>
      <c r="AN101" s="199">
        <f t="shared" si="891"/>
        <v>1</v>
      </c>
      <c r="AO101" s="113">
        <f t="shared" si="872"/>
        <v>6300000</v>
      </c>
      <c r="AP101" s="155">
        <f t="shared" si="697"/>
        <v>0</v>
      </c>
      <c r="AS101" s="286" t="s">
        <v>339</v>
      </c>
      <c r="AT101" s="292" t="s">
        <v>340</v>
      </c>
      <c r="AU101" s="296" t="s">
        <v>109</v>
      </c>
      <c r="AV101" s="294">
        <v>2800</v>
      </c>
      <c r="AW101" s="297">
        <v>2900</v>
      </c>
      <c r="AX101" s="291">
        <f t="shared" si="892"/>
        <v>8120000</v>
      </c>
      <c r="AY101" s="594"/>
      <c r="AZ101" s="198">
        <f>IF(EXACT(VLOOKUP(AS101,OFERTA_0,2,FALSE),AT101),1,0)</f>
        <v>1</v>
      </c>
      <c r="BA101" s="198">
        <f>IF(EXACT(VLOOKUP(AS101,OFERTA_0,3,FALSE),AU101),1,0)</f>
        <v>1</v>
      </c>
      <c r="BB101" s="199">
        <f>IF(EXACT(VLOOKUP(AS101,OFERTA_0,4,FALSE),AV101),1,0)</f>
        <v>1</v>
      </c>
      <c r="BC101" s="199">
        <f t="shared" si="893"/>
        <v>1</v>
      </c>
      <c r="BD101" s="199">
        <f t="shared" si="894"/>
        <v>1</v>
      </c>
      <c r="BE101" s="199">
        <f t="shared" si="895"/>
        <v>1</v>
      </c>
      <c r="BF101" s="113">
        <f t="shared" si="873"/>
        <v>8120000</v>
      </c>
      <c r="BG101" s="155">
        <f t="shared" si="698"/>
        <v>0</v>
      </c>
      <c r="BJ101" s="286" t="s">
        <v>339</v>
      </c>
      <c r="BK101" s="300" t="s">
        <v>340</v>
      </c>
      <c r="BL101" s="293" t="s">
        <v>109</v>
      </c>
      <c r="BM101" s="294">
        <v>2800</v>
      </c>
      <c r="BN101" s="295">
        <v>2500</v>
      </c>
      <c r="BO101" s="291">
        <f t="shared" si="896"/>
        <v>7000000</v>
      </c>
      <c r="BP101" s="594"/>
      <c r="BQ101" s="198">
        <f>IF(EXACT(VLOOKUP(BJ101,OFERTA_0,2,FALSE),BK101),1,0)</f>
        <v>1</v>
      </c>
      <c r="BR101" s="198">
        <f>IF(EXACT(VLOOKUP(BJ101,OFERTA_0,3,FALSE),BL101),1,0)</f>
        <v>1</v>
      </c>
      <c r="BS101" s="199">
        <f>IF(EXACT(VLOOKUP(BJ101,OFERTA_0,4,FALSE),BM101),1,0)</f>
        <v>1</v>
      </c>
      <c r="BT101" s="199">
        <f t="shared" si="897"/>
        <v>1</v>
      </c>
      <c r="BU101" s="199">
        <f t="shared" si="898"/>
        <v>1</v>
      </c>
      <c r="BV101" s="199">
        <f t="shared" si="899"/>
        <v>1</v>
      </c>
      <c r="BW101" s="113">
        <f t="shared" si="874"/>
        <v>7000000</v>
      </c>
      <c r="BX101" s="155">
        <f t="shared" si="699"/>
        <v>0</v>
      </c>
      <c r="CA101" s="286" t="s">
        <v>339</v>
      </c>
      <c r="CB101" s="307" t="s">
        <v>340</v>
      </c>
      <c r="CC101" s="293" t="s">
        <v>109</v>
      </c>
      <c r="CD101" s="294">
        <v>2800</v>
      </c>
      <c r="CE101" s="295">
        <v>5200</v>
      </c>
      <c r="CF101" s="291">
        <f t="shared" si="900"/>
        <v>14560000</v>
      </c>
      <c r="CG101" s="594"/>
      <c r="CH101" s="198">
        <f>IF(EXACT(VLOOKUP(CA101,OFERTA_0,2,FALSE),CB101),1,0)</f>
        <v>1</v>
      </c>
      <c r="CI101" s="198">
        <f>IF(EXACT(VLOOKUP(CA101,OFERTA_0,3,FALSE),CC101),1,0)</f>
        <v>1</v>
      </c>
      <c r="CJ101" s="199">
        <f>IF(EXACT(VLOOKUP(CA101,OFERTA_0,4,FALSE),CD101),1,0)</f>
        <v>1</v>
      </c>
      <c r="CK101" s="199">
        <f t="shared" si="901"/>
        <v>1</v>
      </c>
      <c r="CL101" s="199">
        <f t="shared" si="902"/>
        <v>1</v>
      </c>
      <c r="CM101" s="199">
        <f t="shared" si="903"/>
        <v>1</v>
      </c>
      <c r="CN101" s="113">
        <f t="shared" si="875"/>
        <v>14560000</v>
      </c>
      <c r="CO101" s="155">
        <f t="shared" si="700"/>
        <v>0</v>
      </c>
      <c r="CR101" s="299" t="s">
        <v>339</v>
      </c>
      <c r="CS101" s="300" t="s">
        <v>340</v>
      </c>
      <c r="CT101" s="301" t="s">
        <v>109</v>
      </c>
      <c r="CU101" s="302">
        <v>2800</v>
      </c>
      <c r="CV101" s="303">
        <v>3296</v>
      </c>
      <c r="CW101" s="291">
        <f t="shared" si="904"/>
        <v>9228800</v>
      </c>
      <c r="CX101" s="594"/>
      <c r="CY101" s="198">
        <f>IF(EXACT(VLOOKUP(CR101,OFERTA_0,2,FALSE),CS101),1,0)</f>
        <v>1</v>
      </c>
      <c r="CZ101" s="198">
        <f>IF(EXACT(VLOOKUP(CR101,OFERTA_0,3,FALSE),CT101),1,0)</f>
        <v>1</v>
      </c>
      <c r="DA101" s="199">
        <f>IF(EXACT(VLOOKUP(CR101,OFERTA_0,4,FALSE),CU101),1,0)</f>
        <v>1</v>
      </c>
      <c r="DB101" s="199">
        <f t="shared" si="905"/>
        <v>1</v>
      </c>
      <c r="DC101" s="199">
        <f t="shared" si="906"/>
        <v>1</v>
      </c>
      <c r="DD101" s="199">
        <f t="shared" si="907"/>
        <v>1</v>
      </c>
      <c r="DE101" s="113">
        <f t="shared" si="876"/>
        <v>9228800</v>
      </c>
      <c r="DF101" s="155">
        <f t="shared" si="701"/>
        <v>0</v>
      </c>
      <c r="DI101" s="286" t="s">
        <v>339</v>
      </c>
      <c r="DJ101" s="305" t="s">
        <v>340</v>
      </c>
      <c r="DK101" s="288" t="s">
        <v>109</v>
      </c>
      <c r="DL101" s="289">
        <v>2800</v>
      </c>
      <c r="DM101" s="295">
        <v>0</v>
      </c>
      <c r="DN101" s="291">
        <f t="shared" si="908"/>
        <v>0</v>
      </c>
      <c r="DO101" s="594"/>
      <c r="DP101" s="198">
        <f>IF(EXACT(VLOOKUP(DI101,OFERTA_0,2,FALSE),DJ101),1,0)</f>
        <v>1</v>
      </c>
      <c r="DQ101" s="198">
        <f>IF(EXACT(VLOOKUP(DI101,OFERTA_0,3,FALSE),DK101),1,0)</f>
        <v>1</v>
      </c>
      <c r="DR101" s="199">
        <f>IF(EXACT(VLOOKUP(DI101,OFERTA_0,4,FALSE),DL101),1,0)</f>
        <v>1</v>
      </c>
      <c r="DS101" s="199">
        <f t="shared" si="909"/>
        <v>0</v>
      </c>
      <c r="DT101" s="199">
        <f t="shared" si="910"/>
        <v>0</v>
      </c>
      <c r="DU101" s="199">
        <f t="shared" si="911"/>
        <v>0</v>
      </c>
      <c r="DV101" s="113">
        <f t="shared" si="877"/>
        <v>0</v>
      </c>
      <c r="DW101" s="155">
        <f t="shared" si="702"/>
        <v>0</v>
      </c>
      <c r="DZ101" s="286" t="s">
        <v>339</v>
      </c>
      <c r="EA101" s="305" t="s">
        <v>340</v>
      </c>
      <c r="EB101" s="288" t="s">
        <v>109</v>
      </c>
      <c r="EC101" s="289">
        <v>2800</v>
      </c>
      <c r="ED101" s="295">
        <v>0</v>
      </c>
      <c r="EE101" s="291">
        <f t="shared" si="912"/>
        <v>0</v>
      </c>
      <c r="EF101" s="594"/>
      <c r="EG101" s="198">
        <f>IF(EXACT(VLOOKUP(DZ101,OFERTA_0,2,FALSE),EA101),1,0)</f>
        <v>1</v>
      </c>
      <c r="EH101" s="198">
        <f>IF(EXACT(VLOOKUP(DZ101,OFERTA_0,3,FALSE),EB101),1,0)</f>
        <v>1</v>
      </c>
      <c r="EI101" s="199">
        <f>IF(EXACT(VLOOKUP(DZ101,OFERTA_0,4,FALSE),EC101),1,0)</f>
        <v>1</v>
      </c>
      <c r="EJ101" s="199">
        <f t="shared" si="913"/>
        <v>0</v>
      </c>
      <c r="EK101" s="199">
        <f t="shared" si="914"/>
        <v>0</v>
      </c>
      <c r="EL101" s="199">
        <f t="shared" si="915"/>
        <v>0</v>
      </c>
      <c r="EM101" s="113">
        <f t="shared" si="878"/>
        <v>0</v>
      </c>
      <c r="EN101" s="155">
        <f t="shared" si="703"/>
        <v>0</v>
      </c>
      <c r="EQ101" s="286" t="s">
        <v>339</v>
      </c>
      <c r="ER101" s="305" t="s">
        <v>340</v>
      </c>
      <c r="ES101" s="288" t="s">
        <v>109</v>
      </c>
      <c r="ET101" s="289">
        <v>2800</v>
      </c>
      <c r="EU101" s="295">
        <v>0</v>
      </c>
      <c r="EV101" s="291">
        <f t="shared" si="916"/>
        <v>0</v>
      </c>
      <c r="EW101" s="594"/>
      <c r="EX101" s="198">
        <f>IF(EXACT(VLOOKUP(EQ101,OFERTA_0,2,FALSE),ER101),1,0)</f>
        <v>1</v>
      </c>
      <c r="EY101" s="198">
        <f>IF(EXACT(VLOOKUP(EQ101,OFERTA_0,3,FALSE),ES101),1,0)</f>
        <v>1</v>
      </c>
      <c r="EZ101" s="199">
        <f>IF(EXACT(VLOOKUP(EQ101,OFERTA_0,4,FALSE),ET101),1,0)</f>
        <v>1</v>
      </c>
      <c r="FA101" s="199">
        <f t="shared" si="917"/>
        <v>0</v>
      </c>
      <c r="FB101" s="199">
        <f t="shared" si="918"/>
        <v>0</v>
      </c>
      <c r="FC101" s="199">
        <f t="shared" si="919"/>
        <v>0</v>
      </c>
      <c r="FD101" s="113">
        <f t="shared" si="879"/>
        <v>0</v>
      </c>
      <c r="FE101" s="155">
        <f t="shared" si="704"/>
        <v>0</v>
      </c>
      <c r="FH101" s="286" t="s">
        <v>339</v>
      </c>
      <c r="FI101" s="305" t="s">
        <v>340</v>
      </c>
      <c r="FJ101" s="288" t="s">
        <v>109</v>
      </c>
      <c r="FK101" s="289">
        <v>2800</v>
      </c>
      <c r="FL101" s="295">
        <v>0</v>
      </c>
      <c r="FM101" s="291">
        <f t="shared" si="920"/>
        <v>0</v>
      </c>
      <c r="FN101" s="594"/>
      <c r="FO101" s="198">
        <f>IF(EXACT(VLOOKUP(FH101,OFERTA_0,2,FALSE),FI101),1,0)</f>
        <v>1</v>
      </c>
      <c r="FP101" s="198">
        <f>IF(EXACT(VLOOKUP(FH101,OFERTA_0,3,FALSE),FJ101),1,0)</f>
        <v>1</v>
      </c>
      <c r="FQ101" s="199">
        <f>IF(EXACT(VLOOKUP(FH101,OFERTA_0,4,FALSE),FK101),1,0)</f>
        <v>1</v>
      </c>
      <c r="FR101" s="199">
        <f t="shared" si="921"/>
        <v>0</v>
      </c>
      <c r="FS101" s="199">
        <f t="shared" si="922"/>
        <v>0</v>
      </c>
      <c r="FT101" s="199">
        <f t="shared" si="923"/>
        <v>0</v>
      </c>
      <c r="FU101" s="113">
        <f t="shared" si="880"/>
        <v>0</v>
      </c>
      <c r="FV101" s="155">
        <f t="shared" si="705"/>
        <v>0</v>
      </c>
      <c r="FY101" s="286" t="s">
        <v>339</v>
      </c>
      <c r="FZ101" s="305" t="s">
        <v>340</v>
      </c>
      <c r="GA101" s="288" t="s">
        <v>109</v>
      </c>
      <c r="GB101" s="289">
        <v>2800</v>
      </c>
      <c r="GC101" s="295">
        <v>0</v>
      </c>
      <c r="GD101" s="291">
        <f t="shared" si="924"/>
        <v>0</v>
      </c>
      <c r="GE101" s="594"/>
      <c r="GF101" s="198">
        <f>IF(EXACT(VLOOKUP(FY101,OFERTA_0,2,FALSE),FZ101),1,0)</f>
        <v>1</v>
      </c>
      <c r="GG101" s="198">
        <f>IF(EXACT(VLOOKUP(FY101,OFERTA_0,3,FALSE),GA101),1,0)</f>
        <v>1</v>
      </c>
      <c r="GH101" s="199">
        <f>IF(EXACT(VLOOKUP(FY101,OFERTA_0,4,FALSE),GB101),1,0)</f>
        <v>1</v>
      </c>
      <c r="GI101" s="199">
        <f t="shared" si="925"/>
        <v>0</v>
      </c>
      <c r="GJ101" s="199">
        <f t="shared" si="926"/>
        <v>0</v>
      </c>
      <c r="GK101" s="199">
        <f t="shared" si="927"/>
        <v>0</v>
      </c>
      <c r="GL101" s="113">
        <f t="shared" si="881"/>
        <v>0</v>
      </c>
      <c r="GM101" s="155">
        <f t="shared" si="706"/>
        <v>0</v>
      </c>
      <c r="GP101" s="286" t="s">
        <v>339</v>
      </c>
      <c r="GQ101" s="305" t="s">
        <v>340</v>
      </c>
      <c r="GR101" s="288" t="s">
        <v>109</v>
      </c>
      <c r="GS101" s="289">
        <v>2800</v>
      </c>
      <c r="GT101" s="295">
        <v>0</v>
      </c>
      <c r="GU101" s="291">
        <f t="shared" si="928"/>
        <v>0</v>
      </c>
      <c r="GV101" s="594"/>
      <c r="GW101" s="198">
        <f>IF(EXACT(VLOOKUP(GP101,OFERTA_0,2,FALSE),GQ101),1,0)</f>
        <v>1</v>
      </c>
      <c r="GX101" s="198">
        <f>IF(EXACT(VLOOKUP(GP101,OFERTA_0,3,FALSE),GR101),1,0)</f>
        <v>1</v>
      </c>
      <c r="GY101" s="199">
        <f>IF(EXACT(VLOOKUP(GP101,OFERTA_0,4,FALSE),GS101),1,0)</f>
        <v>1</v>
      </c>
      <c r="GZ101" s="199">
        <f t="shared" si="929"/>
        <v>0</v>
      </c>
      <c r="HA101" s="199">
        <f t="shared" si="930"/>
        <v>0</v>
      </c>
      <c r="HB101" s="199">
        <f t="shared" si="931"/>
        <v>0</v>
      </c>
      <c r="HC101" s="113">
        <f t="shared" si="882"/>
        <v>0</v>
      </c>
      <c r="HD101" s="155">
        <f t="shared" si="707"/>
        <v>0</v>
      </c>
      <c r="HG101" s="286" t="s">
        <v>339</v>
      </c>
      <c r="HH101" s="305" t="s">
        <v>340</v>
      </c>
      <c r="HI101" s="288" t="s">
        <v>109</v>
      </c>
      <c r="HJ101" s="289">
        <v>2800</v>
      </c>
      <c r="HK101" s="295">
        <v>0</v>
      </c>
      <c r="HL101" s="291">
        <f t="shared" si="932"/>
        <v>0</v>
      </c>
      <c r="HM101" s="594"/>
      <c r="HN101" s="198">
        <f>IF(EXACT(VLOOKUP(HG101,OFERTA_0,2,FALSE),HH101),1,0)</f>
        <v>1</v>
      </c>
      <c r="HO101" s="198">
        <f>IF(EXACT(VLOOKUP(HG101,OFERTA_0,3,FALSE),HI101),1,0)</f>
        <v>1</v>
      </c>
      <c r="HP101" s="199">
        <f>IF(EXACT(VLOOKUP(HG101,OFERTA_0,4,FALSE),HJ101),1,0)</f>
        <v>1</v>
      </c>
      <c r="HQ101" s="199">
        <f t="shared" si="933"/>
        <v>0</v>
      </c>
      <c r="HR101" s="199">
        <f t="shared" si="934"/>
        <v>0</v>
      </c>
      <c r="HS101" s="199">
        <f t="shared" si="935"/>
        <v>0</v>
      </c>
      <c r="HT101" s="113">
        <f t="shared" si="883"/>
        <v>0</v>
      </c>
      <c r="HU101" s="155">
        <f t="shared" si="708"/>
        <v>0</v>
      </c>
      <c r="HX101" s="286" t="s">
        <v>339</v>
      </c>
      <c r="HY101" s="305" t="s">
        <v>340</v>
      </c>
      <c r="HZ101" s="288" t="s">
        <v>109</v>
      </c>
      <c r="IA101" s="289">
        <v>2800</v>
      </c>
      <c r="IB101" s="295">
        <v>0</v>
      </c>
      <c r="IC101" s="291">
        <f t="shared" si="936"/>
        <v>0</v>
      </c>
      <c r="ID101" s="594"/>
      <c r="IE101" s="198">
        <f>IF(EXACT(VLOOKUP(HX101,OFERTA_0,2,FALSE),HY101),1,0)</f>
        <v>1</v>
      </c>
      <c r="IF101" s="198">
        <f>IF(EXACT(VLOOKUP(HX101,OFERTA_0,3,FALSE),HZ101),1,0)</f>
        <v>1</v>
      </c>
      <c r="IG101" s="199">
        <f>IF(EXACT(VLOOKUP(HX101,OFERTA_0,4,FALSE),IA101),1,0)</f>
        <v>1</v>
      </c>
      <c r="IH101" s="199">
        <f t="shared" si="937"/>
        <v>0</v>
      </c>
      <c r="II101" s="199">
        <f t="shared" si="938"/>
        <v>0</v>
      </c>
      <c r="IJ101" s="199">
        <f t="shared" si="939"/>
        <v>0</v>
      </c>
      <c r="IK101" s="113">
        <f t="shared" si="884"/>
        <v>0</v>
      </c>
      <c r="IL101" s="155">
        <f t="shared" si="709"/>
        <v>0</v>
      </c>
      <c r="IO101" s="286" t="s">
        <v>339</v>
      </c>
      <c r="IP101" s="305" t="s">
        <v>340</v>
      </c>
      <c r="IQ101" s="288" t="s">
        <v>109</v>
      </c>
      <c r="IR101" s="289">
        <v>2800</v>
      </c>
      <c r="IS101" s="295">
        <v>0</v>
      </c>
      <c r="IT101" s="291">
        <f t="shared" si="940"/>
        <v>0</v>
      </c>
      <c r="IU101" s="594"/>
      <c r="IV101" s="198">
        <f>IF(EXACT(VLOOKUP(IO101,OFERTA_0,2,FALSE),IP101),1,0)</f>
        <v>1</v>
      </c>
      <c r="IW101" s="198">
        <f>IF(EXACT(VLOOKUP(IO101,OFERTA_0,3,FALSE),IQ101),1,0)</f>
        <v>1</v>
      </c>
      <c r="IX101" s="199">
        <f>IF(EXACT(VLOOKUP(IO101,OFERTA_0,4,FALSE),IR101),1,0)</f>
        <v>1</v>
      </c>
      <c r="IY101" s="199">
        <f t="shared" si="941"/>
        <v>0</v>
      </c>
      <c r="IZ101" s="199">
        <f t="shared" si="942"/>
        <v>0</v>
      </c>
      <c r="JA101" s="199">
        <f t="shared" si="943"/>
        <v>0</v>
      </c>
      <c r="JB101" s="113">
        <f t="shared" si="885"/>
        <v>0</v>
      </c>
      <c r="JC101" s="155">
        <f t="shared" si="710"/>
        <v>0</v>
      </c>
    </row>
    <row r="102" spans="2:263" ht="17.25" thickTop="1">
      <c r="B102" s="308" t="s">
        <v>341</v>
      </c>
      <c r="C102" s="270" t="s">
        <v>342</v>
      </c>
      <c r="D102" s="309"/>
      <c r="E102" s="310"/>
      <c r="F102" s="311"/>
      <c r="G102" s="312"/>
      <c r="H102" s="275">
        <f>SUM(G103:G107)</f>
        <v>0</v>
      </c>
      <c r="K102" s="308" t="s">
        <v>341</v>
      </c>
      <c r="L102" s="270" t="s">
        <v>342</v>
      </c>
      <c r="M102" s="309"/>
      <c r="N102" s="310"/>
      <c r="O102" s="311"/>
      <c r="P102" s="312"/>
      <c r="Q102" s="275">
        <f>SUM(P103:P107)</f>
        <v>1728005</v>
      </c>
      <c r="R102" s="198">
        <f>IF(EXACT(VLOOKUP(K102,OFERTA_0,2,FALSE),L102),1,0)</f>
        <v>1</v>
      </c>
      <c r="S102" s="198">
        <f>IF(EXACT(VLOOKUP(K102,OFERTA_0,3,FALSE),M102),1,0)</f>
        <v>1</v>
      </c>
      <c r="T102" s="199">
        <f>IF(EXACT(VLOOKUP(K102,OFERTA_0,4,FALSE),N102),1,0)</f>
        <v>1</v>
      </c>
      <c r="U102" s="119"/>
      <c r="V102" s="119"/>
      <c r="W102" s="199">
        <f>PRODUCT(R102:T102)</f>
        <v>1</v>
      </c>
      <c r="X102" s="113">
        <f t="shared" si="420"/>
        <v>0</v>
      </c>
      <c r="Y102" s="155">
        <f t="shared" si="421"/>
        <v>0</v>
      </c>
      <c r="AB102" s="308" t="s">
        <v>341</v>
      </c>
      <c r="AC102" s="270" t="s">
        <v>342</v>
      </c>
      <c r="AD102" s="309"/>
      <c r="AE102" s="310"/>
      <c r="AF102" s="311"/>
      <c r="AG102" s="312"/>
      <c r="AH102" s="275">
        <f>SUM(AG103:AG107)</f>
        <v>1418150</v>
      </c>
      <c r="AI102" s="198">
        <f>IF(EXACT(VLOOKUP(AB102,OFERTA_0,2,FALSE),AC102),1,0)</f>
        <v>1</v>
      </c>
      <c r="AJ102" s="198">
        <f>IF(EXACT(VLOOKUP(AB102,OFERTA_0,3,FALSE),AD102),1,0)</f>
        <v>1</v>
      </c>
      <c r="AK102" s="199">
        <f>IF(EXACT(VLOOKUP(AB102,OFERTA_0,4,FALSE),AE102),1,0)</f>
        <v>1</v>
      </c>
      <c r="AL102" s="119"/>
      <c r="AM102" s="119"/>
      <c r="AN102" s="199">
        <f>PRODUCT(AI102:AK102)</f>
        <v>1</v>
      </c>
      <c r="AO102" s="113">
        <f t="shared" si="872"/>
        <v>0</v>
      </c>
      <c r="AP102" s="155">
        <f t="shared" si="697"/>
        <v>0</v>
      </c>
      <c r="AS102" s="313" t="s">
        <v>341</v>
      </c>
      <c r="AT102" s="277" t="s">
        <v>342</v>
      </c>
      <c r="AU102" s="314"/>
      <c r="AV102" s="315"/>
      <c r="AW102" s="316"/>
      <c r="AX102" s="312"/>
      <c r="AY102" s="275">
        <f>SUM(AX103:AX107)</f>
        <v>1146200</v>
      </c>
      <c r="AZ102" s="198">
        <f>IF(EXACT(VLOOKUP(AS102,OFERTA_0,2,FALSE),AT102),1,0)</f>
        <v>1</v>
      </c>
      <c r="BA102" s="198">
        <f>IF(EXACT(VLOOKUP(AS102,OFERTA_0,3,FALSE),AU102),1,0)</f>
        <v>1</v>
      </c>
      <c r="BB102" s="199">
        <f>IF(EXACT(VLOOKUP(AS102,OFERTA_0,4,FALSE),AV102),1,0)</f>
        <v>1</v>
      </c>
      <c r="BC102" s="119"/>
      <c r="BD102" s="119"/>
      <c r="BE102" s="199">
        <f>PRODUCT(AZ102:BB102)</f>
        <v>1</v>
      </c>
      <c r="BF102" s="113">
        <f t="shared" si="873"/>
        <v>0</v>
      </c>
      <c r="BG102" s="155">
        <f t="shared" si="698"/>
        <v>0</v>
      </c>
      <c r="BJ102" s="308" t="s">
        <v>341</v>
      </c>
      <c r="BK102" s="270" t="s">
        <v>342</v>
      </c>
      <c r="BL102" s="309"/>
      <c r="BM102" s="310"/>
      <c r="BN102" s="311"/>
      <c r="BO102" s="312"/>
      <c r="BP102" s="275">
        <f>SUM(BO103:BO107)</f>
        <v>1372000</v>
      </c>
      <c r="BQ102" s="198">
        <f>IF(EXACT(VLOOKUP(BJ102,OFERTA_0,2,FALSE),BK102),1,0)</f>
        <v>1</v>
      </c>
      <c r="BR102" s="198">
        <f>IF(EXACT(VLOOKUP(BJ102,OFERTA_0,3,FALSE),BL102),1,0)</f>
        <v>1</v>
      </c>
      <c r="BS102" s="199">
        <f>IF(EXACT(VLOOKUP(BJ102,OFERTA_0,4,FALSE),BM102),1,0)</f>
        <v>1</v>
      </c>
      <c r="BT102" s="119"/>
      <c r="BU102" s="119"/>
      <c r="BV102" s="199">
        <f>PRODUCT(BQ102:BS102)</f>
        <v>1</v>
      </c>
      <c r="BW102" s="113">
        <f t="shared" si="874"/>
        <v>0</v>
      </c>
      <c r="BX102" s="155">
        <f t="shared" si="699"/>
        <v>0</v>
      </c>
      <c r="CA102" s="308" t="s">
        <v>341</v>
      </c>
      <c r="CB102" s="270" t="s">
        <v>342</v>
      </c>
      <c r="CC102" s="309"/>
      <c r="CD102" s="310"/>
      <c r="CE102" s="311"/>
      <c r="CF102" s="312"/>
      <c r="CG102" s="275">
        <f>SUM(CF103:CF107)</f>
        <v>1332000</v>
      </c>
      <c r="CH102" s="198">
        <f>IF(EXACT(VLOOKUP(CA102,OFERTA_0,2,FALSE),CB102),1,0)</f>
        <v>1</v>
      </c>
      <c r="CI102" s="198">
        <f>IF(EXACT(VLOOKUP(CA102,OFERTA_0,3,FALSE),CC102),1,0)</f>
        <v>1</v>
      </c>
      <c r="CJ102" s="199">
        <f>IF(EXACT(VLOOKUP(CA102,OFERTA_0,4,FALSE),CD102),1,0)</f>
        <v>1</v>
      </c>
      <c r="CK102" s="119"/>
      <c r="CL102" s="119"/>
      <c r="CM102" s="199">
        <f>PRODUCT(CH102:CJ102)</f>
        <v>1</v>
      </c>
      <c r="CN102" s="113">
        <f t="shared" si="875"/>
        <v>0</v>
      </c>
      <c r="CO102" s="155">
        <f t="shared" si="700"/>
        <v>0</v>
      </c>
      <c r="CR102" s="317" t="s">
        <v>341</v>
      </c>
      <c r="CS102" s="282" t="s">
        <v>342</v>
      </c>
      <c r="CT102" s="318"/>
      <c r="CU102" s="319"/>
      <c r="CV102" s="319"/>
      <c r="CW102" s="312"/>
      <c r="CX102" s="275">
        <f>SUM(CW103:CW107)</f>
        <v>884358</v>
      </c>
      <c r="CY102" s="198">
        <f>IF(EXACT(VLOOKUP(CR102,OFERTA_0,2,FALSE),CS102),1,0)</f>
        <v>1</v>
      </c>
      <c r="CZ102" s="198">
        <f>IF(EXACT(VLOOKUP(CR102,OFERTA_0,3,FALSE),CT102),1,0)</f>
        <v>1</v>
      </c>
      <c r="DA102" s="199">
        <f>IF(EXACT(VLOOKUP(CR102,OFERTA_0,4,FALSE),CU102),1,0)</f>
        <v>1</v>
      </c>
      <c r="DB102" s="119"/>
      <c r="DC102" s="119"/>
      <c r="DD102" s="199">
        <f>PRODUCT(CY102:DA102)</f>
        <v>1</v>
      </c>
      <c r="DE102" s="113">
        <f t="shared" si="876"/>
        <v>0</v>
      </c>
      <c r="DF102" s="155">
        <f t="shared" si="701"/>
        <v>0</v>
      </c>
      <c r="DI102" s="308" t="s">
        <v>341</v>
      </c>
      <c r="DJ102" s="270" t="s">
        <v>342</v>
      </c>
      <c r="DK102" s="309"/>
      <c r="DL102" s="310"/>
      <c r="DM102" s="311"/>
      <c r="DN102" s="312"/>
      <c r="DO102" s="275">
        <f>SUM(DN103:DN107)</f>
        <v>0</v>
      </c>
      <c r="DP102" s="198">
        <f>IF(EXACT(VLOOKUP(DI102,OFERTA_0,2,FALSE),DJ102),1,0)</f>
        <v>1</v>
      </c>
      <c r="DQ102" s="198">
        <f>IF(EXACT(VLOOKUP(DI102,OFERTA_0,3,FALSE),DK102),1,0)</f>
        <v>1</v>
      </c>
      <c r="DR102" s="199">
        <f>IF(EXACT(VLOOKUP(DI102,OFERTA_0,4,FALSE),DL102),1,0)</f>
        <v>1</v>
      </c>
      <c r="DS102" s="119"/>
      <c r="DT102" s="119"/>
      <c r="DU102" s="199">
        <f>PRODUCT(DP102:DR102)</f>
        <v>1</v>
      </c>
      <c r="DV102" s="113">
        <f t="shared" si="877"/>
        <v>0</v>
      </c>
      <c r="DW102" s="155">
        <f t="shared" si="702"/>
        <v>0</v>
      </c>
      <c r="DZ102" s="308" t="s">
        <v>341</v>
      </c>
      <c r="EA102" s="270" t="s">
        <v>342</v>
      </c>
      <c r="EB102" s="309"/>
      <c r="EC102" s="310"/>
      <c r="ED102" s="311"/>
      <c r="EE102" s="312"/>
      <c r="EF102" s="275">
        <f>SUM(EE103:EE107)</f>
        <v>0</v>
      </c>
      <c r="EG102" s="198">
        <f>IF(EXACT(VLOOKUP(DZ102,OFERTA_0,2,FALSE),EA102),1,0)</f>
        <v>1</v>
      </c>
      <c r="EH102" s="198">
        <f>IF(EXACT(VLOOKUP(DZ102,OFERTA_0,3,FALSE),EB102),1,0)</f>
        <v>1</v>
      </c>
      <c r="EI102" s="199">
        <f>IF(EXACT(VLOOKUP(DZ102,OFERTA_0,4,FALSE),EC102),1,0)</f>
        <v>1</v>
      </c>
      <c r="EJ102" s="119"/>
      <c r="EK102" s="119"/>
      <c r="EL102" s="199">
        <f>PRODUCT(EG102:EI102)</f>
        <v>1</v>
      </c>
      <c r="EM102" s="113">
        <f t="shared" si="878"/>
        <v>0</v>
      </c>
      <c r="EN102" s="155">
        <f t="shared" si="703"/>
        <v>0</v>
      </c>
      <c r="EQ102" s="308" t="s">
        <v>341</v>
      </c>
      <c r="ER102" s="270" t="s">
        <v>342</v>
      </c>
      <c r="ES102" s="309"/>
      <c r="ET102" s="310"/>
      <c r="EU102" s="311"/>
      <c r="EV102" s="312"/>
      <c r="EW102" s="275">
        <f>SUM(EV103:EV107)</f>
        <v>0</v>
      </c>
      <c r="EX102" s="198">
        <f>IF(EXACT(VLOOKUP(EQ102,OFERTA_0,2,FALSE),ER102),1,0)</f>
        <v>1</v>
      </c>
      <c r="EY102" s="198">
        <f>IF(EXACT(VLOOKUP(EQ102,OFERTA_0,3,FALSE),ES102),1,0)</f>
        <v>1</v>
      </c>
      <c r="EZ102" s="199">
        <f>IF(EXACT(VLOOKUP(EQ102,OFERTA_0,4,FALSE),ET102),1,0)</f>
        <v>1</v>
      </c>
      <c r="FA102" s="119"/>
      <c r="FB102" s="119"/>
      <c r="FC102" s="199">
        <f>PRODUCT(EX102:EZ102)</f>
        <v>1</v>
      </c>
      <c r="FD102" s="113">
        <f t="shared" si="879"/>
        <v>0</v>
      </c>
      <c r="FE102" s="155">
        <f t="shared" si="704"/>
        <v>0</v>
      </c>
      <c r="FH102" s="308" t="s">
        <v>341</v>
      </c>
      <c r="FI102" s="270" t="s">
        <v>342</v>
      </c>
      <c r="FJ102" s="309"/>
      <c r="FK102" s="310"/>
      <c r="FL102" s="311"/>
      <c r="FM102" s="312"/>
      <c r="FN102" s="275">
        <f>SUM(FM103:FM107)</f>
        <v>0</v>
      </c>
      <c r="FO102" s="198">
        <f>IF(EXACT(VLOOKUP(FH102,OFERTA_0,2,FALSE),FI102),1,0)</f>
        <v>1</v>
      </c>
      <c r="FP102" s="198">
        <f>IF(EXACT(VLOOKUP(FH102,OFERTA_0,3,FALSE),FJ102),1,0)</f>
        <v>1</v>
      </c>
      <c r="FQ102" s="199">
        <f>IF(EXACT(VLOOKUP(FH102,OFERTA_0,4,FALSE),FK102),1,0)</f>
        <v>1</v>
      </c>
      <c r="FR102" s="119"/>
      <c r="FS102" s="119"/>
      <c r="FT102" s="199">
        <f>PRODUCT(FO102:FQ102)</f>
        <v>1</v>
      </c>
      <c r="FU102" s="113">
        <f t="shared" si="880"/>
        <v>0</v>
      </c>
      <c r="FV102" s="155">
        <f t="shared" si="705"/>
        <v>0</v>
      </c>
      <c r="FY102" s="308" t="s">
        <v>341</v>
      </c>
      <c r="FZ102" s="270" t="s">
        <v>342</v>
      </c>
      <c r="GA102" s="309"/>
      <c r="GB102" s="310"/>
      <c r="GC102" s="311"/>
      <c r="GD102" s="312"/>
      <c r="GE102" s="275">
        <f>SUM(GD103:GD107)</f>
        <v>0</v>
      </c>
      <c r="GF102" s="198">
        <f>IF(EXACT(VLOOKUP(FY102,OFERTA_0,2,FALSE),FZ102),1,0)</f>
        <v>1</v>
      </c>
      <c r="GG102" s="198">
        <f>IF(EXACT(VLOOKUP(FY102,OFERTA_0,3,FALSE),GA102),1,0)</f>
        <v>1</v>
      </c>
      <c r="GH102" s="199">
        <f>IF(EXACT(VLOOKUP(FY102,OFERTA_0,4,FALSE),GB102),1,0)</f>
        <v>1</v>
      </c>
      <c r="GI102" s="119"/>
      <c r="GJ102" s="119"/>
      <c r="GK102" s="199">
        <f>PRODUCT(GF102:GH102)</f>
        <v>1</v>
      </c>
      <c r="GL102" s="113">
        <f t="shared" si="881"/>
        <v>0</v>
      </c>
      <c r="GM102" s="155">
        <f t="shared" si="706"/>
        <v>0</v>
      </c>
      <c r="GP102" s="308" t="s">
        <v>341</v>
      </c>
      <c r="GQ102" s="270" t="s">
        <v>342</v>
      </c>
      <c r="GR102" s="309"/>
      <c r="GS102" s="310"/>
      <c r="GT102" s="311"/>
      <c r="GU102" s="312"/>
      <c r="GV102" s="275">
        <f>SUM(GU103:GU107)</f>
        <v>0</v>
      </c>
      <c r="GW102" s="198">
        <f>IF(EXACT(VLOOKUP(GP102,OFERTA_0,2,FALSE),GQ102),1,0)</f>
        <v>1</v>
      </c>
      <c r="GX102" s="198">
        <f>IF(EXACT(VLOOKUP(GP102,OFERTA_0,3,FALSE),GR102),1,0)</f>
        <v>1</v>
      </c>
      <c r="GY102" s="199">
        <f>IF(EXACT(VLOOKUP(GP102,OFERTA_0,4,FALSE),GS102),1,0)</f>
        <v>1</v>
      </c>
      <c r="GZ102" s="119"/>
      <c r="HA102" s="119"/>
      <c r="HB102" s="199">
        <f>PRODUCT(GW102:GY102)</f>
        <v>1</v>
      </c>
      <c r="HC102" s="113">
        <f t="shared" si="882"/>
        <v>0</v>
      </c>
      <c r="HD102" s="155">
        <f t="shared" si="707"/>
        <v>0</v>
      </c>
      <c r="HG102" s="308" t="s">
        <v>341</v>
      </c>
      <c r="HH102" s="270" t="s">
        <v>342</v>
      </c>
      <c r="HI102" s="309"/>
      <c r="HJ102" s="310"/>
      <c r="HK102" s="311"/>
      <c r="HL102" s="312"/>
      <c r="HM102" s="275">
        <f>SUM(HL103:HL107)</f>
        <v>0</v>
      </c>
      <c r="HN102" s="198">
        <f>IF(EXACT(VLOOKUP(HG102,OFERTA_0,2,FALSE),HH102),1,0)</f>
        <v>1</v>
      </c>
      <c r="HO102" s="198">
        <f>IF(EXACT(VLOOKUP(HG102,OFERTA_0,3,FALSE),HI102),1,0)</f>
        <v>1</v>
      </c>
      <c r="HP102" s="199">
        <f>IF(EXACT(VLOOKUP(HG102,OFERTA_0,4,FALSE),HJ102),1,0)</f>
        <v>1</v>
      </c>
      <c r="HQ102" s="119"/>
      <c r="HR102" s="119"/>
      <c r="HS102" s="199">
        <f>PRODUCT(HN102:HP102)</f>
        <v>1</v>
      </c>
      <c r="HT102" s="113">
        <f t="shared" si="883"/>
        <v>0</v>
      </c>
      <c r="HU102" s="155">
        <f t="shared" si="708"/>
        <v>0</v>
      </c>
      <c r="HX102" s="308" t="s">
        <v>341</v>
      </c>
      <c r="HY102" s="270" t="s">
        <v>342</v>
      </c>
      <c r="HZ102" s="309"/>
      <c r="IA102" s="310"/>
      <c r="IB102" s="311"/>
      <c r="IC102" s="312"/>
      <c r="ID102" s="275">
        <f>SUM(IC103:IC107)</f>
        <v>0</v>
      </c>
      <c r="IE102" s="198">
        <f>IF(EXACT(VLOOKUP(HX102,OFERTA_0,2,FALSE),HY102),1,0)</f>
        <v>1</v>
      </c>
      <c r="IF102" s="198">
        <f>IF(EXACT(VLOOKUP(HX102,OFERTA_0,3,FALSE),HZ102),1,0)</f>
        <v>1</v>
      </c>
      <c r="IG102" s="199">
        <f>IF(EXACT(VLOOKUP(HX102,OFERTA_0,4,FALSE),IA102),1,0)</f>
        <v>1</v>
      </c>
      <c r="IH102" s="119"/>
      <c r="II102" s="119"/>
      <c r="IJ102" s="199">
        <f>PRODUCT(IE102:IG102)</f>
        <v>1</v>
      </c>
      <c r="IK102" s="113">
        <f t="shared" si="884"/>
        <v>0</v>
      </c>
      <c r="IL102" s="155">
        <f t="shared" si="709"/>
        <v>0</v>
      </c>
      <c r="IO102" s="308" t="s">
        <v>341</v>
      </c>
      <c r="IP102" s="270" t="s">
        <v>342</v>
      </c>
      <c r="IQ102" s="309"/>
      <c r="IR102" s="310"/>
      <c r="IS102" s="311"/>
      <c r="IT102" s="312"/>
      <c r="IU102" s="275">
        <f>SUM(IT103:IT107)</f>
        <v>0</v>
      </c>
      <c r="IV102" s="198">
        <f>IF(EXACT(VLOOKUP(IO102,OFERTA_0,2,FALSE),IP102),1,0)</f>
        <v>1</v>
      </c>
      <c r="IW102" s="198">
        <f>IF(EXACT(VLOOKUP(IO102,OFERTA_0,3,FALSE),IQ102),1,0)</f>
        <v>1</v>
      </c>
      <c r="IX102" s="199">
        <f>IF(EXACT(VLOOKUP(IO102,OFERTA_0,4,FALSE),IR102),1,0)</f>
        <v>1</v>
      </c>
      <c r="IY102" s="119"/>
      <c r="IZ102" s="119"/>
      <c r="JA102" s="199">
        <f>PRODUCT(IV102:IX102)</f>
        <v>1</v>
      </c>
      <c r="JB102" s="113">
        <f t="shared" si="885"/>
        <v>0</v>
      </c>
      <c r="JC102" s="155">
        <f t="shared" si="710"/>
        <v>0</v>
      </c>
    </row>
    <row r="103" spans="2:263" ht="59.25" customHeight="1">
      <c r="B103" s="286"/>
      <c r="C103" s="287" t="s">
        <v>343</v>
      </c>
      <c r="D103" s="288"/>
      <c r="E103" s="289"/>
      <c r="F103" s="333"/>
      <c r="G103" s="291"/>
      <c r="H103" s="594" t="e">
        <f>+H102/G189</f>
        <v>#DIV/0!</v>
      </c>
      <c r="K103" s="286"/>
      <c r="L103" s="292" t="s">
        <v>343</v>
      </c>
      <c r="M103" s="293"/>
      <c r="N103" s="294"/>
      <c r="O103" s="297"/>
      <c r="P103" s="291"/>
      <c r="Q103" s="595">
        <f>+Q102/P189</f>
        <v>7.9150585128168437E-3</v>
      </c>
      <c r="R103" s="198">
        <v>1</v>
      </c>
      <c r="S103" s="198">
        <v>1</v>
      </c>
      <c r="T103" s="199">
        <v>1</v>
      </c>
      <c r="U103" s="119"/>
      <c r="V103" s="119"/>
      <c r="W103" s="199">
        <f>PRODUCT(R103:T103)</f>
        <v>1</v>
      </c>
      <c r="X103" s="113">
        <f t="shared" si="420"/>
        <v>0</v>
      </c>
      <c r="Y103" s="155">
        <f t="shared" si="421"/>
        <v>0</v>
      </c>
      <c r="AB103" s="286"/>
      <c r="AC103" s="292" t="s">
        <v>343</v>
      </c>
      <c r="AD103" s="293"/>
      <c r="AE103" s="294"/>
      <c r="AF103" s="297"/>
      <c r="AG103" s="291"/>
      <c r="AH103" s="594">
        <f>+AH102/AG189</f>
        <v>6.7154597550118456E-3</v>
      </c>
      <c r="AI103" s="198">
        <v>1</v>
      </c>
      <c r="AJ103" s="198">
        <v>1</v>
      </c>
      <c r="AK103" s="199">
        <v>1</v>
      </c>
      <c r="AL103" s="119"/>
      <c r="AM103" s="119"/>
      <c r="AN103" s="199">
        <f>PRODUCT(AI103:AK103)</f>
        <v>1</v>
      </c>
      <c r="AO103" s="113">
        <f t="shared" si="872"/>
        <v>0</v>
      </c>
      <c r="AP103" s="155">
        <f t="shared" si="697"/>
        <v>0</v>
      </c>
      <c r="AS103" s="286"/>
      <c r="AT103" s="292" t="s">
        <v>343</v>
      </c>
      <c r="AU103" s="296"/>
      <c r="AV103" s="294"/>
      <c r="AW103" s="297"/>
      <c r="AX103" s="291"/>
      <c r="AY103" s="594">
        <f>+AY102/AX189</f>
        <v>5.2602122647553403E-3</v>
      </c>
      <c r="AZ103" s="198">
        <v>1</v>
      </c>
      <c r="BA103" s="198">
        <v>1</v>
      </c>
      <c r="BB103" s="199">
        <v>1</v>
      </c>
      <c r="BC103" s="119"/>
      <c r="BD103" s="119"/>
      <c r="BE103" s="199">
        <f>PRODUCT(AZ103:BB103)</f>
        <v>1</v>
      </c>
      <c r="BF103" s="113">
        <f t="shared" si="873"/>
        <v>0</v>
      </c>
      <c r="BG103" s="155">
        <f t="shared" si="698"/>
        <v>0</v>
      </c>
      <c r="BJ103" s="286"/>
      <c r="BK103" s="292" t="s">
        <v>343</v>
      </c>
      <c r="BL103" s="293"/>
      <c r="BM103" s="294"/>
      <c r="BN103" s="297"/>
      <c r="BO103" s="291"/>
      <c r="BP103" s="594">
        <f>+BP102/BO189</f>
        <v>6.2296518943624488E-3</v>
      </c>
      <c r="BQ103" s="198">
        <v>1</v>
      </c>
      <c r="BR103" s="198">
        <v>1</v>
      </c>
      <c r="BS103" s="199">
        <v>1</v>
      </c>
      <c r="BT103" s="119"/>
      <c r="BU103" s="119"/>
      <c r="BV103" s="199">
        <f>PRODUCT(BQ103:BS103)</f>
        <v>1</v>
      </c>
      <c r="BW103" s="113">
        <f t="shared" si="874"/>
        <v>0</v>
      </c>
      <c r="BX103" s="155">
        <f t="shared" si="699"/>
        <v>0</v>
      </c>
      <c r="CA103" s="286"/>
      <c r="CB103" s="298" t="s">
        <v>343</v>
      </c>
      <c r="CC103" s="293"/>
      <c r="CD103" s="294"/>
      <c r="CE103" s="297"/>
      <c r="CF103" s="291"/>
      <c r="CG103" s="594">
        <f>+CG102/CF189</f>
        <v>6.1186205107027882E-3</v>
      </c>
      <c r="CH103" s="198">
        <v>1</v>
      </c>
      <c r="CI103" s="198">
        <v>1</v>
      </c>
      <c r="CJ103" s="199">
        <v>1</v>
      </c>
      <c r="CK103" s="119"/>
      <c r="CL103" s="119"/>
      <c r="CM103" s="199">
        <f>PRODUCT(CH103:CJ103)</f>
        <v>1</v>
      </c>
      <c r="CN103" s="113">
        <f t="shared" si="875"/>
        <v>0</v>
      </c>
      <c r="CO103" s="155">
        <f t="shared" si="700"/>
        <v>0</v>
      </c>
      <c r="CR103" s="299"/>
      <c r="CS103" s="300" t="s">
        <v>343</v>
      </c>
      <c r="CT103" s="301"/>
      <c r="CU103" s="302"/>
      <c r="CV103" s="303"/>
      <c r="CW103" s="291"/>
      <c r="CX103" s="594">
        <f>+CX102/CW189</f>
        <v>3.9569070744160436E-3</v>
      </c>
      <c r="CY103" s="198">
        <v>1</v>
      </c>
      <c r="CZ103" s="198">
        <v>1</v>
      </c>
      <c r="DA103" s="199">
        <v>1</v>
      </c>
      <c r="DB103" s="119"/>
      <c r="DC103" s="119"/>
      <c r="DD103" s="199">
        <f>PRODUCT(CY103:DA103)</f>
        <v>1</v>
      </c>
      <c r="DE103" s="113">
        <f t="shared" si="876"/>
        <v>0</v>
      </c>
      <c r="DF103" s="155">
        <f t="shared" si="701"/>
        <v>0</v>
      </c>
      <c r="DI103" s="286"/>
      <c r="DJ103" s="287" t="s">
        <v>343</v>
      </c>
      <c r="DK103" s="288"/>
      <c r="DL103" s="289"/>
      <c r="DM103" s="297"/>
      <c r="DN103" s="291"/>
      <c r="DO103" s="594" t="e">
        <f>+DO102/DN189</f>
        <v>#DIV/0!</v>
      </c>
      <c r="DP103" s="198">
        <v>1</v>
      </c>
      <c r="DQ103" s="198">
        <v>1</v>
      </c>
      <c r="DR103" s="199">
        <v>1</v>
      </c>
      <c r="DS103" s="119"/>
      <c r="DT103" s="119"/>
      <c r="DU103" s="199">
        <f>PRODUCT(DP103:DR103)</f>
        <v>1</v>
      </c>
      <c r="DV103" s="113">
        <f t="shared" si="877"/>
        <v>0</v>
      </c>
      <c r="DW103" s="155">
        <f t="shared" si="702"/>
        <v>0</v>
      </c>
      <c r="DZ103" s="286"/>
      <c r="EA103" s="287" t="s">
        <v>343</v>
      </c>
      <c r="EB103" s="288"/>
      <c r="EC103" s="289"/>
      <c r="ED103" s="297"/>
      <c r="EE103" s="291"/>
      <c r="EF103" s="594" t="e">
        <f>+EF102/EE189</f>
        <v>#DIV/0!</v>
      </c>
      <c r="EG103" s="198">
        <v>1</v>
      </c>
      <c r="EH103" s="198">
        <v>1</v>
      </c>
      <c r="EI103" s="199">
        <v>1</v>
      </c>
      <c r="EJ103" s="119"/>
      <c r="EK103" s="119"/>
      <c r="EL103" s="199">
        <f>PRODUCT(EG103:EI103)</f>
        <v>1</v>
      </c>
      <c r="EM103" s="113">
        <f t="shared" si="878"/>
        <v>0</v>
      </c>
      <c r="EN103" s="155">
        <f t="shared" si="703"/>
        <v>0</v>
      </c>
      <c r="EQ103" s="286"/>
      <c r="ER103" s="287" t="s">
        <v>343</v>
      </c>
      <c r="ES103" s="288"/>
      <c r="ET103" s="289"/>
      <c r="EU103" s="297"/>
      <c r="EV103" s="291"/>
      <c r="EW103" s="594" t="e">
        <f>+EW102/EV189</f>
        <v>#DIV/0!</v>
      </c>
      <c r="EX103" s="198">
        <v>1</v>
      </c>
      <c r="EY103" s="198">
        <v>1</v>
      </c>
      <c r="EZ103" s="199">
        <v>1</v>
      </c>
      <c r="FA103" s="119"/>
      <c r="FB103" s="119"/>
      <c r="FC103" s="199">
        <f>PRODUCT(EX103:EZ103)</f>
        <v>1</v>
      </c>
      <c r="FD103" s="113">
        <f t="shared" si="879"/>
        <v>0</v>
      </c>
      <c r="FE103" s="155">
        <f t="shared" si="704"/>
        <v>0</v>
      </c>
      <c r="FH103" s="286"/>
      <c r="FI103" s="287" t="s">
        <v>343</v>
      </c>
      <c r="FJ103" s="288"/>
      <c r="FK103" s="289"/>
      <c r="FL103" s="297"/>
      <c r="FM103" s="291"/>
      <c r="FN103" s="594" t="e">
        <f>+FN102/FM189</f>
        <v>#DIV/0!</v>
      </c>
      <c r="FO103" s="198">
        <v>1</v>
      </c>
      <c r="FP103" s="198">
        <v>1</v>
      </c>
      <c r="FQ103" s="199">
        <v>1</v>
      </c>
      <c r="FR103" s="119"/>
      <c r="FS103" s="119"/>
      <c r="FT103" s="199">
        <f>PRODUCT(FO103:FQ103)</f>
        <v>1</v>
      </c>
      <c r="FU103" s="113">
        <f t="shared" si="880"/>
        <v>0</v>
      </c>
      <c r="FV103" s="155">
        <f t="shared" si="705"/>
        <v>0</v>
      </c>
      <c r="FY103" s="286"/>
      <c r="FZ103" s="287" t="s">
        <v>343</v>
      </c>
      <c r="GA103" s="288"/>
      <c r="GB103" s="289"/>
      <c r="GC103" s="297"/>
      <c r="GD103" s="291"/>
      <c r="GE103" s="594" t="e">
        <f>+GE102/GD189</f>
        <v>#DIV/0!</v>
      </c>
      <c r="GF103" s="198">
        <v>1</v>
      </c>
      <c r="GG103" s="198">
        <v>1</v>
      </c>
      <c r="GH103" s="199">
        <v>1</v>
      </c>
      <c r="GI103" s="119"/>
      <c r="GJ103" s="119"/>
      <c r="GK103" s="199">
        <f>PRODUCT(GF103:GH103)</f>
        <v>1</v>
      </c>
      <c r="GL103" s="113">
        <f t="shared" si="881"/>
        <v>0</v>
      </c>
      <c r="GM103" s="155">
        <f t="shared" si="706"/>
        <v>0</v>
      </c>
      <c r="GP103" s="286"/>
      <c r="GQ103" s="287" t="s">
        <v>343</v>
      </c>
      <c r="GR103" s="288"/>
      <c r="GS103" s="289"/>
      <c r="GT103" s="297"/>
      <c r="GU103" s="291"/>
      <c r="GV103" s="594" t="e">
        <f>+GV102/GU189</f>
        <v>#DIV/0!</v>
      </c>
      <c r="GW103" s="198">
        <v>1</v>
      </c>
      <c r="GX103" s="198">
        <v>1</v>
      </c>
      <c r="GY103" s="199">
        <v>1</v>
      </c>
      <c r="GZ103" s="119"/>
      <c r="HA103" s="119"/>
      <c r="HB103" s="199">
        <f>PRODUCT(GW103:GY103)</f>
        <v>1</v>
      </c>
      <c r="HC103" s="113">
        <f t="shared" si="882"/>
        <v>0</v>
      </c>
      <c r="HD103" s="155">
        <f t="shared" si="707"/>
        <v>0</v>
      </c>
      <c r="HG103" s="286"/>
      <c r="HH103" s="287" t="s">
        <v>343</v>
      </c>
      <c r="HI103" s="288"/>
      <c r="HJ103" s="289"/>
      <c r="HK103" s="297"/>
      <c r="HL103" s="291"/>
      <c r="HM103" s="594" t="e">
        <f>+HM102/HL189</f>
        <v>#DIV/0!</v>
      </c>
      <c r="HN103" s="198">
        <v>1</v>
      </c>
      <c r="HO103" s="198">
        <v>1</v>
      </c>
      <c r="HP103" s="199">
        <v>1</v>
      </c>
      <c r="HQ103" s="119"/>
      <c r="HR103" s="119"/>
      <c r="HS103" s="199">
        <f>PRODUCT(HN103:HP103)</f>
        <v>1</v>
      </c>
      <c r="HT103" s="113">
        <f t="shared" si="883"/>
        <v>0</v>
      </c>
      <c r="HU103" s="155">
        <f t="shared" si="708"/>
        <v>0</v>
      </c>
      <c r="HX103" s="286"/>
      <c r="HY103" s="287" t="s">
        <v>343</v>
      </c>
      <c r="HZ103" s="288"/>
      <c r="IA103" s="289"/>
      <c r="IB103" s="297"/>
      <c r="IC103" s="291"/>
      <c r="ID103" s="594" t="e">
        <f>+ID102/IC189</f>
        <v>#DIV/0!</v>
      </c>
      <c r="IE103" s="198">
        <v>1</v>
      </c>
      <c r="IF103" s="198">
        <v>1</v>
      </c>
      <c r="IG103" s="199">
        <v>1</v>
      </c>
      <c r="IH103" s="119"/>
      <c r="II103" s="119"/>
      <c r="IJ103" s="199">
        <f>PRODUCT(IE103:IG103)</f>
        <v>1</v>
      </c>
      <c r="IK103" s="113">
        <f t="shared" si="884"/>
        <v>0</v>
      </c>
      <c r="IL103" s="155">
        <f t="shared" si="709"/>
        <v>0</v>
      </c>
      <c r="IO103" s="286"/>
      <c r="IP103" s="287" t="s">
        <v>343</v>
      </c>
      <c r="IQ103" s="288"/>
      <c r="IR103" s="289"/>
      <c r="IS103" s="297"/>
      <c r="IT103" s="291"/>
      <c r="IU103" s="594" t="e">
        <f>+IU102/IT189</f>
        <v>#DIV/0!</v>
      </c>
      <c r="IV103" s="198">
        <v>1</v>
      </c>
      <c r="IW103" s="198">
        <v>1</v>
      </c>
      <c r="IX103" s="199">
        <v>1</v>
      </c>
      <c r="IY103" s="119"/>
      <c r="IZ103" s="119"/>
      <c r="JA103" s="199">
        <f>PRODUCT(IV103:IX103)</f>
        <v>1</v>
      </c>
      <c r="JB103" s="113">
        <f t="shared" si="885"/>
        <v>0</v>
      </c>
      <c r="JC103" s="155">
        <f t="shared" si="710"/>
        <v>0</v>
      </c>
    </row>
    <row r="104" spans="2:263" ht="47.25" customHeight="1">
      <c r="B104" s="286" t="s">
        <v>344</v>
      </c>
      <c r="C104" s="287" t="s">
        <v>345</v>
      </c>
      <c r="D104" s="288" t="s">
        <v>272</v>
      </c>
      <c r="E104" s="289">
        <v>6</v>
      </c>
      <c r="F104" s="290">
        <v>0</v>
      </c>
      <c r="G104" s="291">
        <f t="shared" ref="G104:G107" si="944">+ROUND(E104*F104,0)</f>
        <v>0</v>
      </c>
      <c r="H104" s="594"/>
      <c r="K104" s="286" t="s">
        <v>344</v>
      </c>
      <c r="L104" s="292" t="s">
        <v>345</v>
      </c>
      <c r="M104" s="293" t="s">
        <v>272</v>
      </c>
      <c r="N104" s="294">
        <v>6</v>
      </c>
      <c r="O104" s="295">
        <v>17240</v>
      </c>
      <c r="P104" s="291">
        <f t="shared" ref="P104:P107" si="945">+ROUND(N104*O104,0)</f>
        <v>103440</v>
      </c>
      <c r="Q104" s="594"/>
      <c r="R104" s="198">
        <f t="shared" ref="R104:R135" si="946">IF(EXACT(VLOOKUP(K104,OFERTA_0,2,FALSE),L104),1,0)</f>
        <v>1</v>
      </c>
      <c r="S104" s="198">
        <f t="shared" ref="S104:S135" si="947">IF(EXACT(VLOOKUP(K104,OFERTA_0,3,FALSE),M104),1,0)</f>
        <v>1</v>
      </c>
      <c r="T104" s="199">
        <f t="shared" ref="T104:T135" si="948">IF(EXACT(VLOOKUP(K104,OFERTA_0,4,FALSE),N104),1,0)</f>
        <v>1</v>
      </c>
      <c r="U104" s="199">
        <f t="shared" si="417"/>
        <v>1</v>
      </c>
      <c r="V104" s="199">
        <f t="shared" si="418"/>
        <v>1</v>
      </c>
      <c r="W104" s="199">
        <f t="shared" si="419"/>
        <v>1</v>
      </c>
      <c r="X104" s="113">
        <f t="shared" si="420"/>
        <v>103440</v>
      </c>
      <c r="Y104" s="155">
        <f t="shared" si="421"/>
        <v>0</v>
      </c>
      <c r="AB104" s="286" t="s">
        <v>344</v>
      </c>
      <c r="AC104" s="292" t="s">
        <v>345</v>
      </c>
      <c r="AD104" s="293" t="s">
        <v>272</v>
      </c>
      <c r="AE104" s="294">
        <v>6</v>
      </c>
      <c r="AF104" s="295">
        <v>75525</v>
      </c>
      <c r="AG104" s="291">
        <f t="shared" ref="AG104:AG107" si="949">+ROUND(AE104*AF104,0)</f>
        <v>453150</v>
      </c>
      <c r="AH104" s="594"/>
      <c r="AI104" s="198">
        <f t="shared" ref="AI104:AI167" si="950">IF(EXACT(VLOOKUP(AB104,OFERTA_0,2,FALSE),AC104),1,0)</f>
        <v>1</v>
      </c>
      <c r="AJ104" s="198">
        <f t="shared" ref="AJ104:AJ167" si="951">IF(EXACT(VLOOKUP(AB104,OFERTA_0,3,FALSE),AD104),1,0)</f>
        <v>1</v>
      </c>
      <c r="AK104" s="199">
        <f t="shared" ref="AK104:AK167" si="952">IF(EXACT(VLOOKUP(AB104,OFERTA_0,4,FALSE),AE104),1,0)</f>
        <v>1</v>
      </c>
      <c r="AL104" s="199">
        <f t="shared" ref="AL104:AL107" si="953">IF(AF104=0,0,1)</f>
        <v>1</v>
      </c>
      <c r="AM104" s="199">
        <f t="shared" ref="AM104:AM107" si="954">IF(AG104=0,0,1)</f>
        <v>1</v>
      </c>
      <c r="AN104" s="199">
        <f t="shared" ref="AN104:AN107" si="955">PRODUCT(AI104:AM104)</f>
        <v>1</v>
      </c>
      <c r="AO104" s="113">
        <f t="shared" si="872"/>
        <v>453150</v>
      </c>
      <c r="AP104" s="155">
        <f t="shared" si="697"/>
        <v>0</v>
      </c>
      <c r="AS104" s="286" t="s">
        <v>344</v>
      </c>
      <c r="AT104" s="292" t="s">
        <v>345</v>
      </c>
      <c r="AU104" s="296" t="s">
        <v>272</v>
      </c>
      <c r="AV104" s="294">
        <v>6</v>
      </c>
      <c r="AW104" s="297">
        <v>68000</v>
      </c>
      <c r="AX104" s="291">
        <f t="shared" ref="AX104:AX107" si="956">+ROUND(AV104*AW104,0)</f>
        <v>408000</v>
      </c>
      <c r="AY104" s="594"/>
      <c r="AZ104" s="198">
        <f t="shared" ref="AZ104:AZ167" si="957">IF(EXACT(VLOOKUP(AS104,OFERTA_0,2,FALSE),AT104),1,0)</f>
        <v>1</v>
      </c>
      <c r="BA104" s="198">
        <f t="shared" ref="BA104:BA167" si="958">IF(EXACT(VLOOKUP(AS104,OFERTA_0,3,FALSE),AU104),1,0)</f>
        <v>1</v>
      </c>
      <c r="BB104" s="199">
        <f t="shared" ref="BB104:BB167" si="959">IF(EXACT(VLOOKUP(AS104,OFERTA_0,4,FALSE),AV104),1,0)</f>
        <v>1</v>
      </c>
      <c r="BC104" s="199">
        <f t="shared" ref="BC104:BC107" si="960">IF(AW104=0,0,1)</f>
        <v>1</v>
      </c>
      <c r="BD104" s="199">
        <f t="shared" ref="BD104:BD107" si="961">IF(AX104=0,0,1)</f>
        <v>1</v>
      </c>
      <c r="BE104" s="199">
        <f t="shared" ref="BE104:BE107" si="962">PRODUCT(AZ104:BD104)</f>
        <v>1</v>
      </c>
      <c r="BF104" s="113">
        <f t="shared" si="873"/>
        <v>408000</v>
      </c>
      <c r="BG104" s="155">
        <f t="shared" si="698"/>
        <v>0</v>
      </c>
      <c r="BJ104" s="286" t="s">
        <v>344</v>
      </c>
      <c r="BK104" s="292" t="s">
        <v>345</v>
      </c>
      <c r="BL104" s="293" t="s">
        <v>272</v>
      </c>
      <c r="BM104" s="294">
        <v>6</v>
      </c>
      <c r="BN104" s="295">
        <v>77000</v>
      </c>
      <c r="BO104" s="291">
        <f t="shared" ref="BO104:BO107" si="963">+ROUND(BM104*BN104,0)</f>
        <v>462000</v>
      </c>
      <c r="BP104" s="594"/>
      <c r="BQ104" s="198">
        <f t="shared" ref="BQ104:BQ167" si="964">IF(EXACT(VLOOKUP(BJ104,OFERTA_0,2,FALSE),BK104),1,0)</f>
        <v>1</v>
      </c>
      <c r="BR104" s="198">
        <f t="shared" ref="BR104:BR167" si="965">IF(EXACT(VLOOKUP(BJ104,OFERTA_0,3,FALSE),BL104),1,0)</f>
        <v>1</v>
      </c>
      <c r="BS104" s="199">
        <f t="shared" ref="BS104:BS167" si="966">IF(EXACT(VLOOKUP(BJ104,OFERTA_0,4,FALSE),BM104),1,0)</f>
        <v>1</v>
      </c>
      <c r="BT104" s="199">
        <f t="shared" ref="BT104:BT107" si="967">IF(BN104=0,0,1)</f>
        <v>1</v>
      </c>
      <c r="BU104" s="199">
        <f t="shared" ref="BU104:BU107" si="968">IF(BO104=0,0,1)</f>
        <v>1</v>
      </c>
      <c r="BV104" s="199">
        <f t="shared" ref="BV104:BV107" si="969">PRODUCT(BQ104:BU104)</f>
        <v>1</v>
      </c>
      <c r="BW104" s="113">
        <f t="shared" si="874"/>
        <v>462000</v>
      </c>
      <c r="BX104" s="155">
        <f t="shared" si="699"/>
        <v>0</v>
      </c>
      <c r="CA104" s="286" t="s">
        <v>344</v>
      </c>
      <c r="CB104" s="298" t="s">
        <v>345</v>
      </c>
      <c r="CC104" s="293" t="s">
        <v>272</v>
      </c>
      <c r="CD104" s="294">
        <v>6</v>
      </c>
      <c r="CE104" s="295">
        <v>125000</v>
      </c>
      <c r="CF104" s="291">
        <f t="shared" ref="CF104:CF107" si="970">+ROUND(CD104*CE104,0)</f>
        <v>750000</v>
      </c>
      <c r="CG104" s="594"/>
      <c r="CH104" s="198">
        <f t="shared" ref="CH104:CH167" si="971">IF(EXACT(VLOOKUP(CA104,OFERTA_0,2,FALSE),CB104),1,0)</f>
        <v>1</v>
      </c>
      <c r="CI104" s="198">
        <f t="shared" ref="CI104:CI167" si="972">IF(EXACT(VLOOKUP(CA104,OFERTA_0,3,FALSE),CC104),1,0)</f>
        <v>1</v>
      </c>
      <c r="CJ104" s="199">
        <f t="shared" ref="CJ104:CJ167" si="973">IF(EXACT(VLOOKUP(CA104,OFERTA_0,4,FALSE),CD104),1,0)</f>
        <v>1</v>
      </c>
      <c r="CK104" s="199">
        <f t="shared" ref="CK104:CK107" si="974">IF(CE104=0,0,1)</f>
        <v>1</v>
      </c>
      <c r="CL104" s="199">
        <f t="shared" ref="CL104:CL107" si="975">IF(CF104=0,0,1)</f>
        <v>1</v>
      </c>
      <c r="CM104" s="199">
        <f t="shared" ref="CM104:CM107" si="976">PRODUCT(CH104:CL104)</f>
        <v>1</v>
      </c>
      <c r="CN104" s="113">
        <f t="shared" si="875"/>
        <v>750000</v>
      </c>
      <c r="CO104" s="155">
        <f t="shared" si="700"/>
        <v>0</v>
      </c>
      <c r="CR104" s="299" t="s">
        <v>344</v>
      </c>
      <c r="CS104" s="300" t="s">
        <v>345</v>
      </c>
      <c r="CT104" s="301" t="s">
        <v>272</v>
      </c>
      <c r="CU104" s="302">
        <v>6</v>
      </c>
      <c r="CV104" s="303">
        <v>23175</v>
      </c>
      <c r="CW104" s="291">
        <f t="shared" ref="CW104:CW107" si="977">+ROUND(CU104*CV104,0)</f>
        <v>139050</v>
      </c>
      <c r="CX104" s="594"/>
      <c r="CY104" s="198">
        <f t="shared" ref="CY104:CY167" si="978">IF(EXACT(VLOOKUP(CR104,OFERTA_0,2,FALSE),CS104),1,0)</f>
        <v>1</v>
      </c>
      <c r="CZ104" s="198">
        <f t="shared" ref="CZ104:CZ167" si="979">IF(EXACT(VLOOKUP(CR104,OFERTA_0,3,FALSE),CT104),1,0)</f>
        <v>1</v>
      </c>
      <c r="DA104" s="199">
        <f t="shared" ref="DA104:DA167" si="980">IF(EXACT(VLOOKUP(CR104,OFERTA_0,4,FALSE),CU104),1,0)</f>
        <v>1</v>
      </c>
      <c r="DB104" s="199">
        <f t="shared" ref="DB104:DB107" si="981">IF(CV104=0,0,1)</f>
        <v>1</v>
      </c>
      <c r="DC104" s="199">
        <f t="shared" ref="DC104:DC107" si="982">IF(CW104=0,0,1)</f>
        <v>1</v>
      </c>
      <c r="DD104" s="199">
        <f t="shared" ref="DD104:DD107" si="983">PRODUCT(CY104:DC104)</f>
        <v>1</v>
      </c>
      <c r="DE104" s="113">
        <f t="shared" si="876"/>
        <v>139050</v>
      </c>
      <c r="DF104" s="155">
        <f t="shared" si="701"/>
        <v>0</v>
      </c>
      <c r="DI104" s="286" t="s">
        <v>344</v>
      </c>
      <c r="DJ104" s="287" t="s">
        <v>345</v>
      </c>
      <c r="DK104" s="288" t="s">
        <v>272</v>
      </c>
      <c r="DL104" s="289">
        <v>6</v>
      </c>
      <c r="DM104" s="295">
        <v>0</v>
      </c>
      <c r="DN104" s="291">
        <f t="shared" ref="DN104:DN107" si="984">+ROUND(DL104*DM104,0)</f>
        <v>0</v>
      </c>
      <c r="DO104" s="594"/>
      <c r="DP104" s="198">
        <f t="shared" ref="DP104:DP167" si="985">IF(EXACT(VLOOKUP(DI104,OFERTA_0,2,FALSE),DJ104),1,0)</f>
        <v>1</v>
      </c>
      <c r="DQ104" s="198">
        <f t="shared" ref="DQ104:DQ167" si="986">IF(EXACT(VLOOKUP(DI104,OFERTA_0,3,FALSE),DK104),1,0)</f>
        <v>1</v>
      </c>
      <c r="DR104" s="199">
        <f t="shared" ref="DR104:DR167" si="987">IF(EXACT(VLOOKUP(DI104,OFERTA_0,4,FALSE),DL104),1,0)</f>
        <v>1</v>
      </c>
      <c r="DS104" s="199">
        <f t="shared" ref="DS104:DS107" si="988">IF(DM104=0,0,1)</f>
        <v>0</v>
      </c>
      <c r="DT104" s="199">
        <f t="shared" ref="DT104:DT107" si="989">IF(DN104=0,0,1)</f>
        <v>0</v>
      </c>
      <c r="DU104" s="199">
        <f t="shared" ref="DU104:DU107" si="990">PRODUCT(DP104:DT104)</f>
        <v>0</v>
      </c>
      <c r="DV104" s="113">
        <f t="shared" si="877"/>
        <v>0</v>
      </c>
      <c r="DW104" s="155">
        <f t="shared" si="702"/>
        <v>0</v>
      </c>
      <c r="DZ104" s="286" t="s">
        <v>344</v>
      </c>
      <c r="EA104" s="287" t="s">
        <v>345</v>
      </c>
      <c r="EB104" s="288" t="s">
        <v>272</v>
      </c>
      <c r="EC104" s="289">
        <v>6</v>
      </c>
      <c r="ED104" s="295">
        <v>0</v>
      </c>
      <c r="EE104" s="291">
        <f t="shared" ref="EE104:EE107" si="991">+ROUND(EC104*ED104,0)</f>
        <v>0</v>
      </c>
      <c r="EF104" s="594"/>
      <c r="EG104" s="198">
        <f t="shared" ref="EG104:EG167" si="992">IF(EXACT(VLOOKUP(DZ104,OFERTA_0,2,FALSE),EA104),1,0)</f>
        <v>1</v>
      </c>
      <c r="EH104" s="198">
        <f t="shared" ref="EH104:EH167" si="993">IF(EXACT(VLOOKUP(DZ104,OFERTA_0,3,FALSE),EB104),1,0)</f>
        <v>1</v>
      </c>
      <c r="EI104" s="199">
        <f t="shared" ref="EI104:EI167" si="994">IF(EXACT(VLOOKUP(DZ104,OFERTA_0,4,FALSE),EC104),1,0)</f>
        <v>1</v>
      </c>
      <c r="EJ104" s="199">
        <f t="shared" ref="EJ104:EJ107" si="995">IF(ED104=0,0,1)</f>
        <v>0</v>
      </c>
      <c r="EK104" s="199">
        <f t="shared" ref="EK104:EK107" si="996">IF(EE104=0,0,1)</f>
        <v>0</v>
      </c>
      <c r="EL104" s="199">
        <f t="shared" ref="EL104:EL107" si="997">PRODUCT(EG104:EK104)</f>
        <v>0</v>
      </c>
      <c r="EM104" s="113">
        <f t="shared" si="878"/>
        <v>0</v>
      </c>
      <c r="EN104" s="155">
        <f t="shared" si="703"/>
        <v>0</v>
      </c>
      <c r="EQ104" s="286" t="s">
        <v>344</v>
      </c>
      <c r="ER104" s="287" t="s">
        <v>345</v>
      </c>
      <c r="ES104" s="288" t="s">
        <v>272</v>
      </c>
      <c r="ET104" s="289">
        <v>6</v>
      </c>
      <c r="EU104" s="295">
        <v>0</v>
      </c>
      <c r="EV104" s="291">
        <f t="shared" ref="EV104:EV107" si="998">+ROUND(ET104*EU104,0)</f>
        <v>0</v>
      </c>
      <c r="EW104" s="594"/>
      <c r="EX104" s="198">
        <f t="shared" ref="EX104:EX167" si="999">IF(EXACT(VLOOKUP(EQ104,OFERTA_0,2,FALSE),ER104),1,0)</f>
        <v>1</v>
      </c>
      <c r="EY104" s="198">
        <f t="shared" ref="EY104:EY167" si="1000">IF(EXACT(VLOOKUP(EQ104,OFERTA_0,3,FALSE),ES104),1,0)</f>
        <v>1</v>
      </c>
      <c r="EZ104" s="199">
        <f t="shared" ref="EZ104:EZ167" si="1001">IF(EXACT(VLOOKUP(EQ104,OFERTA_0,4,FALSE),ET104),1,0)</f>
        <v>1</v>
      </c>
      <c r="FA104" s="199">
        <f t="shared" ref="FA104:FA107" si="1002">IF(EU104=0,0,1)</f>
        <v>0</v>
      </c>
      <c r="FB104" s="199">
        <f t="shared" ref="FB104:FB107" si="1003">IF(EV104=0,0,1)</f>
        <v>0</v>
      </c>
      <c r="FC104" s="199">
        <f t="shared" ref="FC104:FC107" si="1004">PRODUCT(EX104:FB104)</f>
        <v>0</v>
      </c>
      <c r="FD104" s="113">
        <f t="shared" si="879"/>
        <v>0</v>
      </c>
      <c r="FE104" s="155">
        <f t="shared" si="704"/>
        <v>0</v>
      </c>
      <c r="FH104" s="286" t="s">
        <v>344</v>
      </c>
      <c r="FI104" s="287" t="s">
        <v>345</v>
      </c>
      <c r="FJ104" s="288" t="s">
        <v>272</v>
      </c>
      <c r="FK104" s="289">
        <v>6</v>
      </c>
      <c r="FL104" s="295">
        <v>0</v>
      </c>
      <c r="FM104" s="291">
        <f t="shared" ref="FM104:FM107" si="1005">+ROUND(FK104*FL104,0)</f>
        <v>0</v>
      </c>
      <c r="FN104" s="594"/>
      <c r="FO104" s="198">
        <f t="shared" ref="FO104:FO167" si="1006">IF(EXACT(VLOOKUP(FH104,OFERTA_0,2,FALSE),FI104),1,0)</f>
        <v>1</v>
      </c>
      <c r="FP104" s="198">
        <f t="shared" ref="FP104:FP167" si="1007">IF(EXACT(VLOOKUP(FH104,OFERTA_0,3,FALSE),FJ104),1,0)</f>
        <v>1</v>
      </c>
      <c r="FQ104" s="199">
        <f t="shared" ref="FQ104:FQ167" si="1008">IF(EXACT(VLOOKUP(FH104,OFERTA_0,4,FALSE),FK104),1,0)</f>
        <v>1</v>
      </c>
      <c r="FR104" s="199">
        <f t="shared" ref="FR104:FR107" si="1009">IF(FL104=0,0,1)</f>
        <v>0</v>
      </c>
      <c r="FS104" s="199">
        <f t="shared" ref="FS104:FS107" si="1010">IF(FM104=0,0,1)</f>
        <v>0</v>
      </c>
      <c r="FT104" s="199">
        <f t="shared" ref="FT104:FT107" si="1011">PRODUCT(FO104:FS104)</f>
        <v>0</v>
      </c>
      <c r="FU104" s="113">
        <f t="shared" si="880"/>
        <v>0</v>
      </c>
      <c r="FV104" s="155">
        <f t="shared" si="705"/>
        <v>0</v>
      </c>
      <c r="FY104" s="286" t="s">
        <v>344</v>
      </c>
      <c r="FZ104" s="287" t="s">
        <v>345</v>
      </c>
      <c r="GA104" s="288" t="s">
        <v>272</v>
      </c>
      <c r="GB104" s="289">
        <v>6</v>
      </c>
      <c r="GC104" s="295">
        <v>0</v>
      </c>
      <c r="GD104" s="291">
        <f t="shared" ref="GD104:GD107" si="1012">+ROUND(GB104*GC104,0)</f>
        <v>0</v>
      </c>
      <c r="GE104" s="594"/>
      <c r="GF104" s="198">
        <f t="shared" ref="GF104:GF167" si="1013">IF(EXACT(VLOOKUP(FY104,OFERTA_0,2,FALSE),FZ104),1,0)</f>
        <v>1</v>
      </c>
      <c r="GG104" s="198">
        <f t="shared" ref="GG104:GG167" si="1014">IF(EXACT(VLOOKUP(FY104,OFERTA_0,3,FALSE),GA104),1,0)</f>
        <v>1</v>
      </c>
      <c r="GH104" s="199">
        <f t="shared" ref="GH104:GH167" si="1015">IF(EXACT(VLOOKUP(FY104,OFERTA_0,4,FALSE),GB104),1,0)</f>
        <v>1</v>
      </c>
      <c r="GI104" s="199">
        <f t="shared" ref="GI104:GI107" si="1016">IF(GC104=0,0,1)</f>
        <v>0</v>
      </c>
      <c r="GJ104" s="199">
        <f t="shared" ref="GJ104:GJ107" si="1017">IF(GD104=0,0,1)</f>
        <v>0</v>
      </c>
      <c r="GK104" s="199">
        <f t="shared" ref="GK104:GK107" si="1018">PRODUCT(GF104:GJ104)</f>
        <v>0</v>
      </c>
      <c r="GL104" s="113">
        <f t="shared" si="881"/>
        <v>0</v>
      </c>
      <c r="GM104" s="155">
        <f t="shared" si="706"/>
        <v>0</v>
      </c>
      <c r="GP104" s="286" t="s">
        <v>344</v>
      </c>
      <c r="GQ104" s="287" t="s">
        <v>345</v>
      </c>
      <c r="GR104" s="288" t="s">
        <v>272</v>
      </c>
      <c r="GS104" s="289">
        <v>6</v>
      </c>
      <c r="GT104" s="295">
        <v>0</v>
      </c>
      <c r="GU104" s="291">
        <f t="shared" ref="GU104:GU107" si="1019">+ROUND(GS104*GT104,0)</f>
        <v>0</v>
      </c>
      <c r="GV104" s="594"/>
      <c r="GW104" s="198">
        <f t="shared" ref="GW104:GW167" si="1020">IF(EXACT(VLOOKUP(GP104,OFERTA_0,2,FALSE),GQ104),1,0)</f>
        <v>1</v>
      </c>
      <c r="GX104" s="198">
        <f t="shared" ref="GX104:GX167" si="1021">IF(EXACT(VLOOKUP(GP104,OFERTA_0,3,FALSE),GR104),1,0)</f>
        <v>1</v>
      </c>
      <c r="GY104" s="199">
        <f t="shared" ref="GY104:GY167" si="1022">IF(EXACT(VLOOKUP(GP104,OFERTA_0,4,FALSE),GS104),1,0)</f>
        <v>1</v>
      </c>
      <c r="GZ104" s="199">
        <f t="shared" ref="GZ104:GZ107" si="1023">IF(GT104=0,0,1)</f>
        <v>0</v>
      </c>
      <c r="HA104" s="199">
        <f t="shared" ref="HA104:HA107" si="1024">IF(GU104=0,0,1)</f>
        <v>0</v>
      </c>
      <c r="HB104" s="199">
        <f t="shared" ref="HB104:HB107" si="1025">PRODUCT(GW104:HA104)</f>
        <v>0</v>
      </c>
      <c r="HC104" s="113">
        <f t="shared" si="882"/>
        <v>0</v>
      </c>
      <c r="HD104" s="155">
        <f t="shared" si="707"/>
        <v>0</v>
      </c>
      <c r="HG104" s="286" t="s">
        <v>344</v>
      </c>
      <c r="HH104" s="287" t="s">
        <v>345</v>
      </c>
      <c r="HI104" s="288" t="s">
        <v>272</v>
      </c>
      <c r="HJ104" s="289">
        <v>6</v>
      </c>
      <c r="HK104" s="295">
        <v>0</v>
      </c>
      <c r="HL104" s="291">
        <f t="shared" ref="HL104:HL107" si="1026">+ROUND(HJ104*HK104,0)</f>
        <v>0</v>
      </c>
      <c r="HM104" s="594"/>
      <c r="HN104" s="198">
        <f t="shared" ref="HN104:HN167" si="1027">IF(EXACT(VLOOKUP(HG104,OFERTA_0,2,FALSE),HH104),1,0)</f>
        <v>1</v>
      </c>
      <c r="HO104" s="198">
        <f t="shared" ref="HO104:HO167" si="1028">IF(EXACT(VLOOKUP(HG104,OFERTA_0,3,FALSE),HI104),1,0)</f>
        <v>1</v>
      </c>
      <c r="HP104" s="199">
        <f t="shared" ref="HP104:HP167" si="1029">IF(EXACT(VLOOKUP(HG104,OFERTA_0,4,FALSE),HJ104),1,0)</f>
        <v>1</v>
      </c>
      <c r="HQ104" s="199">
        <f t="shared" ref="HQ104:HQ107" si="1030">IF(HK104=0,0,1)</f>
        <v>0</v>
      </c>
      <c r="HR104" s="199">
        <f t="shared" ref="HR104:HR107" si="1031">IF(HL104=0,0,1)</f>
        <v>0</v>
      </c>
      <c r="HS104" s="199">
        <f t="shared" ref="HS104:HS107" si="1032">PRODUCT(HN104:HR104)</f>
        <v>0</v>
      </c>
      <c r="HT104" s="113">
        <f t="shared" si="883"/>
        <v>0</v>
      </c>
      <c r="HU104" s="155">
        <f t="shared" si="708"/>
        <v>0</v>
      </c>
      <c r="HX104" s="286" t="s">
        <v>344</v>
      </c>
      <c r="HY104" s="287" t="s">
        <v>345</v>
      </c>
      <c r="HZ104" s="288" t="s">
        <v>272</v>
      </c>
      <c r="IA104" s="289">
        <v>6</v>
      </c>
      <c r="IB104" s="295">
        <v>0</v>
      </c>
      <c r="IC104" s="291">
        <f t="shared" ref="IC104:IC107" si="1033">+ROUND(IA104*IB104,0)</f>
        <v>0</v>
      </c>
      <c r="ID104" s="594"/>
      <c r="IE104" s="198">
        <f t="shared" ref="IE104:IE167" si="1034">IF(EXACT(VLOOKUP(HX104,OFERTA_0,2,FALSE),HY104),1,0)</f>
        <v>1</v>
      </c>
      <c r="IF104" s="198">
        <f t="shared" ref="IF104:IF167" si="1035">IF(EXACT(VLOOKUP(HX104,OFERTA_0,3,FALSE),HZ104),1,0)</f>
        <v>1</v>
      </c>
      <c r="IG104" s="199">
        <f t="shared" ref="IG104:IG167" si="1036">IF(EXACT(VLOOKUP(HX104,OFERTA_0,4,FALSE),IA104),1,0)</f>
        <v>1</v>
      </c>
      <c r="IH104" s="199">
        <f t="shared" ref="IH104:IH107" si="1037">IF(IB104=0,0,1)</f>
        <v>0</v>
      </c>
      <c r="II104" s="199">
        <f t="shared" ref="II104:II107" si="1038">IF(IC104=0,0,1)</f>
        <v>0</v>
      </c>
      <c r="IJ104" s="199">
        <f t="shared" ref="IJ104:IJ107" si="1039">PRODUCT(IE104:II104)</f>
        <v>0</v>
      </c>
      <c r="IK104" s="113">
        <f t="shared" si="884"/>
        <v>0</v>
      </c>
      <c r="IL104" s="155">
        <f t="shared" si="709"/>
        <v>0</v>
      </c>
      <c r="IO104" s="286" t="s">
        <v>344</v>
      </c>
      <c r="IP104" s="287" t="s">
        <v>345</v>
      </c>
      <c r="IQ104" s="288" t="s">
        <v>272</v>
      </c>
      <c r="IR104" s="289">
        <v>6</v>
      </c>
      <c r="IS104" s="295">
        <v>0</v>
      </c>
      <c r="IT104" s="291">
        <f t="shared" ref="IT104:IT107" si="1040">+ROUND(IR104*IS104,0)</f>
        <v>0</v>
      </c>
      <c r="IU104" s="594"/>
      <c r="IV104" s="198">
        <f t="shared" ref="IV104:IV167" si="1041">IF(EXACT(VLOOKUP(IO104,OFERTA_0,2,FALSE),IP104),1,0)</f>
        <v>1</v>
      </c>
      <c r="IW104" s="198">
        <f t="shared" ref="IW104:IW167" si="1042">IF(EXACT(VLOOKUP(IO104,OFERTA_0,3,FALSE),IQ104),1,0)</f>
        <v>1</v>
      </c>
      <c r="IX104" s="199">
        <f t="shared" ref="IX104:IX167" si="1043">IF(EXACT(VLOOKUP(IO104,OFERTA_0,4,FALSE),IR104),1,0)</f>
        <v>1</v>
      </c>
      <c r="IY104" s="199">
        <f t="shared" ref="IY104:IY107" si="1044">IF(IS104=0,0,1)</f>
        <v>0</v>
      </c>
      <c r="IZ104" s="199">
        <f t="shared" ref="IZ104:IZ107" si="1045">IF(IT104=0,0,1)</f>
        <v>0</v>
      </c>
      <c r="JA104" s="199">
        <f t="shared" ref="JA104:JA107" si="1046">PRODUCT(IV104:IZ104)</f>
        <v>0</v>
      </c>
      <c r="JB104" s="113">
        <f t="shared" si="885"/>
        <v>0</v>
      </c>
      <c r="JC104" s="155">
        <f t="shared" si="710"/>
        <v>0</v>
      </c>
    </row>
    <row r="105" spans="2:263" ht="19.5" customHeight="1">
      <c r="B105" s="286" t="s">
        <v>346</v>
      </c>
      <c r="C105" s="287" t="s">
        <v>347</v>
      </c>
      <c r="D105" s="288" t="s">
        <v>109</v>
      </c>
      <c r="E105" s="289">
        <v>40</v>
      </c>
      <c r="F105" s="290">
        <v>0</v>
      </c>
      <c r="G105" s="291">
        <f t="shared" si="944"/>
        <v>0</v>
      </c>
      <c r="H105" s="594"/>
      <c r="K105" s="286" t="s">
        <v>346</v>
      </c>
      <c r="L105" s="292" t="s">
        <v>347</v>
      </c>
      <c r="M105" s="293" t="s">
        <v>109</v>
      </c>
      <c r="N105" s="294">
        <v>40</v>
      </c>
      <c r="O105" s="295">
        <v>28814</v>
      </c>
      <c r="P105" s="291">
        <f t="shared" si="945"/>
        <v>1152560</v>
      </c>
      <c r="Q105" s="594"/>
      <c r="R105" s="198">
        <f t="shared" si="946"/>
        <v>1</v>
      </c>
      <c r="S105" s="198">
        <f t="shared" si="947"/>
        <v>1</v>
      </c>
      <c r="T105" s="199">
        <f t="shared" si="948"/>
        <v>1</v>
      </c>
      <c r="U105" s="199">
        <f t="shared" si="417"/>
        <v>1</v>
      </c>
      <c r="V105" s="199">
        <f t="shared" si="418"/>
        <v>1</v>
      </c>
      <c r="W105" s="199">
        <f t="shared" si="419"/>
        <v>1</v>
      </c>
      <c r="X105" s="113">
        <f t="shared" si="420"/>
        <v>1152560</v>
      </c>
      <c r="Y105" s="155">
        <f t="shared" si="421"/>
        <v>0</v>
      </c>
      <c r="AB105" s="286" t="s">
        <v>346</v>
      </c>
      <c r="AC105" s="292" t="s">
        <v>347</v>
      </c>
      <c r="AD105" s="293" t="s">
        <v>109</v>
      </c>
      <c r="AE105" s="294">
        <v>40</v>
      </c>
      <c r="AF105" s="295">
        <v>9800</v>
      </c>
      <c r="AG105" s="291">
        <f t="shared" si="949"/>
        <v>392000</v>
      </c>
      <c r="AH105" s="594"/>
      <c r="AI105" s="198">
        <f t="shared" si="950"/>
        <v>1</v>
      </c>
      <c r="AJ105" s="198">
        <f t="shared" si="951"/>
        <v>1</v>
      </c>
      <c r="AK105" s="199">
        <f t="shared" si="952"/>
        <v>1</v>
      </c>
      <c r="AL105" s="199">
        <f t="shared" si="953"/>
        <v>1</v>
      </c>
      <c r="AM105" s="199">
        <f t="shared" si="954"/>
        <v>1</v>
      </c>
      <c r="AN105" s="199">
        <f t="shared" si="955"/>
        <v>1</v>
      </c>
      <c r="AO105" s="113">
        <f t="shared" si="872"/>
        <v>392000</v>
      </c>
      <c r="AP105" s="155">
        <f t="shared" si="697"/>
        <v>0</v>
      </c>
      <c r="AS105" s="286" t="s">
        <v>346</v>
      </c>
      <c r="AT105" s="292" t="s">
        <v>347</v>
      </c>
      <c r="AU105" s="296" t="s">
        <v>109</v>
      </c>
      <c r="AV105" s="294">
        <v>40</v>
      </c>
      <c r="AW105" s="297">
        <v>8900</v>
      </c>
      <c r="AX105" s="291">
        <f t="shared" si="956"/>
        <v>356000</v>
      </c>
      <c r="AY105" s="594"/>
      <c r="AZ105" s="198">
        <f t="shared" si="957"/>
        <v>1</v>
      </c>
      <c r="BA105" s="198">
        <f t="shared" si="958"/>
        <v>1</v>
      </c>
      <c r="BB105" s="199">
        <f t="shared" si="959"/>
        <v>1</v>
      </c>
      <c r="BC105" s="199">
        <f t="shared" si="960"/>
        <v>1</v>
      </c>
      <c r="BD105" s="199">
        <f t="shared" si="961"/>
        <v>1</v>
      </c>
      <c r="BE105" s="199">
        <f t="shared" si="962"/>
        <v>1</v>
      </c>
      <c r="BF105" s="113">
        <f t="shared" si="873"/>
        <v>356000</v>
      </c>
      <c r="BG105" s="155">
        <f t="shared" si="698"/>
        <v>0</v>
      </c>
      <c r="BJ105" s="286" t="s">
        <v>346</v>
      </c>
      <c r="BK105" s="292" t="s">
        <v>347</v>
      </c>
      <c r="BL105" s="293" t="s">
        <v>109</v>
      </c>
      <c r="BM105" s="294">
        <v>40</v>
      </c>
      <c r="BN105" s="295">
        <v>7000</v>
      </c>
      <c r="BO105" s="291">
        <f t="shared" si="963"/>
        <v>280000</v>
      </c>
      <c r="BP105" s="594"/>
      <c r="BQ105" s="198">
        <f t="shared" si="964"/>
        <v>1</v>
      </c>
      <c r="BR105" s="198">
        <f t="shared" si="965"/>
        <v>1</v>
      </c>
      <c r="BS105" s="199">
        <f t="shared" si="966"/>
        <v>1</v>
      </c>
      <c r="BT105" s="199">
        <f t="shared" si="967"/>
        <v>1</v>
      </c>
      <c r="BU105" s="199">
        <f t="shared" si="968"/>
        <v>1</v>
      </c>
      <c r="BV105" s="199">
        <f t="shared" si="969"/>
        <v>1</v>
      </c>
      <c r="BW105" s="113">
        <f t="shared" si="874"/>
        <v>280000</v>
      </c>
      <c r="BX105" s="155">
        <f t="shared" si="699"/>
        <v>0</v>
      </c>
      <c r="CA105" s="286" t="s">
        <v>346</v>
      </c>
      <c r="CB105" s="298" t="s">
        <v>347</v>
      </c>
      <c r="CC105" s="293" t="s">
        <v>109</v>
      </c>
      <c r="CD105" s="294">
        <v>40</v>
      </c>
      <c r="CE105" s="295">
        <v>4800</v>
      </c>
      <c r="CF105" s="291">
        <f t="shared" si="970"/>
        <v>192000</v>
      </c>
      <c r="CG105" s="594"/>
      <c r="CH105" s="198">
        <f t="shared" si="971"/>
        <v>1</v>
      </c>
      <c r="CI105" s="198">
        <f t="shared" si="972"/>
        <v>1</v>
      </c>
      <c r="CJ105" s="199">
        <f t="shared" si="973"/>
        <v>1</v>
      </c>
      <c r="CK105" s="199">
        <f t="shared" si="974"/>
        <v>1</v>
      </c>
      <c r="CL105" s="199">
        <f t="shared" si="975"/>
        <v>1</v>
      </c>
      <c r="CM105" s="199">
        <f t="shared" si="976"/>
        <v>1</v>
      </c>
      <c r="CN105" s="113">
        <f t="shared" si="875"/>
        <v>192000</v>
      </c>
      <c r="CO105" s="155">
        <f t="shared" si="700"/>
        <v>0</v>
      </c>
      <c r="CR105" s="299" t="s">
        <v>346</v>
      </c>
      <c r="CS105" s="300" t="s">
        <v>347</v>
      </c>
      <c r="CT105" s="301" t="s">
        <v>109</v>
      </c>
      <c r="CU105" s="302">
        <v>40</v>
      </c>
      <c r="CV105" s="303">
        <v>6489</v>
      </c>
      <c r="CW105" s="291">
        <f t="shared" si="977"/>
        <v>259560</v>
      </c>
      <c r="CX105" s="594"/>
      <c r="CY105" s="198">
        <f t="shared" si="978"/>
        <v>1</v>
      </c>
      <c r="CZ105" s="198">
        <f t="shared" si="979"/>
        <v>1</v>
      </c>
      <c r="DA105" s="199">
        <f t="shared" si="980"/>
        <v>1</v>
      </c>
      <c r="DB105" s="199">
        <f t="shared" si="981"/>
        <v>1</v>
      </c>
      <c r="DC105" s="199">
        <f t="shared" si="982"/>
        <v>1</v>
      </c>
      <c r="DD105" s="199">
        <f t="shared" si="983"/>
        <v>1</v>
      </c>
      <c r="DE105" s="113">
        <f t="shared" si="876"/>
        <v>259560</v>
      </c>
      <c r="DF105" s="155">
        <f t="shared" si="701"/>
        <v>0</v>
      </c>
      <c r="DI105" s="286" t="s">
        <v>346</v>
      </c>
      <c r="DJ105" s="287" t="s">
        <v>347</v>
      </c>
      <c r="DK105" s="288" t="s">
        <v>109</v>
      </c>
      <c r="DL105" s="289">
        <v>40</v>
      </c>
      <c r="DM105" s="295">
        <v>0</v>
      </c>
      <c r="DN105" s="291">
        <f t="shared" si="984"/>
        <v>0</v>
      </c>
      <c r="DO105" s="594"/>
      <c r="DP105" s="198">
        <f t="shared" si="985"/>
        <v>1</v>
      </c>
      <c r="DQ105" s="198">
        <f t="shared" si="986"/>
        <v>1</v>
      </c>
      <c r="DR105" s="199">
        <f t="shared" si="987"/>
        <v>1</v>
      </c>
      <c r="DS105" s="199">
        <f t="shared" si="988"/>
        <v>0</v>
      </c>
      <c r="DT105" s="199">
        <f t="shared" si="989"/>
        <v>0</v>
      </c>
      <c r="DU105" s="199">
        <f t="shared" si="990"/>
        <v>0</v>
      </c>
      <c r="DV105" s="113">
        <f t="shared" si="877"/>
        <v>0</v>
      </c>
      <c r="DW105" s="155">
        <f t="shared" si="702"/>
        <v>0</v>
      </c>
      <c r="DZ105" s="286" t="s">
        <v>346</v>
      </c>
      <c r="EA105" s="287" t="s">
        <v>347</v>
      </c>
      <c r="EB105" s="288" t="s">
        <v>109</v>
      </c>
      <c r="EC105" s="289">
        <v>40</v>
      </c>
      <c r="ED105" s="295">
        <v>0</v>
      </c>
      <c r="EE105" s="291">
        <f t="shared" si="991"/>
        <v>0</v>
      </c>
      <c r="EF105" s="594"/>
      <c r="EG105" s="198">
        <f t="shared" si="992"/>
        <v>1</v>
      </c>
      <c r="EH105" s="198">
        <f t="shared" si="993"/>
        <v>1</v>
      </c>
      <c r="EI105" s="199">
        <f t="shared" si="994"/>
        <v>1</v>
      </c>
      <c r="EJ105" s="199">
        <f t="shared" si="995"/>
        <v>0</v>
      </c>
      <c r="EK105" s="199">
        <f t="shared" si="996"/>
        <v>0</v>
      </c>
      <c r="EL105" s="199">
        <f t="shared" si="997"/>
        <v>0</v>
      </c>
      <c r="EM105" s="113">
        <f t="shared" si="878"/>
        <v>0</v>
      </c>
      <c r="EN105" s="155">
        <f t="shared" si="703"/>
        <v>0</v>
      </c>
      <c r="EQ105" s="286" t="s">
        <v>346</v>
      </c>
      <c r="ER105" s="287" t="s">
        <v>347</v>
      </c>
      <c r="ES105" s="288" t="s">
        <v>109</v>
      </c>
      <c r="ET105" s="289">
        <v>40</v>
      </c>
      <c r="EU105" s="295">
        <v>0</v>
      </c>
      <c r="EV105" s="291">
        <f t="shared" si="998"/>
        <v>0</v>
      </c>
      <c r="EW105" s="594"/>
      <c r="EX105" s="198">
        <f t="shared" si="999"/>
        <v>1</v>
      </c>
      <c r="EY105" s="198">
        <f t="shared" si="1000"/>
        <v>1</v>
      </c>
      <c r="EZ105" s="199">
        <f t="shared" si="1001"/>
        <v>1</v>
      </c>
      <c r="FA105" s="199">
        <f t="shared" si="1002"/>
        <v>0</v>
      </c>
      <c r="FB105" s="199">
        <f t="shared" si="1003"/>
        <v>0</v>
      </c>
      <c r="FC105" s="199">
        <f t="shared" si="1004"/>
        <v>0</v>
      </c>
      <c r="FD105" s="113">
        <f t="shared" si="879"/>
        <v>0</v>
      </c>
      <c r="FE105" s="155">
        <f t="shared" si="704"/>
        <v>0</v>
      </c>
      <c r="FH105" s="286" t="s">
        <v>346</v>
      </c>
      <c r="FI105" s="287" t="s">
        <v>347</v>
      </c>
      <c r="FJ105" s="288" t="s">
        <v>109</v>
      </c>
      <c r="FK105" s="289">
        <v>40</v>
      </c>
      <c r="FL105" s="295">
        <v>0</v>
      </c>
      <c r="FM105" s="291">
        <f t="shared" si="1005"/>
        <v>0</v>
      </c>
      <c r="FN105" s="594"/>
      <c r="FO105" s="198">
        <f t="shared" si="1006"/>
        <v>1</v>
      </c>
      <c r="FP105" s="198">
        <f t="shared" si="1007"/>
        <v>1</v>
      </c>
      <c r="FQ105" s="199">
        <f t="shared" si="1008"/>
        <v>1</v>
      </c>
      <c r="FR105" s="199">
        <f t="shared" si="1009"/>
        <v>0</v>
      </c>
      <c r="FS105" s="199">
        <f t="shared" si="1010"/>
        <v>0</v>
      </c>
      <c r="FT105" s="199">
        <f t="shared" si="1011"/>
        <v>0</v>
      </c>
      <c r="FU105" s="113">
        <f t="shared" si="880"/>
        <v>0</v>
      </c>
      <c r="FV105" s="155">
        <f t="shared" si="705"/>
        <v>0</v>
      </c>
      <c r="FY105" s="286" t="s">
        <v>346</v>
      </c>
      <c r="FZ105" s="287" t="s">
        <v>347</v>
      </c>
      <c r="GA105" s="288" t="s">
        <v>109</v>
      </c>
      <c r="GB105" s="289">
        <v>40</v>
      </c>
      <c r="GC105" s="295">
        <v>0</v>
      </c>
      <c r="GD105" s="291">
        <f t="shared" si="1012"/>
        <v>0</v>
      </c>
      <c r="GE105" s="594"/>
      <c r="GF105" s="198">
        <f t="shared" si="1013"/>
        <v>1</v>
      </c>
      <c r="GG105" s="198">
        <f t="shared" si="1014"/>
        <v>1</v>
      </c>
      <c r="GH105" s="199">
        <f t="shared" si="1015"/>
        <v>1</v>
      </c>
      <c r="GI105" s="199">
        <f t="shared" si="1016"/>
        <v>0</v>
      </c>
      <c r="GJ105" s="199">
        <f t="shared" si="1017"/>
        <v>0</v>
      </c>
      <c r="GK105" s="199">
        <f t="shared" si="1018"/>
        <v>0</v>
      </c>
      <c r="GL105" s="113">
        <f t="shared" si="881"/>
        <v>0</v>
      </c>
      <c r="GM105" s="155">
        <f t="shared" si="706"/>
        <v>0</v>
      </c>
      <c r="GP105" s="286" t="s">
        <v>346</v>
      </c>
      <c r="GQ105" s="287" t="s">
        <v>347</v>
      </c>
      <c r="GR105" s="288" t="s">
        <v>109</v>
      </c>
      <c r="GS105" s="289">
        <v>40</v>
      </c>
      <c r="GT105" s="295">
        <v>0</v>
      </c>
      <c r="GU105" s="291">
        <f t="shared" si="1019"/>
        <v>0</v>
      </c>
      <c r="GV105" s="594"/>
      <c r="GW105" s="198">
        <f t="shared" si="1020"/>
        <v>1</v>
      </c>
      <c r="GX105" s="198">
        <f t="shared" si="1021"/>
        <v>1</v>
      </c>
      <c r="GY105" s="199">
        <f t="shared" si="1022"/>
        <v>1</v>
      </c>
      <c r="GZ105" s="199">
        <f t="shared" si="1023"/>
        <v>0</v>
      </c>
      <c r="HA105" s="199">
        <f t="shared" si="1024"/>
        <v>0</v>
      </c>
      <c r="HB105" s="199">
        <f t="shared" si="1025"/>
        <v>0</v>
      </c>
      <c r="HC105" s="113">
        <f t="shared" si="882"/>
        <v>0</v>
      </c>
      <c r="HD105" s="155">
        <f t="shared" si="707"/>
        <v>0</v>
      </c>
      <c r="HG105" s="286" t="s">
        <v>346</v>
      </c>
      <c r="HH105" s="287" t="s">
        <v>347</v>
      </c>
      <c r="HI105" s="288" t="s">
        <v>109</v>
      </c>
      <c r="HJ105" s="289">
        <v>40</v>
      </c>
      <c r="HK105" s="295">
        <v>0</v>
      </c>
      <c r="HL105" s="291">
        <f t="shared" si="1026"/>
        <v>0</v>
      </c>
      <c r="HM105" s="594"/>
      <c r="HN105" s="198">
        <f t="shared" si="1027"/>
        <v>1</v>
      </c>
      <c r="HO105" s="198">
        <f t="shared" si="1028"/>
        <v>1</v>
      </c>
      <c r="HP105" s="199">
        <f t="shared" si="1029"/>
        <v>1</v>
      </c>
      <c r="HQ105" s="199">
        <f t="shared" si="1030"/>
        <v>0</v>
      </c>
      <c r="HR105" s="199">
        <f t="shared" si="1031"/>
        <v>0</v>
      </c>
      <c r="HS105" s="199">
        <f t="shared" si="1032"/>
        <v>0</v>
      </c>
      <c r="HT105" s="113">
        <f t="shared" si="883"/>
        <v>0</v>
      </c>
      <c r="HU105" s="155">
        <f t="shared" si="708"/>
        <v>0</v>
      </c>
      <c r="HX105" s="286" t="s">
        <v>346</v>
      </c>
      <c r="HY105" s="287" t="s">
        <v>347</v>
      </c>
      <c r="HZ105" s="288" t="s">
        <v>109</v>
      </c>
      <c r="IA105" s="289">
        <v>40</v>
      </c>
      <c r="IB105" s="295">
        <v>0</v>
      </c>
      <c r="IC105" s="291">
        <f t="shared" si="1033"/>
        <v>0</v>
      </c>
      <c r="ID105" s="594"/>
      <c r="IE105" s="198">
        <f t="shared" si="1034"/>
        <v>1</v>
      </c>
      <c r="IF105" s="198">
        <f t="shared" si="1035"/>
        <v>1</v>
      </c>
      <c r="IG105" s="199">
        <f t="shared" si="1036"/>
        <v>1</v>
      </c>
      <c r="IH105" s="199">
        <f t="shared" si="1037"/>
        <v>0</v>
      </c>
      <c r="II105" s="199">
        <f t="shared" si="1038"/>
        <v>0</v>
      </c>
      <c r="IJ105" s="199">
        <f t="shared" si="1039"/>
        <v>0</v>
      </c>
      <c r="IK105" s="113">
        <f t="shared" si="884"/>
        <v>0</v>
      </c>
      <c r="IL105" s="155">
        <f t="shared" si="709"/>
        <v>0</v>
      </c>
      <c r="IO105" s="286" t="s">
        <v>346</v>
      </c>
      <c r="IP105" s="287" t="s">
        <v>347</v>
      </c>
      <c r="IQ105" s="288" t="s">
        <v>109</v>
      </c>
      <c r="IR105" s="289">
        <v>40</v>
      </c>
      <c r="IS105" s="295">
        <v>0</v>
      </c>
      <c r="IT105" s="291">
        <f t="shared" si="1040"/>
        <v>0</v>
      </c>
      <c r="IU105" s="594"/>
      <c r="IV105" s="198">
        <f t="shared" si="1041"/>
        <v>1</v>
      </c>
      <c r="IW105" s="198">
        <f t="shared" si="1042"/>
        <v>1</v>
      </c>
      <c r="IX105" s="199">
        <f t="shared" si="1043"/>
        <v>1</v>
      </c>
      <c r="IY105" s="199">
        <f t="shared" si="1044"/>
        <v>0</v>
      </c>
      <c r="IZ105" s="199">
        <f t="shared" si="1045"/>
        <v>0</v>
      </c>
      <c r="JA105" s="199">
        <f t="shared" si="1046"/>
        <v>0</v>
      </c>
      <c r="JB105" s="113">
        <f t="shared" si="885"/>
        <v>0</v>
      </c>
      <c r="JC105" s="155">
        <f t="shared" si="710"/>
        <v>0</v>
      </c>
    </row>
    <row r="106" spans="2:263" ht="33" customHeight="1">
      <c r="B106" s="286" t="s">
        <v>348</v>
      </c>
      <c r="C106" s="287" t="s">
        <v>349</v>
      </c>
      <c r="D106" s="288" t="s">
        <v>107</v>
      </c>
      <c r="E106" s="289">
        <v>3</v>
      </c>
      <c r="F106" s="290">
        <v>0</v>
      </c>
      <c r="G106" s="291">
        <f t="shared" si="944"/>
        <v>0</v>
      </c>
      <c r="H106" s="594"/>
      <c r="K106" s="286" t="s">
        <v>348</v>
      </c>
      <c r="L106" s="292" t="s">
        <v>349</v>
      </c>
      <c r="M106" s="293" t="s">
        <v>107</v>
      </c>
      <c r="N106" s="294">
        <v>3</v>
      </c>
      <c r="O106" s="295">
        <v>15235</v>
      </c>
      <c r="P106" s="291">
        <f t="shared" si="945"/>
        <v>45705</v>
      </c>
      <c r="Q106" s="594"/>
      <c r="R106" s="198">
        <f t="shared" si="946"/>
        <v>1</v>
      </c>
      <c r="S106" s="198">
        <f t="shared" si="947"/>
        <v>1</v>
      </c>
      <c r="T106" s="199">
        <f t="shared" si="948"/>
        <v>1</v>
      </c>
      <c r="U106" s="199">
        <f t="shared" si="417"/>
        <v>1</v>
      </c>
      <c r="V106" s="199">
        <f t="shared" si="418"/>
        <v>1</v>
      </c>
      <c r="W106" s="199">
        <f t="shared" si="419"/>
        <v>1</v>
      </c>
      <c r="X106" s="113">
        <f t="shared" si="420"/>
        <v>45705</v>
      </c>
      <c r="Y106" s="155">
        <f t="shared" si="421"/>
        <v>0</v>
      </c>
      <c r="AB106" s="286" t="s">
        <v>348</v>
      </c>
      <c r="AC106" s="292" t="s">
        <v>349</v>
      </c>
      <c r="AD106" s="293" t="s">
        <v>107</v>
      </c>
      <c r="AE106" s="294">
        <v>3</v>
      </c>
      <c r="AF106" s="295">
        <v>16000</v>
      </c>
      <c r="AG106" s="291">
        <f t="shared" si="949"/>
        <v>48000</v>
      </c>
      <c r="AH106" s="594"/>
      <c r="AI106" s="198">
        <f t="shared" si="950"/>
        <v>1</v>
      </c>
      <c r="AJ106" s="198">
        <f t="shared" si="951"/>
        <v>1</v>
      </c>
      <c r="AK106" s="199">
        <f t="shared" si="952"/>
        <v>1</v>
      </c>
      <c r="AL106" s="199">
        <f t="shared" si="953"/>
        <v>1</v>
      </c>
      <c r="AM106" s="199">
        <f t="shared" si="954"/>
        <v>1</v>
      </c>
      <c r="AN106" s="199">
        <f t="shared" si="955"/>
        <v>1</v>
      </c>
      <c r="AO106" s="113">
        <f t="shared" si="872"/>
        <v>48000</v>
      </c>
      <c r="AP106" s="155">
        <f t="shared" si="697"/>
        <v>0</v>
      </c>
      <c r="AS106" s="286" t="s">
        <v>348</v>
      </c>
      <c r="AT106" s="292" t="s">
        <v>349</v>
      </c>
      <c r="AU106" s="296" t="s">
        <v>107</v>
      </c>
      <c r="AV106" s="294">
        <v>3</v>
      </c>
      <c r="AW106" s="297">
        <v>4400</v>
      </c>
      <c r="AX106" s="291">
        <f t="shared" si="956"/>
        <v>13200</v>
      </c>
      <c r="AY106" s="594"/>
      <c r="AZ106" s="198">
        <f t="shared" si="957"/>
        <v>1</v>
      </c>
      <c r="BA106" s="198">
        <f t="shared" si="958"/>
        <v>1</v>
      </c>
      <c r="BB106" s="199">
        <f t="shared" si="959"/>
        <v>1</v>
      </c>
      <c r="BC106" s="199">
        <f t="shared" si="960"/>
        <v>1</v>
      </c>
      <c r="BD106" s="199">
        <f t="shared" si="961"/>
        <v>1</v>
      </c>
      <c r="BE106" s="199">
        <f t="shared" si="962"/>
        <v>1</v>
      </c>
      <c r="BF106" s="113">
        <f t="shared" si="873"/>
        <v>13200</v>
      </c>
      <c r="BG106" s="155">
        <f t="shared" si="698"/>
        <v>0</v>
      </c>
      <c r="BJ106" s="286" t="s">
        <v>348</v>
      </c>
      <c r="BK106" s="292" t="s">
        <v>349</v>
      </c>
      <c r="BL106" s="293" t="s">
        <v>107</v>
      </c>
      <c r="BM106" s="294">
        <v>3</v>
      </c>
      <c r="BN106" s="295">
        <v>50000</v>
      </c>
      <c r="BO106" s="291">
        <f t="shared" si="963"/>
        <v>150000</v>
      </c>
      <c r="BP106" s="594"/>
      <c r="BQ106" s="198">
        <f t="shared" si="964"/>
        <v>1</v>
      </c>
      <c r="BR106" s="198">
        <f t="shared" si="965"/>
        <v>1</v>
      </c>
      <c r="BS106" s="199">
        <f t="shared" si="966"/>
        <v>1</v>
      </c>
      <c r="BT106" s="199">
        <f t="shared" si="967"/>
        <v>1</v>
      </c>
      <c r="BU106" s="199">
        <f t="shared" si="968"/>
        <v>1</v>
      </c>
      <c r="BV106" s="199">
        <f t="shared" si="969"/>
        <v>1</v>
      </c>
      <c r="BW106" s="113">
        <f t="shared" si="874"/>
        <v>150000</v>
      </c>
      <c r="BX106" s="155">
        <f t="shared" si="699"/>
        <v>0</v>
      </c>
      <c r="CA106" s="286" t="s">
        <v>348</v>
      </c>
      <c r="CB106" s="298" t="s">
        <v>349</v>
      </c>
      <c r="CC106" s="293" t="s">
        <v>107</v>
      </c>
      <c r="CD106" s="294">
        <v>3</v>
      </c>
      <c r="CE106" s="295">
        <v>35000</v>
      </c>
      <c r="CF106" s="291">
        <f t="shared" si="970"/>
        <v>105000</v>
      </c>
      <c r="CG106" s="594"/>
      <c r="CH106" s="198">
        <f t="shared" si="971"/>
        <v>1</v>
      </c>
      <c r="CI106" s="198">
        <f t="shared" si="972"/>
        <v>1</v>
      </c>
      <c r="CJ106" s="199">
        <f t="shared" si="973"/>
        <v>1</v>
      </c>
      <c r="CK106" s="199">
        <f t="shared" si="974"/>
        <v>1</v>
      </c>
      <c r="CL106" s="199">
        <f t="shared" si="975"/>
        <v>1</v>
      </c>
      <c r="CM106" s="199">
        <f t="shared" si="976"/>
        <v>1</v>
      </c>
      <c r="CN106" s="113">
        <f t="shared" si="875"/>
        <v>105000</v>
      </c>
      <c r="CO106" s="155">
        <f t="shared" si="700"/>
        <v>0</v>
      </c>
      <c r="CR106" s="299" t="s">
        <v>348</v>
      </c>
      <c r="CS106" s="300" t="s">
        <v>349</v>
      </c>
      <c r="CT106" s="301" t="s">
        <v>107</v>
      </c>
      <c r="CU106" s="302">
        <v>3</v>
      </c>
      <c r="CV106" s="303">
        <v>30076</v>
      </c>
      <c r="CW106" s="291">
        <f t="shared" si="977"/>
        <v>90228</v>
      </c>
      <c r="CX106" s="594"/>
      <c r="CY106" s="198">
        <f t="shared" si="978"/>
        <v>1</v>
      </c>
      <c r="CZ106" s="198">
        <f t="shared" si="979"/>
        <v>1</v>
      </c>
      <c r="DA106" s="199">
        <f t="shared" si="980"/>
        <v>1</v>
      </c>
      <c r="DB106" s="199">
        <f t="shared" si="981"/>
        <v>1</v>
      </c>
      <c r="DC106" s="199">
        <f t="shared" si="982"/>
        <v>1</v>
      </c>
      <c r="DD106" s="199">
        <f t="shared" si="983"/>
        <v>1</v>
      </c>
      <c r="DE106" s="113">
        <f t="shared" si="876"/>
        <v>90228</v>
      </c>
      <c r="DF106" s="155">
        <f t="shared" si="701"/>
        <v>0</v>
      </c>
      <c r="DI106" s="286" t="s">
        <v>348</v>
      </c>
      <c r="DJ106" s="287" t="s">
        <v>349</v>
      </c>
      <c r="DK106" s="288" t="s">
        <v>107</v>
      </c>
      <c r="DL106" s="289">
        <v>3</v>
      </c>
      <c r="DM106" s="295">
        <v>0</v>
      </c>
      <c r="DN106" s="291">
        <f t="shared" si="984"/>
        <v>0</v>
      </c>
      <c r="DO106" s="594"/>
      <c r="DP106" s="198">
        <f t="shared" si="985"/>
        <v>1</v>
      </c>
      <c r="DQ106" s="198">
        <f t="shared" si="986"/>
        <v>1</v>
      </c>
      <c r="DR106" s="199">
        <f t="shared" si="987"/>
        <v>1</v>
      </c>
      <c r="DS106" s="199">
        <f t="shared" si="988"/>
        <v>0</v>
      </c>
      <c r="DT106" s="199">
        <f t="shared" si="989"/>
        <v>0</v>
      </c>
      <c r="DU106" s="199">
        <f t="shared" si="990"/>
        <v>0</v>
      </c>
      <c r="DV106" s="113">
        <f t="shared" si="877"/>
        <v>0</v>
      </c>
      <c r="DW106" s="155">
        <f t="shared" si="702"/>
        <v>0</v>
      </c>
      <c r="DZ106" s="286" t="s">
        <v>348</v>
      </c>
      <c r="EA106" s="287" t="s">
        <v>349</v>
      </c>
      <c r="EB106" s="288" t="s">
        <v>107</v>
      </c>
      <c r="EC106" s="289">
        <v>3</v>
      </c>
      <c r="ED106" s="295">
        <v>0</v>
      </c>
      <c r="EE106" s="291">
        <f t="shared" si="991"/>
        <v>0</v>
      </c>
      <c r="EF106" s="594"/>
      <c r="EG106" s="198">
        <f t="shared" si="992"/>
        <v>1</v>
      </c>
      <c r="EH106" s="198">
        <f t="shared" si="993"/>
        <v>1</v>
      </c>
      <c r="EI106" s="199">
        <f t="shared" si="994"/>
        <v>1</v>
      </c>
      <c r="EJ106" s="199">
        <f t="shared" si="995"/>
        <v>0</v>
      </c>
      <c r="EK106" s="199">
        <f t="shared" si="996"/>
        <v>0</v>
      </c>
      <c r="EL106" s="199">
        <f t="shared" si="997"/>
        <v>0</v>
      </c>
      <c r="EM106" s="113">
        <f t="shared" si="878"/>
        <v>0</v>
      </c>
      <c r="EN106" s="155">
        <f t="shared" si="703"/>
        <v>0</v>
      </c>
      <c r="EQ106" s="286" t="s">
        <v>348</v>
      </c>
      <c r="ER106" s="287" t="s">
        <v>349</v>
      </c>
      <c r="ES106" s="288" t="s">
        <v>107</v>
      </c>
      <c r="ET106" s="289">
        <v>3</v>
      </c>
      <c r="EU106" s="295">
        <v>0</v>
      </c>
      <c r="EV106" s="291">
        <f t="shared" si="998"/>
        <v>0</v>
      </c>
      <c r="EW106" s="594"/>
      <c r="EX106" s="198">
        <f t="shared" si="999"/>
        <v>1</v>
      </c>
      <c r="EY106" s="198">
        <f t="shared" si="1000"/>
        <v>1</v>
      </c>
      <c r="EZ106" s="199">
        <f t="shared" si="1001"/>
        <v>1</v>
      </c>
      <c r="FA106" s="199">
        <f t="shared" si="1002"/>
        <v>0</v>
      </c>
      <c r="FB106" s="199">
        <f t="shared" si="1003"/>
        <v>0</v>
      </c>
      <c r="FC106" s="199">
        <f t="shared" si="1004"/>
        <v>0</v>
      </c>
      <c r="FD106" s="113">
        <f t="shared" si="879"/>
        <v>0</v>
      </c>
      <c r="FE106" s="155">
        <f t="shared" si="704"/>
        <v>0</v>
      </c>
      <c r="FH106" s="286" t="s">
        <v>348</v>
      </c>
      <c r="FI106" s="287" t="s">
        <v>349</v>
      </c>
      <c r="FJ106" s="288" t="s">
        <v>107</v>
      </c>
      <c r="FK106" s="289">
        <v>3</v>
      </c>
      <c r="FL106" s="295">
        <v>0</v>
      </c>
      <c r="FM106" s="291">
        <f t="shared" si="1005"/>
        <v>0</v>
      </c>
      <c r="FN106" s="594"/>
      <c r="FO106" s="198">
        <f t="shared" si="1006"/>
        <v>1</v>
      </c>
      <c r="FP106" s="198">
        <f t="shared" si="1007"/>
        <v>1</v>
      </c>
      <c r="FQ106" s="199">
        <f t="shared" si="1008"/>
        <v>1</v>
      </c>
      <c r="FR106" s="199">
        <f t="shared" si="1009"/>
        <v>0</v>
      </c>
      <c r="FS106" s="199">
        <f t="shared" si="1010"/>
        <v>0</v>
      </c>
      <c r="FT106" s="199">
        <f t="shared" si="1011"/>
        <v>0</v>
      </c>
      <c r="FU106" s="113">
        <f t="shared" si="880"/>
        <v>0</v>
      </c>
      <c r="FV106" s="155">
        <f t="shared" si="705"/>
        <v>0</v>
      </c>
      <c r="FY106" s="286" t="s">
        <v>348</v>
      </c>
      <c r="FZ106" s="287" t="s">
        <v>349</v>
      </c>
      <c r="GA106" s="288" t="s">
        <v>107</v>
      </c>
      <c r="GB106" s="289">
        <v>3</v>
      </c>
      <c r="GC106" s="295">
        <v>0</v>
      </c>
      <c r="GD106" s="291">
        <f t="shared" si="1012"/>
        <v>0</v>
      </c>
      <c r="GE106" s="594"/>
      <c r="GF106" s="198">
        <f t="shared" si="1013"/>
        <v>1</v>
      </c>
      <c r="GG106" s="198">
        <f t="shared" si="1014"/>
        <v>1</v>
      </c>
      <c r="GH106" s="199">
        <f t="shared" si="1015"/>
        <v>1</v>
      </c>
      <c r="GI106" s="199">
        <f t="shared" si="1016"/>
        <v>0</v>
      </c>
      <c r="GJ106" s="199">
        <f t="shared" si="1017"/>
        <v>0</v>
      </c>
      <c r="GK106" s="199">
        <f t="shared" si="1018"/>
        <v>0</v>
      </c>
      <c r="GL106" s="113">
        <f t="shared" si="881"/>
        <v>0</v>
      </c>
      <c r="GM106" s="155">
        <f t="shared" si="706"/>
        <v>0</v>
      </c>
      <c r="GP106" s="286" t="s">
        <v>348</v>
      </c>
      <c r="GQ106" s="287" t="s">
        <v>349</v>
      </c>
      <c r="GR106" s="288" t="s">
        <v>107</v>
      </c>
      <c r="GS106" s="289">
        <v>3</v>
      </c>
      <c r="GT106" s="295">
        <v>0</v>
      </c>
      <c r="GU106" s="291">
        <f t="shared" si="1019"/>
        <v>0</v>
      </c>
      <c r="GV106" s="594"/>
      <c r="GW106" s="198">
        <f t="shared" si="1020"/>
        <v>1</v>
      </c>
      <c r="GX106" s="198">
        <f t="shared" si="1021"/>
        <v>1</v>
      </c>
      <c r="GY106" s="199">
        <f t="shared" si="1022"/>
        <v>1</v>
      </c>
      <c r="GZ106" s="199">
        <f t="shared" si="1023"/>
        <v>0</v>
      </c>
      <c r="HA106" s="199">
        <f t="shared" si="1024"/>
        <v>0</v>
      </c>
      <c r="HB106" s="199">
        <f t="shared" si="1025"/>
        <v>0</v>
      </c>
      <c r="HC106" s="113">
        <f t="shared" si="882"/>
        <v>0</v>
      </c>
      <c r="HD106" s="155">
        <f t="shared" si="707"/>
        <v>0</v>
      </c>
      <c r="HG106" s="286" t="s">
        <v>348</v>
      </c>
      <c r="HH106" s="287" t="s">
        <v>349</v>
      </c>
      <c r="HI106" s="288" t="s">
        <v>107</v>
      </c>
      <c r="HJ106" s="289">
        <v>3</v>
      </c>
      <c r="HK106" s="295">
        <v>0</v>
      </c>
      <c r="HL106" s="291">
        <f t="shared" si="1026"/>
        <v>0</v>
      </c>
      <c r="HM106" s="594"/>
      <c r="HN106" s="198">
        <f t="shared" si="1027"/>
        <v>1</v>
      </c>
      <c r="HO106" s="198">
        <f t="shared" si="1028"/>
        <v>1</v>
      </c>
      <c r="HP106" s="199">
        <f t="shared" si="1029"/>
        <v>1</v>
      </c>
      <c r="HQ106" s="199">
        <f t="shared" si="1030"/>
        <v>0</v>
      </c>
      <c r="HR106" s="199">
        <f t="shared" si="1031"/>
        <v>0</v>
      </c>
      <c r="HS106" s="199">
        <f t="shared" si="1032"/>
        <v>0</v>
      </c>
      <c r="HT106" s="113">
        <f t="shared" si="883"/>
        <v>0</v>
      </c>
      <c r="HU106" s="155">
        <f t="shared" si="708"/>
        <v>0</v>
      </c>
      <c r="HX106" s="286" t="s">
        <v>348</v>
      </c>
      <c r="HY106" s="287" t="s">
        <v>349</v>
      </c>
      <c r="HZ106" s="288" t="s">
        <v>107</v>
      </c>
      <c r="IA106" s="289">
        <v>3</v>
      </c>
      <c r="IB106" s="295">
        <v>0</v>
      </c>
      <c r="IC106" s="291">
        <f t="shared" si="1033"/>
        <v>0</v>
      </c>
      <c r="ID106" s="594"/>
      <c r="IE106" s="198">
        <f t="shared" si="1034"/>
        <v>1</v>
      </c>
      <c r="IF106" s="198">
        <f t="shared" si="1035"/>
        <v>1</v>
      </c>
      <c r="IG106" s="199">
        <f t="shared" si="1036"/>
        <v>1</v>
      </c>
      <c r="IH106" s="199">
        <f t="shared" si="1037"/>
        <v>0</v>
      </c>
      <c r="II106" s="199">
        <f t="shared" si="1038"/>
        <v>0</v>
      </c>
      <c r="IJ106" s="199">
        <f t="shared" si="1039"/>
        <v>0</v>
      </c>
      <c r="IK106" s="113">
        <f t="shared" si="884"/>
        <v>0</v>
      </c>
      <c r="IL106" s="155">
        <f t="shared" si="709"/>
        <v>0</v>
      </c>
      <c r="IO106" s="286" t="s">
        <v>348</v>
      </c>
      <c r="IP106" s="287" t="s">
        <v>349</v>
      </c>
      <c r="IQ106" s="288" t="s">
        <v>107</v>
      </c>
      <c r="IR106" s="289">
        <v>3</v>
      </c>
      <c r="IS106" s="295">
        <v>0</v>
      </c>
      <c r="IT106" s="291">
        <f t="shared" si="1040"/>
        <v>0</v>
      </c>
      <c r="IU106" s="594"/>
      <c r="IV106" s="198">
        <f t="shared" si="1041"/>
        <v>1</v>
      </c>
      <c r="IW106" s="198">
        <f t="shared" si="1042"/>
        <v>1</v>
      </c>
      <c r="IX106" s="199">
        <f t="shared" si="1043"/>
        <v>1</v>
      </c>
      <c r="IY106" s="199">
        <f t="shared" si="1044"/>
        <v>0</v>
      </c>
      <c r="IZ106" s="199">
        <f t="shared" si="1045"/>
        <v>0</v>
      </c>
      <c r="JA106" s="199">
        <f t="shared" si="1046"/>
        <v>0</v>
      </c>
      <c r="JB106" s="113">
        <f t="shared" si="885"/>
        <v>0</v>
      </c>
      <c r="JC106" s="155">
        <f t="shared" si="710"/>
        <v>0</v>
      </c>
    </row>
    <row r="107" spans="2:263" ht="46.5" customHeight="1" thickBot="1">
      <c r="B107" s="286" t="s">
        <v>350</v>
      </c>
      <c r="C107" s="287" t="s">
        <v>351</v>
      </c>
      <c r="D107" s="288" t="s">
        <v>109</v>
      </c>
      <c r="E107" s="289">
        <v>30</v>
      </c>
      <c r="F107" s="290">
        <v>0</v>
      </c>
      <c r="G107" s="291">
        <f t="shared" si="944"/>
        <v>0</v>
      </c>
      <c r="H107" s="594"/>
      <c r="K107" s="286" t="s">
        <v>350</v>
      </c>
      <c r="L107" s="292" t="s">
        <v>351</v>
      </c>
      <c r="M107" s="293" t="s">
        <v>109</v>
      </c>
      <c r="N107" s="294">
        <v>30</v>
      </c>
      <c r="O107" s="295">
        <v>14210</v>
      </c>
      <c r="P107" s="291">
        <f t="shared" si="945"/>
        <v>426300</v>
      </c>
      <c r="Q107" s="605"/>
      <c r="R107" s="198">
        <f t="shared" si="946"/>
        <v>1</v>
      </c>
      <c r="S107" s="198">
        <f t="shared" si="947"/>
        <v>1</v>
      </c>
      <c r="T107" s="199">
        <f t="shared" si="948"/>
        <v>1</v>
      </c>
      <c r="U107" s="199">
        <f t="shared" si="417"/>
        <v>1</v>
      </c>
      <c r="V107" s="199">
        <f t="shared" si="418"/>
        <v>1</v>
      </c>
      <c r="W107" s="199">
        <f t="shared" si="419"/>
        <v>1</v>
      </c>
      <c r="X107" s="113">
        <f t="shared" si="420"/>
        <v>426300</v>
      </c>
      <c r="Y107" s="155">
        <f t="shared" si="421"/>
        <v>0</v>
      </c>
      <c r="AB107" s="286" t="s">
        <v>350</v>
      </c>
      <c r="AC107" s="292" t="s">
        <v>351</v>
      </c>
      <c r="AD107" s="293" t="s">
        <v>109</v>
      </c>
      <c r="AE107" s="294">
        <v>30</v>
      </c>
      <c r="AF107" s="295">
        <v>17500</v>
      </c>
      <c r="AG107" s="291">
        <f t="shared" si="949"/>
        <v>525000</v>
      </c>
      <c r="AH107" s="594"/>
      <c r="AI107" s="198">
        <f t="shared" si="950"/>
        <v>1</v>
      </c>
      <c r="AJ107" s="198">
        <f t="shared" si="951"/>
        <v>1</v>
      </c>
      <c r="AK107" s="199">
        <f t="shared" si="952"/>
        <v>1</v>
      </c>
      <c r="AL107" s="199">
        <f t="shared" si="953"/>
        <v>1</v>
      </c>
      <c r="AM107" s="199">
        <f t="shared" si="954"/>
        <v>1</v>
      </c>
      <c r="AN107" s="199">
        <f t="shared" si="955"/>
        <v>1</v>
      </c>
      <c r="AO107" s="113">
        <f t="shared" si="872"/>
        <v>525000</v>
      </c>
      <c r="AP107" s="155">
        <f t="shared" si="697"/>
        <v>0</v>
      </c>
      <c r="AS107" s="286" t="s">
        <v>350</v>
      </c>
      <c r="AT107" s="292" t="s">
        <v>351</v>
      </c>
      <c r="AU107" s="296" t="s">
        <v>109</v>
      </c>
      <c r="AV107" s="294">
        <v>30</v>
      </c>
      <c r="AW107" s="297">
        <v>12300</v>
      </c>
      <c r="AX107" s="291">
        <f t="shared" si="956"/>
        <v>369000</v>
      </c>
      <c r="AY107" s="594"/>
      <c r="AZ107" s="198">
        <f t="shared" si="957"/>
        <v>1</v>
      </c>
      <c r="BA107" s="198">
        <f t="shared" si="958"/>
        <v>1</v>
      </c>
      <c r="BB107" s="199">
        <f t="shared" si="959"/>
        <v>1</v>
      </c>
      <c r="BC107" s="199">
        <f t="shared" si="960"/>
        <v>1</v>
      </c>
      <c r="BD107" s="199">
        <f t="shared" si="961"/>
        <v>1</v>
      </c>
      <c r="BE107" s="199">
        <f t="shared" si="962"/>
        <v>1</v>
      </c>
      <c r="BF107" s="113">
        <f t="shared" si="873"/>
        <v>369000</v>
      </c>
      <c r="BG107" s="155">
        <f t="shared" si="698"/>
        <v>0</v>
      </c>
      <c r="BJ107" s="286" t="s">
        <v>350</v>
      </c>
      <c r="BK107" s="292" t="s">
        <v>351</v>
      </c>
      <c r="BL107" s="293" t="s">
        <v>109</v>
      </c>
      <c r="BM107" s="294">
        <v>30</v>
      </c>
      <c r="BN107" s="295">
        <v>16000</v>
      </c>
      <c r="BO107" s="291">
        <f t="shared" si="963"/>
        <v>480000</v>
      </c>
      <c r="BP107" s="594"/>
      <c r="BQ107" s="198">
        <f t="shared" si="964"/>
        <v>1</v>
      </c>
      <c r="BR107" s="198">
        <f t="shared" si="965"/>
        <v>1</v>
      </c>
      <c r="BS107" s="199">
        <f t="shared" si="966"/>
        <v>1</v>
      </c>
      <c r="BT107" s="199">
        <f t="shared" si="967"/>
        <v>1</v>
      </c>
      <c r="BU107" s="199">
        <f t="shared" si="968"/>
        <v>1</v>
      </c>
      <c r="BV107" s="199">
        <f t="shared" si="969"/>
        <v>1</v>
      </c>
      <c r="BW107" s="113">
        <f t="shared" si="874"/>
        <v>480000</v>
      </c>
      <c r="BX107" s="155">
        <f t="shared" si="699"/>
        <v>0</v>
      </c>
      <c r="CA107" s="286" t="s">
        <v>350</v>
      </c>
      <c r="CB107" s="298" t="s">
        <v>351</v>
      </c>
      <c r="CC107" s="293" t="s">
        <v>109</v>
      </c>
      <c r="CD107" s="294">
        <v>30</v>
      </c>
      <c r="CE107" s="295">
        <v>9500</v>
      </c>
      <c r="CF107" s="291">
        <f t="shared" si="970"/>
        <v>285000</v>
      </c>
      <c r="CG107" s="594"/>
      <c r="CH107" s="198">
        <f t="shared" si="971"/>
        <v>1</v>
      </c>
      <c r="CI107" s="198">
        <f t="shared" si="972"/>
        <v>1</v>
      </c>
      <c r="CJ107" s="199">
        <f t="shared" si="973"/>
        <v>1</v>
      </c>
      <c r="CK107" s="199">
        <f t="shared" si="974"/>
        <v>1</v>
      </c>
      <c r="CL107" s="199">
        <f t="shared" si="975"/>
        <v>1</v>
      </c>
      <c r="CM107" s="199">
        <f t="shared" si="976"/>
        <v>1</v>
      </c>
      <c r="CN107" s="113">
        <f t="shared" si="875"/>
        <v>285000</v>
      </c>
      <c r="CO107" s="155">
        <f t="shared" si="700"/>
        <v>0</v>
      </c>
      <c r="CR107" s="299" t="s">
        <v>350</v>
      </c>
      <c r="CS107" s="300" t="s">
        <v>351</v>
      </c>
      <c r="CT107" s="301" t="s">
        <v>109</v>
      </c>
      <c r="CU107" s="302">
        <v>30</v>
      </c>
      <c r="CV107" s="303">
        <v>13184</v>
      </c>
      <c r="CW107" s="291">
        <f t="shared" si="977"/>
        <v>395520</v>
      </c>
      <c r="CX107" s="594"/>
      <c r="CY107" s="198">
        <f t="shared" si="978"/>
        <v>1</v>
      </c>
      <c r="CZ107" s="198">
        <f t="shared" si="979"/>
        <v>1</v>
      </c>
      <c r="DA107" s="199">
        <f t="shared" si="980"/>
        <v>1</v>
      </c>
      <c r="DB107" s="199">
        <f t="shared" si="981"/>
        <v>1</v>
      </c>
      <c r="DC107" s="199">
        <f t="shared" si="982"/>
        <v>1</v>
      </c>
      <c r="DD107" s="199">
        <f t="shared" si="983"/>
        <v>1</v>
      </c>
      <c r="DE107" s="113">
        <f t="shared" si="876"/>
        <v>395520</v>
      </c>
      <c r="DF107" s="155">
        <f t="shared" si="701"/>
        <v>0</v>
      </c>
      <c r="DI107" s="286" t="s">
        <v>350</v>
      </c>
      <c r="DJ107" s="287" t="s">
        <v>351</v>
      </c>
      <c r="DK107" s="288" t="s">
        <v>109</v>
      </c>
      <c r="DL107" s="289">
        <v>30</v>
      </c>
      <c r="DM107" s="295">
        <v>0</v>
      </c>
      <c r="DN107" s="291">
        <f t="shared" si="984"/>
        <v>0</v>
      </c>
      <c r="DO107" s="594"/>
      <c r="DP107" s="198">
        <f t="shared" si="985"/>
        <v>1</v>
      </c>
      <c r="DQ107" s="198">
        <f t="shared" si="986"/>
        <v>1</v>
      </c>
      <c r="DR107" s="199">
        <f t="shared" si="987"/>
        <v>1</v>
      </c>
      <c r="DS107" s="199">
        <f t="shared" si="988"/>
        <v>0</v>
      </c>
      <c r="DT107" s="199">
        <f t="shared" si="989"/>
        <v>0</v>
      </c>
      <c r="DU107" s="199">
        <f t="shared" si="990"/>
        <v>0</v>
      </c>
      <c r="DV107" s="113">
        <f t="shared" si="877"/>
        <v>0</v>
      </c>
      <c r="DW107" s="155">
        <f t="shared" si="702"/>
        <v>0</v>
      </c>
      <c r="DZ107" s="286" t="s">
        <v>350</v>
      </c>
      <c r="EA107" s="287" t="s">
        <v>351</v>
      </c>
      <c r="EB107" s="288" t="s">
        <v>109</v>
      </c>
      <c r="EC107" s="289">
        <v>30</v>
      </c>
      <c r="ED107" s="295">
        <v>0</v>
      </c>
      <c r="EE107" s="291">
        <f t="shared" si="991"/>
        <v>0</v>
      </c>
      <c r="EF107" s="594"/>
      <c r="EG107" s="198">
        <f t="shared" si="992"/>
        <v>1</v>
      </c>
      <c r="EH107" s="198">
        <f t="shared" si="993"/>
        <v>1</v>
      </c>
      <c r="EI107" s="199">
        <f t="shared" si="994"/>
        <v>1</v>
      </c>
      <c r="EJ107" s="199">
        <f t="shared" si="995"/>
        <v>0</v>
      </c>
      <c r="EK107" s="199">
        <f t="shared" si="996"/>
        <v>0</v>
      </c>
      <c r="EL107" s="199">
        <f t="shared" si="997"/>
        <v>0</v>
      </c>
      <c r="EM107" s="113">
        <f t="shared" si="878"/>
        <v>0</v>
      </c>
      <c r="EN107" s="155">
        <f t="shared" si="703"/>
        <v>0</v>
      </c>
      <c r="EQ107" s="286" t="s">
        <v>350</v>
      </c>
      <c r="ER107" s="287" t="s">
        <v>351</v>
      </c>
      <c r="ES107" s="288" t="s">
        <v>109</v>
      </c>
      <c r="ET107" s="289">
        <v>30</v>
      </c>
      <c r="EU107" s="295">
        <v>0</v>
      </c>
      <c r="EV107" s="291">
        <f t="shared" si="998"/>
        <v>0</v>
      </c>
      <c r="EW107" s="594"/>
      <c r="EX107" s="198">
        <f t="shared" si="999"/>
        <v>1</v>
      </c>
      <c r="EY107" s="198">
        <f t="shared" si="1000"/>
        <v>1</v>
      </c>
      <c r="EZ107" s="199">
        <f t="shared" si="1001"/>
        <v>1</v>
      </c>
      <c r="FA107" s="199">
        <f t="shared" si="1002"/>
        <v>0</v>
      </c>
      <c r="FB107" s="199">
        <f t="shared" si="1003"/>
        <v>0</v>
      </c>
      <c r="FC107" s="199">
        <f t="shared" si="1004"/>
        <v>0</v>
      </c>
      <c r="FD107" s="113">
        <f t="shared" si="879"/>
        <v>0</v>
      </c>
      <c r="FE107" s="155">
        <f t="shared" si="704"/>
        <v>0</v>
      </c>
      <c r="FH107" s="286" t="s">
        <v>350</v>
      </c>
      <c r="FI107" s="287" t="s">
        <v>351</v>
      </c>
      <c r="FJ107" s="288" t="s">
        <v>109</v>
      </c>
      <c r="FK107" s="289">
        <v>30</v>
      </c>
      <c r="FL107" s="295">
        <v>0</v>
      </c>
      <c r="FM107" s="291">
        <f t="shared" si="1005"/>
        <v>0</v>
      </c>
      <c r="FN107" s="594"/>
      <c r="FO107" s="198">
        <f t="shared" si="1006"/>
        <v>1</v>
      </c>
      <c r="FP107" s="198">
        <f t="shared" si="1007"/>
        <v>1</v>
      </c>
      <c r="FQ107" s="199">
        <f t="shared" si="1008"/>
        <v>1</v>
      </c>
      <c r="FR107" s="199">
        <f t="shared" si="1009"/>
        <v>0</v>
      </c>
      <c r="FS107" s="199">
        <f t="shared" si="1010"/>
        <v>0</v>
      </c>
      <c r="FT107" s="199">
        <f t="shared" si="1011"/>
        <v>0</v>
      </c>
      <c r="FU107" s="113">
        <f t="shared" si="880"/>
        <v>0</v>
      </c>
      <c r="FV107" s="155">
        <f t="shared" si="705"/>
        <v>0</v>
      </c>
      <c r="FY107" s="286" t="s">
        <v>350</v>
      </c>
      <c r="FZ107" s="287" t="s">
        <v>351</v>
      </c>
      <c r="GA107" s="288" t="s">
        <v>109</v>
      </c>
      <c r="GB107" s="289">
        <v>30</v>
      </c>
      <c r="GC107" s="295">
        <v>0</v>
      </c>
      <c r="GD107" s="291">
        <f t="shared" si="1012"/>
        <v>0</v>
      </c>
      <c r="GE107" s="594"/>
      <c r="GF107" s="198">
        <f t="shared" si="1013"/>
        <v>1</v>
      </c>
      <c r="GG107" s="198">
        <f t="shared" si="1014"/>
        <v>1</v>
      </c>
      <c r="GH107" s="199">
        <f t="shared" si="1015"/>
        <v>1</v>
      </c>
      <c r="GI107" s="199">
        <f t="shared" si="1016"/>
        <v>0</v>
      </c>
      <c r="GJ107" s="199">
        <f t="shared" si="1017"/>
        <v>0</v>
      </c>
      <c r="GK107" s="199">
        <f t="shared" si="1018"/>
        <v>0</v>
      </c>
      <c r="GL107" s="113">
        <f t="shared" si="881"/>
        <v>0</v>
      </c>
      <c r="GM107" s="155">
        <f t="shared" si="706"/>
        <v>0</v>
      </c>
      <c r="GP107" s="286" t="s">
        <v>350</v>
      </c>
      <c r="GQ107" s="287" t="s">
        <v>351</v>
      </c>
      <c r="GR107" s="288" t="s">
        <v>109</v>
      </c>
      <c r="GS107" s="289">
        <v>30</v>
      </c>
      <c r="GT107" s="295">
        <v>0</v>
      </c>
      <c r="GU107" s="291">
        <f t="shared" si="1019"/>
        <v>0</v>
      </c>
      <c r="GV107" s="594"/>
      <c r="GW107" s="198">
        <f t="shared" si="1020"/>
        <v>1</v>
      </c>
      <c r="GX107" s="198">
        <f t="shared" si="1021"/>
        <v>1</v>
      </c>
      <c r="GY107" s="199">
        <f t="shared" si="1022"/>
        <v>1</v>
      </c>
      <c r="GZ107" s="199">
        <f t="shared" si="1023"/>
        <v>0</v>
      </c>
      <c r="HA107" s="199">
        <f t="shared" si="1024"/>
        <v>0</v>
      </c>
      <c r="HB107" s="199">
        <f t="shared" si="1025"/>
        <v>0</v>
      </c>
      <c r="HC107" s="113">
        <f t="shared" si="882"/>
        <v>0</v>
      </c>
      <c r="HD107" s="155">
        <f t="shared" si="707"/>
        <v>0</v>
      </c>
      <c r="HG107" s="286" t="s">
        <v>350</v>
      </c>
      <c r="HH107" s="287" t="s">
        <v>351</v>
      </c>
      <c r="HI107" s="288" t="s">
        <v>109</v>
      </c>
      <c r="HJ107" s="289">
        <v>30</v>
      </c>
      <c r="HK107" s="295">
        <v>0</v>
      </c>
      <c r="HL107" s="291">
        <f t="shared" si="1026"/>
        <v>0</v>
      </c>
      <c r="HM107" s="594"/>
      <c r="HN107" s="198">
        <f t="shared" si="1027"/>
        <v>1</v>
      </c>
      <c r="HO107" s="198">
        <f t="shared" si="1028"/>
        <v>1</v>
      </c>
      <c r="HP107" s="199">
        <f t="shared" si="1029"/>
        <v>1</v>
      </c>
      <c r="HQ107" s="199">
        <f t="shared" si="1030"/>
        <v>0</v>
      </c>
      <c r="HR107" s="199">
        <f t="shared" si="1031"/>
        <v>0</v>
      </c>
      <c r="HS107" s="199">
        <f t="shared" si="1032"/>
        <v>0</v>
      </c>
      <c r="HT107" s="113">
        <f t="shared" si="883"/>
        <v>0</v>
      </c>
      <c r="HU107" s="155">
        <f t="shared" si="708"/>
        <v>0</v>
      </c>
      <c r="HX107" s="286" t="s">
        <v>350</v>
      </c>
      <c r="HY107" s="287" t="s">
        <v>351</v>
      </c>
      <c r="HZ107" s="288" t="s">
        <v>109</v>
      </c>
      <c r="IA107" s="289">
        <v>30</v>
      </c>
      <c r="IB107" s="295">
        <v>0</v>
      </c>
      <c r="IC107" s="291">
        <f t="shared" si="1033"/>
        <v>0</v>
      </c>
      <c r="ID107" s="594"/>
      <c r="IE107" s="198">
        <f t="shared" si="1034"/>
        <v>1</v>
      </c>
      <c r="IF107" s="198">
        <f t="shared" si="1035"/>
        <v>1</v>
      </c>
      <c r="IG107" s="199">
        <f t="shared" si="1036"/>
        <v>1</v>
      </c>
      <c r="IH107" s="199">
        <f t="shared" si="1037"/>
        <v>0</v>
      </c>
      <c r="II107" s="199">
        <f t="shared" si="1038"/>
        <v>0</v>
      </c>
      <c r="IJ107" s="199">
        <f t="shared" si="1039"/>
        <v>0</v>
      </c>
      <c r="IK107" s="113">
        <f t="shared" si="884"/>
        <v>0</v>
      </c>
      <c r="IL107" s="155">
        <f t="shared" si="709"/>
        <v>0</v>
      </c>
      <c r="IO107" s="286" t="s">
        <v>350</v>
      </c>
      <c r="IP107" s="287" t="s">
        <v>351</v>
      </c>
      <c r="IQ107" s="288" t="s">
        <v>109</v>
      </c>
      <c r="IR107" s="289">
        <v>30</v>
      </c>
      <c r="IS107" s="295">
        <v>0</v>
      </c>
      <c r="IT107" s="291">
        <f t="shared" si="1040"/>
        <v>0</v>
      </c>
      <c r="IU107" s="594"/>
      <c r="IV107" s="198">
        <f t="shared" si="1041"/>
        <v>1</v>
      </c>
      <c r="IW107" s="198">
        <f t="shared" si="1042"/>
        <v>1</v>
      </c>
      <c r="IX107" s="199">
        <f t="shared" si="1043"/>
        <v>1</v>
      </c>
      <c r="IY107" s="199">
        <f t="shared" si="1044"/>
        <v>0</v>
      </c>
      <c r="IZ107" s="199">
        <f t="shared" si="1045"/>
        <v>0</v>
      </c>
      <c r="JA107" s="199">
        <f t="shared" si="1046"/>
        <v>0</v>
      </c>
      <c r="JB107" s="113">
        <f t="shared" si="885"/>
        <v>0</v>
      </c>
      <c r="JC107" s="155">
        <f t="shared" si="710"/>
        <v>0</v>
      </c>
    </row>
    <row r="108" spans="2:263" ht="17.25" thickTop="1">
      <c r="B108" s="308" t="s">
        <v>352</v>
      </c>
      <c r="C108" s="270" t="s">
        <v>353</v>
      </c>
      <c r="D108" s="309"/>
      <c r="E108" s="310"/>
      <c r="F108" s="311"/>
      <c r="G108" s="312"/>
      <c r="H108" s="275">
        <f>SUM(G109:G113)</f>
        <v>0</v>
      </c>
      <c r="K108" s="308" t="s">
        <v>352</v>
      </c>
      <c r="L108" s="270" t="s">
        <v>353</v>
      </c>
      <c r="M108" s="309"/>
      <c r="N108" s="310"/>
      <c r="O108" s="311"/>
      <c r="P108" s="312"/>
      <c r="Q108" s="275">
        <f>SUM(P109:P113)</f>
        <v>3020492</v>
      </c>
      <c r="R108" s="198">
        <f t="shared" si="946"/>
        <v>1</v>
      </c>
      <c r="S108" s="198">
        <f t="shared" si="947"/>
        <v>1</v>
      </c>
      <c r="T108" s="199">
        <f t="shared" si="948"/>
        <v>1</v>
      </c>
      <c r="U108" s="119"/>
      <c r="V108" s="119"/>
      <c r="W108" s="199">
        <f>PRODUCT(R108:T108)</f>
        <v>1</v>
      </c>
      <c r="X108" s="113">
        <f t="shared" si="420"/>
        <v>0</v>
      </c>
      <c r="Y108" s="155">
        <f t="shared" si="421"/>
        <v>0</v>
      </c>
      <c r="AB108" s="308" t="s">
        <v>352</v>
      </c>
      <c r="AC108" s="270" t="s">
        <v>353</v>
      </c>
      <c r="AD108" s="309"/>
      <c r="AE108" s="310"/>
      <c r="AF108" s="311"/>
      <c r="AG108" s="312"/>
      <c r="AH108" s="275">
        <f>SUM(AG109:AG113)</f>
        <v>5900696</v>
      </c>
      <c r="AI108" s="198">
        <f t="shared" si="950"/>
        <v>1</v>
      </c>
      <c r="AJ108" s="198">
        <f t="shared" si="951"/>
        <v>1</v>
      </c>
      <c r="AK108" s="199">
        <f t="shared" si="952"/>
        <v>1</v>
      </c>
      <c r="AL108" s="119"/>
      <c r="AM108" s="119"/>
      <c r="AN108" s="199">
        <f>PRODUCT(AI108:AK108)</f>
        <v>1</v>
      </c>
      <c r="AO108" s="113">
        <f t="shared" si="872"/>
        <v>0</v>
      </c>
      <c r="AP108" s="155">
        <f t="shared" si="697"/>
        <v>0</v>
      </c>
      <c r="AS108" s="313" t="s">
        <v>352</v>
      </c>
      <c r="AT108" s="277" t="s">
        <v>353</v>
      </c>
      <c r="AU108" s="314"/>
      <c r="AV108" s="315"/>
      <c r="AW108" s="316"/>
      <c r="AX108" s="312"/>
      <c r="AY108" s="275">
        <f>SUM(AX109:AX113)</f>
        <v>4923000</v>
      </c>
      <c r="AZ108" s="198">
        <f t="shared" si="957"/>
        <v>1</v>
      </c>
      <c r="BA108" s="198">
        <f t="shared" si="958"/>
        <v>1</v>
      </c>
      <c r="BB108" s="199">
        <f t="shared" si="959"/>
        <v>1</v>
      </c>
      <c r="BC108" s="119"/>
      <c r="BD108" s="119"/>
      <c r="BE108" s="199">
        <f>PRODUCT(AZ108:BB108)</f>
        <v>1</v>
      </c>
      <c r="BF108" s="113">
        <f t="shared" si="873"/>
        <v>0</v>
      </c>
      <c r="BG108" s="155">
        <f t="shared" si="698"/>
        <v>0</v>
      </c>
      <c r="BJ108" s="308" t="s">
        <v>352</v>
      </c>
      <c r="BK108" s="270" t="s">
        <v>353</v>
      </c>
      <c r="BL108" s="309"/>
      <c r="BM108" s="310"/>
      <c r="BN108" s="311"/>
      <c r="BO108" s="312"/>
      <c r="BP108" s="275">
        <f>SUM(BO109:BO113)</f>
        <v>5346000</v>
      </c>
      <c r="BQ108" s="198">
        <f t="shared" si="964"/>
        <v>1</v>
      </c>
      <c r="BR108" s="198">
        <f t="shared" si="965"/>
        <v>1</v>
      </c>
      <c r="BS108" s="199">
        <f t="shared" si="966"/>
        <v>1</v>
      </c>
      <c r="BT108" s="119"/>
      <c r="BU108" s="119"/>
      <c r="BV108" s="199">
        <f>PRODUCT(BQ108:BS108)</f>
        <v>1</v>
      </c>
      <c r="BW108" s="113">
        <f t="shared" si="874"/>
        <v>0</v>
      </c>
      <c r="BX108" s="155">
        <f t="shared" si="699"/>
        <v>0</v>
      </c>
      <c r="CA108" s="308" t="s">
        <v>352</v>
      </c>
      <c r="CB108" s="270" t="s">
        <v>353</v>
      </c>
      <c r="CC108" s="309"/>
      <c r="CD108" s="310"/>
      <c r="CE108" s="311"/>
      <c r="CF108" s="312"/>
      <c r="CG108" s="275">
        <f>SUM(CF109:CF113)</f>
        <v>3515000</v>
      </c>
      <c r="CH108" s="198">
        <f t="shared" si="971"/>
        <v>1</v>
      </c>
      <c r="CI108" s="198">
        <f t="shared" si="972"/>
        <v>1</v>
      </c>
      <c r="CJ108" s="199">
        <f t="shared" si="973"/>
        <v>1</v>
      </c>
      <c r="CK108" s="119"/>
      <c r="CL108" s="119"/>
      <c r="CM108" s="199">
        <f>PRODUCT(CH108:CJ108)</f>
        <v>1</v>
      </c>
      <c r="CN108" s="113">
        <f t="shared" si="875"/>
        <v>0</v>
      </c>
      <c r="CO108" s="155">
        <f t="shared" si="700"/>
        <v>0</v>
      </c>
      <c r="CR108" s="317" t="s">
        <v>352</v>
      </c>
      <c r="CS108" s="282" t="s">
        <v>353</v>
      </c>
      <c r="CT108" s="318"/>
      <c r="CU108" s="319"/>
      <c r="CV108" s="319"/>
      <c r="CW108" s="312"/>
      <c r="CX108" s="275">
        <f>SUM(CW109:CW113)</f>
        <v>3192279</v>
      </c>
      <c r="CY108" s="198">
        <f t="shared" si="978"/>
        <v>1</v>
      </c>
      <c r="CZ108" s="198">
        <f t="shared" si="979"/>
        <v>1</v>
      </c>
      <c r="DA108" s="199">
        <f t="shared" si="980"/>
        <v>1</v>
      </c>
      <c r="DB108" s="119"/>
      <c r="DC108" s="119"/>
      <c r="DD108" s="199">
        <f>PRODUCT(CY108:DA108)</f>
        <v>1</v>
      </c>
      <c r="DE108" s="113">
        <f t="shared" si="876"/>
        <v>0</v>
      </c>
      <c r="DF108" s="155">
        <f t="shared" si="701"/>
        <v>0</v>
      </c>
      <c r="DI108" s="308" t="s">
        <v>352</v>
      </c>
      <c r="DJ108" s="270" t="s">
        <v>353</v>
      </c>
      <c r="DK108" s="309"/>
      <c r="DL108" s="310"/>
      <c r="DM108" s="311"/>
      <c r="DN108" s="312"/>
      <c r="DO108" s="275">
        <f>SUM(DN109:DN113)</f>
        <v>0</v>
      </c>
      <c r="DP108" s="198">
        <f t="shared" si="985"/>
        <v>1</v>
      </c>
      <c r="DQ108" s="198">
        <f t="shared" si="986"/>
        <v>1</v>
      </c>
      <c r="DR108" s="199">
        <f t="shared" si="987"/>
        <v>1</v>
      </c>
      <c r="DS108" s="119"/>
      <c r="DT108" s="119"/>
      <c r="DU108" s="199">
        <f>PRODUCT(DP108:DR108)</f>
        <v>1</v>
      </c>
      <c r="DV108" s="113">
        <f t="shared" si="877"/>
        <v>0</v>
      </c>
      <c r="DW108" s="155">
        <f t="shared" si="702"/>
        <v>0</v>
      </c>
      <c r="DZ108" s="308" t="s">
        <v>352</v>
      </c>
      <c r="EA108" s="270" t="s">
        <v>353</v>
      </c>
      <c r="EB108" s="309"/>
      <c r="EC108" s="310"/>
      <c r="ED108" s="311"/>
      <c r="EE108" s="312"/>
      <c r="EF108" s="275">
        <f>SUM(EE109:EE113)</f>
        <v>0</v>
      </c>
      <c r="EG108" s="198">
        <f t="shared" si="992"/>
        <v>1</v>
      </c>
      <c r="EH108" s="198">
        <f t="shared" si="993"/>
        <v>1</v>
      </c>
      <c r="EI108" s="199">
        <f t="shared" si="994"/>
        <v>1</v>
      </c>
      <c r="EJ108" s="119"/>
      <c r="EK108" s="119"/>
      <c r="EL108" s="199">
        <f>PRODUCT(EG108:EI108)</f>
        <v>1</v>
      </c>
      <c r="EM108" s="113">
        <f t="shared" si="878"/>
        <v>0</v>
      </c>
      <c r="EN108" s="155">
        <f t="shared" si="703"/>
        <v>0</v>
      </c>
      <c r="EQ108" s="308" t="s">
        <v>352</v>
      </c>
      <c r="ER108" s="270" t="s">
        <v>353</v>
      </c>
      <c r="ES108" s="309"/>
      <c r="ET108" s="310"/>
      <c r="EU108" s="311"/>
      <c r="EV108" s="312"/>
      <c r="EW108" s="275">
        <f>SUM(EV109:EV113)</f>
        <v>0</v>
      </c>
      <c r="EX108" s="198">
        <f t="shared" si="999"/>
        <v>1</v>
      </c>
      <c r="EY108" s="198">
        <f t="shared" si="1000"/>
        <v>1</v>
      </c>
      <c r="EZ108" s="199">
        <f t="shared" si="1001"/>
        <v>1</v>
      </c>
      <c r="FA108" s="119"/>
      <c r="FB108" s="119"/>
      <c r="FC108" s="199">
        <f>PRODUCT(EX108:EZ108)</f>
        <v>1</v>
      </c>
      <c r="FD108" s="113">
        <f t="shared" si="879"/>
        <v>0</v>
      </c>
      <c r="FE108" s="155">
        <f t="shared" si="704"/>
        <v>0</v>
      </c>
      <c r="FH108" s="308" t="s">
        <v>352</v>
      </c>
      <c r="FI108" s="270" t="s">
        <v>353</v>
      </c>
      <c r="FJ108" s="309"/>
      <c r="FK108" s="310"/>
      <c r="FL108" s="311"/>
      <c r="FM108" s="312"/>
      <c r="FN108" s="275">
        <f>SUM(FM109:FM113)</f>
        <v>0</v>
      </c>
      <c r="FO108" s="198">
        <f t="shared" si="1006"/>
        <v>1</v>
      </c>
      <c r="FP108" s="198">
        <f t="shared" si="1007"/>
        <v>1</v>
      </c>
      <c r="FQ108" s="199">
        <f t="shared" si="1008"/>
        <v>1</v>
      </c>
      <c r="FR108" s="119"/>
      <c r="FS108" s="119"/>
      <c r="FT108" s="199">
        <f>PRODUCT(FO108:FQ108)</f>
        <v>1</v>
      </c>
      <c r="FU108" s="113">
        <f t="shared" si="880"/>
        <v>0</v>
      </c>
      <c r="FV108" s="155">
        <f t="shared" si="705"/>
        <v>0</v>
      </c>
      <c r="FY108" s="308" t="s">
        <v>352</v>
      </c>
      <c r="FZ108" s="270" t="s">
        <v>353</v>
      </c>
      <c r="GA108" s="309"/>
      <c r="GB108" s="310"/>
      <c r="GC108" s="311"/>
      <c r="GD108" s="312"/>
      <c r="GE108" s="275">
        <f>SUM(GD109:GD113)</f>
        <v>0</v>
      </c>
      <c r="GF108" s="198">
        <f t="shared" si="1013"/>
        <v>1</v>
      </c>
      <c r="GG108" s="198">
        <f t="shared" si="1014"/>
        <v>1</v>
      </c>
      <c r="GH108" s="199">
        <f t="shared" si="1015"/>
        <v>1</v>
      </c>
      <c r="GI108" s="119"/>
      <c r="GJ108" s="119"/>
      <c r="GK108" s="199">
        <f>PRODUCT(GF108:GH108)</f>
        <v>1</v>
      </c>
      <c r="GL108" s="113">
        <f t="shared" si="881"/>
        <v>0</v>
      </c>
      <c r="GM108" s="155">
        <f t="shared" si="706"/>
        <v>0</v>
      </c>
      <c r="GP108" s="308" t="s">
        <v>352</v>
      </c>
      <c r="GQ108" s="270" t="s">
        <v>353</v>
      </c>
      <c r="GR108" s="309"/>
      <c r="GS108" s="310"/>
      <c r="GT108" s="311"/>
      <c r="GU108" s="312"/>
      <c r="GV108" s="275">
        <f>SUM(GU109:GU113)</f>
        <v>0</v>
      </c>
      <c r="GW108" s="198">
        <f t="shared" si="1020"/>
        <v>1</v>
      </c>
      <c r="GX108" s="198">
        <f t="shared" si="1021"/>
        <v>1</v>
      </c>
      <c r="GY108" s="199">
        <f t="shared" si="1022"/>
        <v>1</v>
      </c>
      <c r="GZ108" s="119"/>
      <c r="HA108" s="119"/>
      <c r="HB108" s="199">
        <f>PRODUCT(GW108:GY108)</f>
        <v>1</v>
      </c>
      <c r="HC108" s="113">
        <f t="shared" si="882"/>
        <v>0</v>
      </c>
      <c r="HD108" s="155">
        <f t="shared" si="707"/>
        <v>0</v>
      </c>
      <c r="HG108" s="308" t="s">
        <v>352</v>
      </c>
      <c r="HH108" s="270" t="s">
        <v>353</v>
      </c>
      <c r="HI108" s="309"/>
      <c r="HJ108" s="310"/>
      <c r="HK108" s="311"/>
      <c r="HL108" s="312"/>
      <c r="HM108" s="275">
        <f>SUM(HL109:HL113)</f>
        <v>0</v>
      </c>
      <c r="HN108" s="198">
        <f t="shared" si="1027"/>
        <v>1</v>
      </c>
      <c r="HO108" s="198">
        <f t="shared" si="1028"/>
        <v>1</v>
      </c>
      <c r="HP108" s="199">
        <f t="shared" si="1029"/>
        <v>1</v>
      </c>
      <c r="HQ108" s="119"/>
      <c r="HR108" s="119"/>
      <c r="HS108" s="199">
        <f>PRODUCT(HN108:HP108)</f>
        <v>1</v>
      </c>
      <c r="HT108" s="113">
        <f t="shared" si="883"/>
        <v>0</v>
      </c>
      <c r="HU108" s="155">
        <f t="shared" si="708"/>
        <v>0</v>
      </c>
      <c r="HX108" s="308" t="s">
        <v>352</v>
      </c>
      <c r="HY108" s="270" t="s">
        <v>353</v>
      </c>
      <c r="HZ108" s="309"/>
      <c r="IA108" s="310"/>
      <c r="IB108" s="311"/>
      <c r="IC108" s="312"/>
      <c r="ID108" s="275">
        <f>SUM(IC109:IC113)</f>
        <v>0</v>
      </c>
      <c r="IE108" s="198">
        <f t="shared" si="1034"/>
        <v>1</v>
      </c>
      <c r="IF108" s="198">
        <f t="shared" si="1035"/>
        <v>1</v>
      </c>
      <c r="IG108" s="199">
        <f t="shared" si="1036"/>
        <v>1</v>
      </c>
      <c r="IH108" s="119"/>
      <c r="II108" s="119"/>
      <c r="IJ108" s="199">
        <f>PRODUCT(IE108:IG108)</f>
        <v>1</v>
      </c>
      <c r="IK108" s="113">
        <f t="shared" si="884"/>
        <v>0</v>
      </c>
      <c r="IL108" s="155">
        <f t="shared" si="709"/>
        <v>0</v>
      </c>
      <c r="IO108" s="308" t="s">
        <v>352</v>
      </c>
      <c r="IP108" s="270" t="s">
        <v>353</v>
      </c>
      <c r="IQ108" s="309"/>
      <c r="IR108" s="310"/>
      <c r="IS108" s="311"/>
      <c r="IT108" s="312"/>
      <c r="IU108" s="275">
        <f>SUM(IT109:IT113)</f>
        <v>0</v>
      </c>
      <c r="IV108" s="198">
        <f t="shared" si="1041"/>
        <v>1</v>
      </c>
      <c r="IW108" s="198">
        <f t="shared" si="1042"/>
        <v>1</v>
      </c>
      <c r="IX108" s="199">
        <f t="shared" si="1043"/>
        <v>1</v>
      </c>
      <c r="IY108" s="119"/>
      <c r="IZ108" s="119"/>
      <c r="JA108" s="199">
        <f>PRODUCT(IV108:IX108)</f>
        <v>1</v>
      </c>
      <c r="JB108" s="113">
        <f t="shared" si="885"/>
        <v>0</v>
      </c>
      <c r="JC108" s="155">
        <f t="shared" si="710"/>
        <v>0</v>
      </c>
    </row>
    <row r="109" spans="2:263" ht="52.5" customHeight="1">
      <c r="B109" s="286" t="s">
        <v>354</v>
      </c>
      <c r="C109" s="287" t="s">
        <v>355</v>
      </c>
      <c r="D109" s="288" t="s">
        <v>107</v>
      </c>
      <c r="E109" s="289">
        <v>2</v>
      </c>
      <c r="F109" s="290">
        <v>0</v>
      </c>
      <c r="G109" s="291">
        <f t="shared" si="479"/>
        <v>0</v>
      </c>
      <c r="H109" s="585" t="e">
        <f>H108/G189</f>
        <v>#DIV/0!</v>
      </c>
      <c r="K109" s="286" t="s">
        <v>354</v>
      </c>
      <c r="L109" s="292" t="s">
        <v>355</v>
      </c>
      <c r="M109" s="293" t="s">
        <v>107</v>
      </c>
      <c r="N109" s="294">
        <v>2</v>
      </c>
      <c r="O109" s="295">
        <v>69241</v>
      </c>
      <c r="P109" s="291">
        <f t="shared" ref="P109:P113" si="1047">+ROUND(N109*O109,0)</f>
        <v>138482</v>
      </c>
      <c r="Q109" s="585">
        <f>Q108/P189</f>
        <v>1.3835244063237764E-2</v>
      </c>
      <c r="R109" s="198">
        <f t="shared" si="946"/>
        <v>1</v>
      </c>
      <c r="S109" s="198">
        <f t="shared" si="947"/>
        <v>1</v>
      </c>
      <c r="T109" s="199">
        <f t="shared" si="948"/>
        <v>1</v>
      </c>
      <c r="U109" s="199">
        <f t="shared" si="417"/>
        <v>1</v>
      </c>
      <c r="V109" s="199">
        <f t="shared" si="418"/>
        <v>1</v>
      </c>
      <c r="W109" s="199">
        <f t="shared" si="419"/>
        <v>1</v>
      </c>
      <c r="X109" s="113">
        <f t="shared" si="420"/>
        <v>138482</v>
      </c>
      <c r="Y109" s="155">
        <f t="shared" si="421"/>
        <v>0</v>
      </c>
      <c r="AB109" s="286" t="s">
        <v>354</v>
      </c>
      <c r="AC109" s="292" t="s">
        <v>355</v>
      </c>
      <c r="AD109" s="293" t="s">
        <v>107</v>
      </c>
      <c r="AE109" s="294">
        <v>2</v>
      </c>
      <c r="AF109" s="295">
        <v>78823</v>
      </c>
      <c r="AG109" s="291">
        <f t="shared" ref="AG109:AG113" si="1048">+ROUND(AE109*AF109,0)</f>
        <v>157646</v>
      </c>
      <c r="AH109" s="585">
        <f>AH108/AG189</f>
        <v>2.7941957137509698E-2</v>
      </c>
      <c r="AI109" s="198">
        <f t="shared" si="950"/>
        <v>1</v>
      </c>
      <c r="AJ109" s="198">
        <f t="shared" si="951"/>
        <v>1</v>
      </c>
      <c r="AK109" s="199">
        <f t="shared" si="952"/>
        <v>1</v>
      </c>
      <c r="AL109" s="199">
        <f t="shared" ref="AL109:AL113" si="1049">IF(AF109=0,0,1)</f>
        <v>1</v>
      </c>
      <c r="AM109" s="199">
        <f t="shared" ref="AM109:AM113" si="1050">IF(AG109=0,0,1)</f>
        <v>1</v>
      </c>
      <c r="AN109" s="199">
        <f t="shared" ref="AN109:AN113" si="1051">PRODUCT(AI109:AM109)</f>
        <v>1</v>
      </c>
      <c r="AO109" s="113">
        <f t="shared" si="872"/>
        <v>157646</v>
      </c>
      <c r="AP109" s="155">
        <f t="shared" si="697"/>
        <v>0</v>
      </c>
      <c r="AS109" s="286" t="s">
        <v>354</v>
      </c>
      <c r="AT109" s="292" t="s">
        <v>355</v>
      </c>
      <c r="AU109" s="296" t="s">
        <v>107</v>
      </c>
      <c r="AV109" s="294">
        <v>2</v>
      </c>
      <c r="AW109" s="297">
        <v>72000</v>
      </c>
      <c r="AX109" s="291">
        <f t="shared" ref="AX109:AX113" si="1052">+ROUND(AV109*AW109,0)</f>
        <v>144000</v>
      </c>
      <c r="AY109" s="585">
        <f>AY108/AX189</f>
        <v>2.2592937514736122E-2</v>
      </c>
      <c r="AZ109" s="198">
        <f t="shared" si="957"/>
        <v>1</v>
      </c>
      <c r="BA109" s="198">
        <f t="shared" si="958"/>
        <v>1</v>
      </c>
      <c r="BB109" s="199">
        <f t="shared" si="959"/>
        <v>1</v>
      </c>
      <c r="BC109" s="199">
        <f t="shared" ref="BC109:BC113" si="1053">IF(AW109=0,0,1)</f>
        <v>1</v>
      </c>
      <c r="BD109" s="199">
        <f t="shared" ref="BD109:BD113" si="1054">IF(AX109=0,0,1)</f>
        <v>1</v>
      </c>
      <c r="BE109" s="199">
        <f t="shared" ref="BE109:BE113" si="1055">PRODUCT(AZ109:BD109)</f>
        <v>1</v>
      </c>
      <c r="BF109" s="113">
        <f t="shared" si="873"/>
        <v>144000</v>
      </c>
      <c r="BG109" s="155">
        <f t="shared" si="698"/>
        <v>0</v>
      </c>
      <c r="BJ109" s="286" t="s">
        <v>354</v>
      </c>
      <c r="BK109" s="292" t="s">
        <v>355</v>
      </c>
      <c r="BL109" s="293" t="s">
        <v>107</v>
      </c>
      <c r="BM109" s="294">
        <v>2</v>
      </c>
      <c r="BN109" s="295">
        <v>80000</v>
      </c>
      <c r="BO109" s="291">
        <f t="shared" ref="BO109:BO113" si="1056">+ROUND(BM109*BN109,0)</f>
        <v>160000</v>
      </c>
      <c r="BP109" s="585">
        <f>BP108/BO189</f>
        <v>2.4273847687508492E-2</v>
      </c>
      <c r="BQ109" s="198">
        <f t="shared" si="964"/>
        <v>1</v>
      </c>
      <c r="BR109" s="198">
        <f t="shared" si="965"/>
        <v>1</v>
      </c>
      <c r="BS109" s="199">
        <f t="shared" si="966"/>
        <v>1</v>
      </c>
      <c r="BT109" s="199">
        <f t="shared" ref="BT109:BT113" si="1057">IF(BN109=0,0,1)</f>
        <v>1</v>
      </c>
      <c r="BU109" s="199">
        <f t="shared" ref="BU109:BU113" si="1058">IF(BO109=0,0,1)</f>
        <v>1</v>
      </c>
      <c r="BV109" s="199">
        <f t="shared" ref="BV109:BV113" si="1059">PRODUCT(BQ109:BU109)</f>
        <v>1</v>
      </c>
      <c r="BW109" s="113">
        <f t="shared" si="874"/>
        <v>160000</v>
      </c>
      <c r="BX109" s="155">
        <f t="shared" si="699"/>
        <v>0</v>
      </c>
      <c r="CA109" s="286" t="s">
        <v>354</v>
      </c>
      <c r="CB109" s="298" t="s">
        <v>355</v>
      </c>
      <c r="CC109" s="293" t="s">
        <v>107</v>
      </c>
      <c r="CD109" s="294">
        <v>2</v>
      </c>
      <c r="CE109" s="295">
        <v>65000</v>
      </c>
      <c r="CF109" s="291">
        <f t="shared" ref="CF109:CF113" si="1060">+ROUND(CD109*CE109,0)</f>
        <v>130000</v>
      </c>
      <c r="CG109" s="585">
        <f>CG108/CF189</f>
        <v>1.6146359681021245E-2</v>
      </c>
      <c r="CH109" s="198">
        <f t="shared" si="971"/>
        <v>1</v>
      </c>
      <c r="CI109" s="198">
        <f t="shared" si="972"/>
        <v>1</v>
      </c>
      <c r="CJ109" s="199">
        <f t="shared" si="973"/>
        <v>1</v>
      </c>
      <c r="CK109" s="199">
        <f t="shared" ref="CK109:CK113" si="1061">IF(CE109=0,0,1)</f>
        <v>1</v>
      </c>
      <c r="CL109" s="199">
        <f t="shared" ref="CL109:CL113" si="1062">IF(CF109=0,0,1)</f>
        <v>1</v>
      </c>
      <c r="CM109" s="199">
        <f t="shared" ref="CM109:CM113" si="1063">PRODUCT(CH109:CL109)</f>
        <v>1</v>
      </c>
      <c r="CN109" s="113">
        <f t="shared" si="875"/>
        <v>130000</v>
      </c>
      <c r="CO109" s="155">
        <f t="shared" si="700"/>
        <v>0</v>
      </c>
      <c r="CR109" s="299" t="s">
        <v>354</v>
      </c>
      <c r="CS109" s="300" t="s">
        <v>355</v>
      </c>
      <c r="CT109" s="301" t="s">
        <v>107</v>
      </c>
      <c r="CU109" s="302">
        <v>2</v>
      </c>
      <c r="CV109" s="303">
        <v>29767</v>
      </c>
      <c r="CW109" s="291">
        <f t="shared" ref="CW109:CW113" si="1064">+ROUND(CU109*CV109,0)</f>
        <v>59534</v>
      </c>
      <c r="CX109" s="585">
        <f>CX108/CW189</f>
        <v>1.4283300833610115E-2</v>
      </c>
      <c r="CY109" s="198">
        <f t="shared" si="978"/>
        <v>1</v>
      </c>
      <c r="CZ109" s="198">
        <f t="shared" si="979"/>
        <v>1</v>
      </c>
      <c r="DA109" s="199">
        <f t="shared" si="980"/>
        <v>1</v>
      </c>
      <c r="DB109" s="199">
        <f t="shared" ref="DB109:DB113" si="1065">IF(CV109=0,0,1)</f>
        <v>1</v>
      </c>
      <c r="DC109" s="199">
        <f t="shared" ref="DC109:DC113" si="1066">IF(CW109=0,0,1)</f>
        <v>1</v>
      </c>
      <c r="DD109" s="199">
        <f t="shared" ref="DD109:DD113" si="1067">PRODUCT(CY109:DC109)</f>
        <v>1</v>
      </c>
      <c r="DE109" s="113">
        <f t="shared" si="876"/>
        <v>59534</v>
      </c>
      <c r="DF109" s="155">
        <f t="shared" si="701"/>
        <v>0</v>
      </c>
      <c r="DI109" s="286" t="s">
        <v>354</v>
      </c>
      <c r="DJ109" s="287" t="s">
        <v>355</v>
      </c>
      <c r="DK109" s="288" t="s">
        <v>107</v>
      </c>
      <c r="DL109" s="289">
        <v>2</v>
      </c>
      <c r="DM109" s="295">
        <v>0</v>
      </c>
      <c r="DN109" s="291">
        <f t="shared" ref="DN109:DN113" si="1068">+ROUND(DL109*DM109,0)</f>
        <v>0</v>
      </c>
      <c r="DO109" s="585" t="e">
        <f>DO108/DN189</f>
        <v>#DIV/0!</v>
      </c>
      <c r="DP109" s="198">
        <f t="shared" si="985"/>
        <v>1</v>
      </c>
      <c r="DQ109" s="198">
        <f t="shared" si="986"/>
        <v>1</v>
      </c>
      <c r="DR109" s="199">
        <f t="shared" si="987"/>
        <v>1</v>
      </c>
      <c r="DS109" s="199">
        <f t="shared" ref="DS109:DS113" si="1069">IF(DM109=0,0,1)</f>
        <v>0</v>
      </c>
      <c r="DT109" s="199">
        <f t="shared" ref="DT109:DT113" si="1070">IF(DN109=0,0,1)</f>
        <v>0</v>
      </c>
      <c r="DU109" s="199">
        <f t="shared" ref="DU109:DU113" si="1071">PRODUCT(DP109:DT109)</f>
        <v>0</v>
      </c>
      <c r="DV109" s="113">
        <f t="shared" si="877"/>
        <v>0</v>
      </c>
      <c r="DW109" s="155">
        <f t="shared" si="702"/>
        <v>0</v>
      </c>
      <c r="DZ109" s="286" t="s">
        <v>354</v>
      </c>
      <c r="EA109" s="287" t="s">
        <v>355</v>
      </c>
      <c r="EB109" s="288" t="s">
        <v>107</v>
      </c>
      <c r="EC109" s="289">
        <v>2</v>
      </c>
      <c r="ED109" s="295">
        <v>0</v>
      </c>
      <c r="EE109" s="291">
        <f t="shared" ref="EE109:EE113" si="1072">+ROUND(EC109*ED109,0)</f>
        <v>0</v>
      </c>
      <c r="EF109" s="585" t="e">
        <f>EF108/EE189</f>
        <v>#DIV/0!</v>
      </c>
      <c r="EG109" s="198">
        <f t="shared" si="992"/>
        <v>1</v>
      </c>
      <c r="EH109" s="198">
        <f t="shared" si="993"/>
        <v>1</v>
      </c>
      <c r="EI109" s="199">
        <f t="shared" si="994"/>
        <v>1</v>
      </c>
      <c r="EJ109" s="199">
        <f t="shared" ref="EJ109:EJ113" si="1073">IF(ED109=0,0,1)</f>
        <v>0</v>
      </c>
      <c r="EK109" s="199">
        <f t="shared" ref="EK109:EK113" si="1074">IF(EE109=0,0,1)</f>
        <v>0</v>
      </c>
      <c r="EL109" s="199">
        <f t="shared" ref="EL109:EL113" si="1075">PRODUCT(EG109:EK109)</f>
        <v>0</v>
      </c>
      <c r="EM109" s="113">
        <f t="shared" si="878"/>
        <v>0</v>
      </c>
      <c r="EN109" s="155">
        <f t="shared" si="703"/>
        <v>0</v>
      </c>
      <c r="EQ109" s="286" t="s">
        <v>354</v>
      </c>
      <c r="ER109" s="287" t="s">
        <v>355</v>
      </c>
      <c r="ES109" s="288" t="s">
        <v>107</v>
      </c>
      <c r="ET109" s="289">
        <v>2</v>
      </c>
      <c r="EU109" s="295">
        <v>0</v>
      </c>
      <c r="EV109" s="291">
        <f t="shared" ref="EV109:EV113" si="1076">+ROUND(ET109*EU109,0)</f>
        <v>0</v>
      </c>
      <c r="EW109" s="585" t="e">
        <f>EW108/EV189</f>
        <v>#DIV/0!</v>
      </c>
      <c r="EX109" s="198">
        <f t="shared" si="999"/>
        <v>1</v>
      </c>
      <c r="EY109" s="198">
        <f t="shared" si="1000"/>
        <v>1</v>
      </c>
      <c r="EZ109" s="199">
        <f t="shared" si="1001"/>
        <v>1</v>
      </c>
      <c r="FA109" s="199">
        <f t="shared" ref="FA109:FA113" si="1077">IF(EU109=0,0,1)</f>
        <v>0</v>
      </c>
      <c r="FB109" s="199">
        <f t="shared" ref="FB109:FB113" si="1078">IF(EV109=0,0,1)</f>
        <v>0</v>
      </c>
      <c r="FC109" s="199">
        <f t="shared" ref="FC109:FC113" si="1079">PRODUCT(EX109:FB109)</f>
        <v>0</v>
      </c>
      <c r="FD109" s="113">
        <f t="shared" si="879"/>
        <v>0</v>
      </c>
      <c r="FE109" s="155">
        <f t="shared" si="704"/>
        <v>0</v>
      </c>
      <c r="FH109" s="286" t="s">
        <v>354</v>
      </c>
      <c r="FI109" s="287" t="s">
        <v>355</v>
      </c>
      <c r="FJ109" s="288" t="s">
        <v>107</v>
      </c>
      <c r="FK109" s="289">
        <v>2</v>
      </c>
      <c r="FL109" s="295">
        <v>0</v>
      </c>
      <c r="FM109" s="291">
        <f t="shared" ref="FM109:FM113" si="1080">+ROUND(FK109*FL109,0)</f>
        <v>0</v>
      </c>
      <c r="FN109" s="585" t="e">
        <f>FN108/FM189</f>
        <v>#DIV/0!</v>
      </c>
      <c r="FO109" s="198">
        <f t="shared" si="1006"/>
        <v>1</v>
      </c>
      <c r="FP109" s="198">
        <f t="shared" si="1007"/>
        <v>1</v>
      </c>
      <c r="FQ109" s="199">
        <f t="shared" si="1008"/>
        <v>1</v>
      </c>
      <c r="FR109" s="199">
        <f t="shared" ref="FR109:FR113" si="1081">IF(FL109=0,0,1)</f>
        <v>0</v>
      </c>
      <c r="FS109" s="199">
        <f t="shared" ref="FS109:FS113" si="1082">IF(FM109=0,0,1)</f>
        <v>0</v>
      </c>
      <c r="FT109" s="199">
        <f t="shared" ref="FT109:FT113" si="1083">PRODUCT(FO109:FS109)</f>
        <v>0</v>
      </c>
      <c r="FU109" s="113">
        <f t="shared" si="880"/>
        <v>0</v>
      </c>
      <c r="FV109" s="155">
        <f t="shared" si="705"/>
        <v>0</v>
      </c>
      <c r="FY109" s="286" t="s">
        <v>354</v>
      </c>
      <c r="FZ109" s="287" t="s">
        <v>355</v>
      </c>
      <c r="GA109" s="288" t="s">
        <v>107</v>
      </c>
      <c r="GB109" s="289">
        <v>2</v>
      </c>
      <c r="GC109" s="295">
        <v>0</v>
      </c>
      <c r="GD109" s="291">
        <f t="shared" ref="GD109:GD113" si="1084">+ROUND(GB109*GC109,0)</f>
        <v>0</v>
      </c>
      <c r="GE109" s="585" t="e">
        <f>GE108/GD189</f>
        <v>#DIV/0!</v>
      </c>
      <c r="GF109" s="198">
        <f t="shared" si="1013"/>
        <v>1</v>
      </c>
      <c r="GG109" s="198">
        <f t="shared" si="1014"/>
        <v>1</v>
      </c>
      <c r="GH109" s="199">
        <f t="shared" si="1015"/>
        <v>1</v>
      </c>
      <c r="GI109" s="199">
        <f t="shared" ref="GI109:GI113" si="1085">IF(GC109=0,0,1)</f>
        <v>0</v>
      </c>
      <c r="GJ109" s="199">
        <f t="shared" ref="GJ109:GJ113" si="1086">IF(GD109=0,0,1)</f>
        <v>0</v>
      </c>
      <c r="GK109" s="199">
        <f t="shared" ref="GK109:GK113" si="1087">PRODUCT(GF109:GJ109)</f>
        <v>0</v>
      </c>
      <c r="GL109" s="113">
        <f t="shared" si="881"/>
        <v>0</v>
      </c>
      <c r="GM109" s="155">
        <f t="shared" si="706"/>
        <v>0</v>
      </c>
      <c r="GP109" s="286" t="s">
        <v>354</v>
      </c>
      <c r="GQ109" s="287" t="s">
        <v>355</v>
      </c>
      <c r="GR109" s="288" t="s">
        <v>107</v>
      </c>
      <c r="GS109" s="289">
        <v>2</v>
      </c>
      <c r="GT109" s="295">
        <v>0</v>
      </c>
      <c r="GU109" s="291">
        <f t="shared" ref="GU109:GU113" si="1088">+ROUND(GS109*GT109,0)</f>
        <v>0</v>
      </c>
      <c r="GV109" s="585" t="e">
        <f>GV108/GU189</f>
        <v>#DIV/0!</v>
      </c>
      <c r="GW109" s="198">
        <f t="shared" si="1020"/>
        <v>1</v>
      </c>
      <c r="GX109" s="198">
        <f t="shared" si="1021"/>
        <v>1</v>
      </c>
      <c r="GY109" s="199">
        <f t="shared" si="1022"/>
        <v>1</v>
      </c>
      <c r="GZ109" s="199">
        <f t="shared" ref="GZ109:GZ113" si="1089">IF(GT109=0,0,1)</f>
        <v>0</v>
      </c>
      <c r="HA109" s="199">
        <f t="shared" ref="HA109:HA113" si="1090">IF(GU109=0,0,1)</f>
        <v>0</v>
      </c>
      <c r="HB109" s="199">
        <f t="shared" ref="HB109:HB113" si="1091">PRODUCT(GW109:HA109)</f>
        <v>0</v>
      </c>
      <c r="HC109" s="113">
        <f t="shared" si="882"/>
        <v>0</v>
      </c>
      <c r="HD109" s="155">
        <f t="shared" si="707"/>
        <v>0</v>
      </c>
      <c r="HG109" s="286" t="s">
        <v>354</v>
      </c>
      <c r="HH109" s="287" t="s">
        <v>355</v>
      </c>
      <c r="HI109" s="288" t="s">
        <v>107</v>
      </c>
      <c r="HJ109" s="289">
        <v>2</v>
      </c>
      <c r="HK109" s="295">
        <v>0</v>
      </c>
      <c r="HL109" s="291">
        <f t="shared" ref="HL109:HL113" si="1092">+ROUND(HJ109*HK109,0)</f>
        <v>0</v>
      </c>
      <c r="HM109" s="585" t="e">
        <f>HM108/HL189</f>
        <v>#DIV/0!</v>
      </c>
      <c r="HN109" s="198">
        <f t="shared" si="1027"/>
        <v>1</v>
      </c>
      <c r="HO109" s="198">
        <f t="shared" si="1028"/>
        <v>1</v>
      </c>
      <c r="HP109" s="199">
        <f t="shared" si="1029"/>
        <v>1</v>
      </c>
      <c r="HQ109" s="199">
        <f t="shared" ref="HQ109:HQ113" si="1093">IF(HK109=0,0,1)</f>
        <v>0</v>
      </c>
      <c r="HR109" s="199">
        <f t="shared" ref="HR109:HR113" si="1094">IF(HL109=0,0,1)</f>
        <v>0</v>
      </c>
      <c r="HS109" s="199">
        <f t="shared" ref="HS109:HS113" si="1095">PRODUCT(HN109:HR109)</f>
        <v>0</v>
      </c>
      <c r="HT109" s="113">
        <f t="shared" si="883"/>
        <v>0</v>
      </c>
      <c r="HU109" s="155">
        <f t="shared" si="708"/>
        <v>0</v>
      </c>
      <c r="HX109" s="286" t="s">
        <v>354</v>
      </c>
      <c r="HY109" s="287" t="s">
        <v>355</v>
      </c>
      <c r="HZ109" s="288" t="s">
        <v>107</v>
      </c>
      <c r="IA109" s="289">
        <v>2</v>
      </c>
      <c r="IB109" s="295">
        <v>0</v>
      </c>
      <c r="IC109" s="291">
        <f t="shared" ref="IC109:IC113" si="1096">+ROUND(IA109*IB109,0)</f>
        <v>0</v>
      </c>
      <c r="ID109" s="585" t="e">
        <f>ID108/IC189</f>
        <v>#DIV/0!</v>
      </c>
      <c r="IE109" s="198">
        <f t="shared" si="1034"/>
        <v>1</v>
      </c>
      <c r="IF109" s="198">
        <f t="shared" si="1035"/>
        <v>1</v>
      </c>
      <c r="IG109" s="199">
        <f t="shared" si="1036"/>
        <v>1</v>
      </c>
      <c r="IH109" s="199">
        <f t="shared" ref="IH109:IH113" si="1097">IF(IB109=0,0,1)</f>
        <v>0</v>
      </c>
      <c r="II109" s="199">
        <f t="shared" ref="II109:II113" si="1098">IF(IC109=0,0,1)</f>
        <v>0</v>
      </c>
      <c r="IJ109" s="199">
        <f t="shared" ref="IJ109:IJ113" si="1099">PRODUCT(IE109:II109)</f>
        <v>0</v>
      </c>
      <c r="IK109" s="113">
        <f t="shared" si="884"/>
        <v>0</v>
      </c>
      <c r="IL109" s="155">
        <f t="shared" si="709"/>
        <v>0</v>
      </c>
      <c r="IO109" s="286" t="s">
        <v>354</v>
      </c>
      <c r="IP109" s="287" t="s">
        <v>355</v>
      </c>
      <c r="IQ109" s="288" t="s">
        <v>107</v>
      </c>
      <c r="IR109" s="289">
        <v>2</v>
      </c>
      <c r="IS109" s="295">
        <v>0</v>
      </c>
      <c r="IT109" s="291">
        <f t="shared" ref="IT109:IT113" si="1100">+ROUND(IR109*IS109,0)</f>
        <v>0</v>
      </c>
      <c r="IU109" s="585" t="e">
        <f>IU108/IT189</f>
        <v>#DIV/0!</v>
      </c>
      <c r="IV109" s="198">
        <f t="shared" si="1041"/>
        <v>1</v>
      </c>
      <c r="IW109" s="198">
        <f t="shared" si="1042"/>
        <v>1</v>
      </c>
      <c r="IX109" s="199">
        <f t="shared" si="1043"/>
        <v>1</v>
      </c>
      <c r="IY109" s="199">
        <f t="shared" ref="IY109:IY113" si="1101">IF(IS109=0,0,1)</f>
        <v>0</v>
      </c>
      <c r="IZ109" s="199">
        <f t="shared" ref="IZ109:IZ113" si="1102">IF(IT109=0,0,1)</f>
        <v>0</v>
      </c>
      <c r="JA109" s="199">
        <f t="shared" ref="JA109:JA113" si="1103">PRODUCT(IV109:IZ109)</f>
        <v>0</v>
      </c>
      <c r="JB109" s="113">
        <f t="shared" si="885"/>
        <v>0</v>
      </c>
      <c r="JC109" s="155">
        <f t="shared" si="710"/>
        <v>0</v>
      </c>
    </row>
    <row r="110" spans="2:263" ht="38.25" customHeight="1">
      <c r="B110" s="286" t="s">
        <v>356</v>
      </c>
      <c r="C110" s="287" t="s">
        <v>357</v>
      </c>
      <c r="D110" s="288" t="s">
        <v>107</v>
      </c>
      <c r="E110" s="289">
        <v>17</v>
      </c>
      <c r="F110" s="290">
        <v>0</v>
      </c>
      <c r="G110" s="291">
        <f t="shared" si="479"/>
        <v>0</v>
      </c>
      <c r="H110" s="587"/>
      <c r="K110" s="286" t="s">
        <v>356</v>
      </c>
      <c r="L110" s="292" t="s">
        <v>357</v>
      </c>
      <c r="M110" s="293" t="s">
        <v>107</v>
      </c>
      <c r="N110" s="294">
        <v>17</v>
      </c>
      <c r="O110" s="295">
        <v>14970</v>
      </c>
      <c r="P110" s="291">
        <f t="shared" si="1047"/>
        <v>254490</v>
      </c>
      <c r="Q110" s="587"/>
      <c r="R110" s="198">
        <f t="shared" si="946"/>
        <v>1</v>
      </c>
      <c r="S110" s="198">
        <f t="shared" si="947"/>
        <v>1</v>
      </c>
      <c r="T110" s="199">
        <f t="shared" si="948"/>
        <v>1</v>
      </c>
      <c r="U110" s="199">
        <f t="shared" si="417"/>
        <v>1</v>
      </c>
      <c r="V110" s="199">
        <f t="shared" si="418"/>
        <v>1</v>
      </c>
      <c r="W110" s="199">
        <f t="shared" si="419"/>
        <v>1</v>
      </c>
      <c r="X110" s="113">
        <f t="shared" si="420"/>
        <v>254490</v>
      </c>
      <c r="Y110" s="155">
        <f t="shared" si="421"/>
        <v>0</v>
      </c>
      <c r="AB110" s="286" t="s">
        <v>356</v>
      </c>
      <c r="AC110" s="292" t="s">
        <v>357</v>
      </c>
      <c r="AD110" s="293" t="s">
        <v>107</v>
      </c>
      <c r="AE110" s="294">
        <v>17</v>
      </c>
      <c r="AF110" s="295">
        <v>13250</v>
      </c>
      <c r="AG110" s="291">
        <f t="shared" si="1048"/>
        <v>225250</v>
      </c>
      <c r="AH110" s="587"/>
      <c r="AI110" s="198">
        <f t="shared" si="950"/>
        <v>1</v>
      </c>
      <c r="AJ110" s="198">
        <f t="shared" si="951"/>
        <v>1</v>
      </c>
      <c r="AK110" s="199">
        <f t="shared" si="952"/>
        <v>1</v>
      </c>
      <c r="AL110" s="199">
        <f t="shared" si="1049"/>
        <v>1</v>
      </c>
      <c r="AM110" s="199">
        <f t="shared" si="1050"/>
        <v>1</v>
      </c>
      <c r="AN110" s="199">
        <f t="shared" si="1051"/>
        <v>1</v>
      </c>
      <c r="AO110" s="113">
        <f t="shared" si="872"/>
        <v>225250</v>
      </c>
      <c r="AP110" s="155">
        <f t="shared" si="697"/>
        <v>0</v>
      </c>
      <c r="AS110" s="286" t="s">
        <v>356</v>
      </c>
      <c r="AT110" s="292" t="s">
        <v>357</v>
      </c>
      <c r="AU110" s="296" t="s">
        <v>107</v>
      </c>
      <c r="AV110" s="294">
        <v>17</v>
      </c>
      <c r="AW110" s="297">
        <v>17000</v>
      </c>
      <c r="AX110" s="291">
        <f t="shared" si="1052"/>
        <v>289000</v>
      </c>
      <c r="AY110" s="587"/>
      <c r="AZ110" s="198">
        <f t="shared" si="957"/>
        <v>1</v>
      </c>
      <c r="BA110" s="198">
        <f t="shared" si="958"/>
        <v>1</v>
      </c>
      <c r="BB110" s="199">
        <f t="shared" si="959"/>
        <v>1</v>
      </c>
      <c r="BC110" s="199">
        <f t="shared" si="1053"/>
        <v>1</v>
      </c>
      <c r="BD110" s="199">
        <f t="shared" si="1054"/>
        <v>1</v>
      </c>
      <c r="BE110" s="199">
        <f t="shared" si="1055"/>
        <v>1</v>
      </c>
      <c r="BF110" s="113">
        <f t="shared" si="873"/>
        <v>289000</v>
      </c>
      <c r="BG110" s="155">
        <f t="shared" si="698"/>
        <v>0</v>
      </c>
      <c r="BJ110" s="286" t="s">
        <v>356</v>
      </c>
      <c r="BK110" s="292" t="s">
        <v>357</v>
      </c>
      <c r="BL110" s="293" t="s">
        <v>107</v>
      </c>
      <c r="BM110" s="294">
        <v>17</v>
      </c>
      <c r="BN110" s="295">
        <v>18000</v>
      </c>
      <c r="BO110" s="291">
        <f t="shared" si="1056"/>
        <v>306000</v>
      </c>
      <c r="BP110" s="587"/>
      <c r="BQ110" s="198">
        <f t="shared" si="964"/>
        <v>1</v>
      </c>
      <c r="BR110" s="198">
        <f t="shared" si="965"/>
        <v>1</v>
      </c>
      <c r="BS110" s="199">
        <f t="shared" si="966"/>
        <v>1</v>
      </c>
      <c r="BT110" s="199">
        <f t="shared" si="1057"/>
        <v>1</v>
      </c>
      <c r="BU110" s="199">
        <f t="shared" si="1058"/>
        <v>1</v>
      </c>
      <c r="BV110" s="199">
        <f t="shared" si="1059"/>
        <v>1</v>
      </c>
      <c r="BW110" s="113">
        <f t="shared" si="874"/>
        <v>306000</v>
      </c>
      <c r="BX110" s="155">
        <f t="shared" si="699"/>
        <v>0</v>
      </c>
      <c r="CA110" s="286" t="s">
        <v>356</v>
      </c>
      <c r="CB110" s="298" t="s">
        <v>357</v>
      </c>
      <c r="CC110" s="293" t="s">
        <v>107</v>
      </c>
      <c r="CD110" s="294">
        <v>17</v>
      </c>
      <c r="CE110" s="295">
        <v>15000</v>
      </c>
      <c r="CF110" s="291">
        <f t="shared" si="1060"/>
        <v>255000</v>
      </c>
      <c r="CG110" s="587"/>
      <c r="CH110" s="198">
        <f t="shared" si="971"/>
        <v>1</v>
      </c>
      <c r="CI110" s="198">
        <f t="shared" si="972"/>
        <v>1</v>
      </c>
      <c r="CJ110" s="199">
        <f t="shared" si="973"/>
        <v>1</v>
      </c>
      <c r="CK110" s="199">
        <f t="shared" si="1061"/>
        <v>1</v>
      </c>
      <c r="CL110" s="199">
        <f t="shared" si="1062"/>
        <v>1</v>
      </c>
      <c r="CM110" s="199">
        <f t="shared" si="1063"/>
        <v>1</v>
      </c>
      <c r="CN110" s="113">
        <f t="shared" si="875"/>
        <v>255000</v>
      </c>
      <c r="CO110" s="155">
        <f t="shared" si="700"/>
        <v>0</v>
      </c>
      <c r="CR110" s="299" t="s">
        <v>356</v>
      </c>
      <c r="CS110" s="300" t="s">
        <v>357</v>
      </c>
      <c r="CT110" s="301" t="s">
        <v>107</v>
      </c>
      <c r="CU110" s="302">
        <v>17</v>
      </c>
      <c r="CV110" s="303">
        <v>11639</v>
      </c>
      <c r="CW110" s="291">
        <f t="shared" si="1064"/>
        <v>197863</v>
      </c>
      <c r="CX110" s="587"/>
      <c r="CY110" s="198">
        <f t="shared" si="978"/>
        <v>1</v>
      </c>
      <c r="CZ110" s="198">
        <f t="shared" si="979"/>
        <v>1</v>
      </c>
      <c r="DA110" s="199">
        <f t="shared" si="980"/>
        <v>1</v>
      </c>
      <c r="DB110" s="199">
        <f t="shared" si="1065"/>
        <v>1</v>
      </c>
      <c r="DC110" s="199">
        <f t="shared" si="1066"/>
        <v>1</v>
      </c>
      <c r="DD110" s="199">
        <f t="shared" si="1067"/>
        <v>1</v>
      </c>
      <c r="DE110" s="113">
        <f t="shared" si="876"/>
        <v>197863</v>
      </c>
      <c r="DF110" s="155">
        <f t="shared" si="701"/>
        <v>0</v>
      </c>
      <c r="DI110" s="286" t="s">
        <v>356</v>
      </c>
      <c r="DJ110" s="287" t="s">
        <v>357</v>
      </c>
      <c r="DK110" s="288" t="s">
        <v>107</v>
      </c>
      <c r="DL110" s="289">
        <v>17</v>
      </c>
      <c r="DM110" s="295">
        <v>0</v>
      </c>
      <c r="DN110" s="291">
        <f t="shared" si="1068"/>
        <v>0</v>
      </c>
      <c r="DO110" s="587"/>
      <c r="DP110" s="198">
        <f t="shared" si="985"/>
        <v>1</v>
      </c>
      <c r="DQ110" s="198">
        <f t="shared" si="986"/>
        <v>1</v>
      </c>
      <c r="DR110" s="199">
        <f t="shared" si="987"/>
        <v>1</v>
      </c>
      <c r="DS110" s="199">
        <f t="shared" si="1069"/>
        <v>0</v>
      </c>
      <c r="DT110" s="199">
        <f t="shared" si="1070"/>
        <v>0</v>
      </c>
      <c r="DU110" s="199">
        <f t="shared" si="1071"/>
        <v>0</v>
      </c>
      <c r="DV110" s="113">
        <f t="shared" si="877"/>
        <v>0</v>
      </c>
      <c r="DW110" s="155">
        <f t="shared" si="702"/>
        <v>0</v>
      </c>
      <c r="DZ110" s="286" t="s">
        <v>356</v>
      </c>
      <c r="EA110" s="287" t="s">
        <v>357</v>
      </c>
      <c r="EB110" s="288" t="s">
        <v>107</v>
      </c>
      <c r="EC110" s="289">
        <v>17</v>
      </c>
      <c r="ED110" s="295">
        <v>0</v>
      </c>
      <c r="EE110" s="291">
        <f t="shared" si="1072"/>
        <v>0</v>
      </c>
      <c r="EF110" s="587"/>
      <c r="EG110" s="198">
        <f t="shared" si="992"/>
        <v>1</v>
      </c>
      <c r="EH110" s="198">
        <f t="shared" si="993"/>
        <v>1</v>
      </c>
      <c r="EI110" s="199">
        <f t="shared" si="994"/>
        <v>1</v>
      </c>
      <c r="EJ110" s="199">
        <f t="shared" si="1073"/>
        <v>0</v>
      </c>
      <c r="EK110" s="199">
        <f t="shared" si="1074"/>
        <v>0</v>
      </c>
      <c r="EL110" s="199">
        <f t="shared" si="1075"/>
        <v>0</v>
      </c>
      <c r="EM110" s="113">
        <f t="shared" si="878"/>
        <v>0</v>
      </c>
      <c r="EN110" s="155">
        <f t="shared" si="703"/>
        <v>0</v>
      </c>
      <c r="EQ110" s="286" t="s">
        <v>356</v>
      </c>
      <c r="ER110" s="287" t="s">
        <v>357</v>
      </c>
      <c r="ES110" s="288" t="s">
        <v>107</v>
      </c>
      <c r="ET110" s="289">
        <v>17</v>
      </c>
      <c r="EU110" s="295">
        <v>0</v>
      </c>
      <c r="EV110" s="291">
        <f t="shared" si="1076"/>
        <v>0</v>
      </c>
      <c r="EW110" s="587"/>
      <c r="EX110" s="198">
        <f t="shared" si="999"/>
        <v>1</v>
      </c>
      <c r="EY110" s="198">
        <f t="shared" si="1000"/>
        <v>1</v>
      </c>
      <c r="EZ110" s="199">
        <f t="shared" si="1001"/>
        <v>1</v>
      </c>
      <c r="FA110" s="199">
        <f t="shared" si="1077"/>
        <v>0</v>
      </c>
      <c r="FB110" s="199">
        <f t="shared" si="1078"/>
        <v>0</v>
      </c>
      <c r="FC110" s="199">
        <f t="shared" si="1079"/>
        <v>0</v>
      </c>
      <c r="FD110" s="113">
        <f t="shared" si="879"/>
        <v>0</v>
      </c>
      <c r="FE110" s="155">
        <f t="shared" si="704"/>
        <v>0</v>
      </c>
      <c r="FH110" s="286" t="s">
        <v>356</v>
      </c>
      <c r="FI110" s="287" t="s">
        <v>357</v>
      </c>
      <c r="FJ110" s="288" t="s">
        <v>107</v>
      </c>
      <c r="FK110" s="289">
        <v>17</v>
      </c>
      <c r="FL110" s="295">
        <v>0</v>
      </c>
      <c r="FM110" s="291">
        <f t="shared" si="1080"/>
        <v>0</v>
      </c>
      <c r="FN110" s="587"/>
      <c r="FO110" s="198">
        <f t="shared" si="1006"/>
        <v>1</v>
      </c>
      <c r="FP110" s="198">
        <f t="shared" si="1007"/>
        <v>1</v>
      </c>
      <c r="FQ110" s="199">
        <f t="shared" si="1008"/>
        <v>1</v>
      </c>
      <c r="FR110" s="199">
        <f t="shared" si="1081"/>
        <v>0</v>
      </c>
      <c r="FS110" s="199">
        <f t="shared" si="1082"/>
        <v>0</v>
      </c>
      <c r="FT110" s="199">
        <f t="shared" si="1083"/>
        <v>0</v>
      </c>
      <c r="FU110" s="113">
        <f t="shared" si="880"/>
        <v>0</v>
      </c>
      <c r="FV110" s="155">
        <f t="shared" si="705"/>
        <v>0</v>
      </c>
      <c r="FY110" s="286" t="s">
        <v>356</v>
      </c>
      <c r="FZ110" s="287" t="s">
        <v>357</v>
      </c>
      <c r="GA110" s="288" t="s">
        <v>107</v>
      </c>
      <c r="GB110" s="289">
        <v>17</v>
      </c>
      <c r="GC110" s="295">
        <v>0</v>
      </c>
      <c r="GD110" s="291">
        <f t="shared" si="1084"/>
        <v>0</v>
      </c>
      <c r="GE110" s="587"/>
      <c r="GF110" s="198">
        <f t="shared" si="1013"/>
        <v>1</v>
      </c>
      <c r="GG110" s="198">
        <f t="shared" si="1014"/>
        <v>1</v>
      </c>
      <c r="GH110" s="199">
        <f t="shared" si="1015"/>
        <v>1</v>
      </c>
      <c r="GI110" s="199">
        <f t="shared" si="1085"/>
        <v>0</v>
      </c>
      <c r="GJ110" s="199">
        <f t="shared" si="1086"/>
        <v>0</v>
      </c>
      <c r="GK110" s="199">
        <f t="shared" si="1087"/>
        <v>0</v>
      </c>
      <c r="GL110" s="113">
        <f t="shared" si="881"/>
        <v>0</v>
      </c>
      <c r="GM110" s="155">
        <f t="shared" si="706"/>
        <v>0</v>
      </c>
      <c r="GP110" s="286" t="s">
        <v>356</v>
      </c>
      <c r="GQ110" s="287" t="s">
        <v>357</v>
      </c>
      <c r="GR110" s="288" t="s">
        <v>107</v>
      </c>
      <c r="GS110" s="289">
        <v>17</v>
      </c>
      <c r="GT110" s="295">
        <v>0</v>
      </c>
      <c r="GU110" s="291">
        <f t="shared" si="1088"/>
        <v>0</v>
      </c>
      <c r="GV110" s="587"/>
      <c r="GW110" s="198">
        <f t="shared" si="1020"/>
        <v>1</v>
      </c>
      <c r="GX110" s="198">
        <f t="shared" si="1021"/>
        <v>1</v>
      </c>
      <c r="GY110" s="199">
        <f t="shared" si="1022"/>
        <v>1</v>
      </c>
      <c r="GZ110" s="199">
        <f t="shared" si="1089"/>
        <v>0</v>
      </c>
      <c r="HA110" s="199">
        <f t="shared" si="1090"/>
        <v>0</v>
      </c>
      <c r="HB110" s="199">
        <f t="shared" si="1091"/>
        <v>0</v>
      </c>
      <c r="HC110" s="113">
        <f t="shared" si="882"/>
        <v>0</v>
      </c>
      <c r="HD110" s="155">
        <f t="shared" si="707"/>
        <v>0</v>
      </c>
      <c r="HG110" s="286" t="s">
        <v>356</v>
      </c>
      <c r="HH110" s="287" t="s">
        <v>357</v>
      </c>
      <c r="HI110" s="288" t="s">
        <v>107</v>
      </c>
      <c r="HJ110" s="289">
        <v>17</v>
      </c>
      <c r="HK110" s="295">
        <v>0</v>
      </c>
      <c r="HL110" s="291">
        <f t="shared" si="1092"/>
        <v>0</v>
      </c>
      <c r="HM110" s="587"/>
      <c r="HN110" s="198">
        <f t="shared" si="1027"/>
        <v>1</v>
      </c>
      <c r="HO110" s="198">
        <f t="shared" si="1028"/>
        <v>1</v>
      </c>
      <c r="HP110" s="199">
        <f t="shared" si="1029"/>
        <v>1</v>
      </c>
      <c r="HQ110" s="199">
        <f t="shared" si="1093"/>
        <v>0</v>
      </c>
      <c r="HR110" s="199">
        <f t="shared" si="1094"/>
        <v>0</v>
      </c>
      <c r="HS110" s="199">
        <f t="shared" si="1095"/>
        <v>0</v>
      </c>
      <c r="HT110" s="113">
        <f t="shared" si="883"/>
        <v>0</v>
      </c>
      <c r="HU110" s="155">
        <f t="shared" si="708"/>
        <v>0</v>
      </c>
      <c r="HX110" s="286" t="s">
        <v>356</v>
      </c>
      <c r="HY110" s="287" t="s">
        <v>357</v>
      </c>
      <c r="HZ110" s="288" t="s">
        <v>107</v>
      </c>
      <c r="IA110" s="289">
        <v>17</v>
      </c>
      <c r="IB110" s="295">
        <v>0</v>
      </c>
      <c r="IC110" s="291">
        <f t="shared" si="1096"/>
        <v>0</v>
      </c>
      <c r="ID110" s="587"/>
      <c r="IE110" s="198">
        <f t="shared" si="1034"/>
        <v>1</v>
      </c>
      <c r="IF110" s="198">
        <f t="shared" si="1035"/>
        <v>1</v>
      </c>
      <c r="IG110" s="199">
        <f t="shared" si="1036"/>
        <v>1</v>
      </c>
      <c r="IH110" s="199">
        <f t="shared" si="1097"/>
        <v>0</v>
      </c>
      <c r="II110" s="199">
        <f t="shared" si="1098"/>
        <v>0</v>
      </c>
      <c r="IJ110" s="199">
        <f t="shared" si="1099"/>
        <v>0</v>
      </c>
      <c r="IK110" s="113">
        <f t="shared" si="884"/>
        <v>0</v>
      </c>
      <c r="IL110" s="155">
        <f t="shared" si="709"/>
        <v>0</v>
      </c>
      <c r="IO110" s="286" t="s">
        <v>356</v>
      </c>
      <c r="IP110" s="287" t="s">
        <v>357</v>
      </c>
      <c r="IQ110" s="288" t="s">
        <v>107</v>
      </c>
      <c r="IR110" s="289">
        <v>17</v>
      </c>
      <c r="IS110" s="295">
        <v>0</v>
      </c>
      <c r="IT110" s="291">
        <f t="shared" si="1100"/>
        <v>0</v>
      </c>
      <c r="IU110" s="587"/>
      <c r="IV110" s="198">
        <f t="shared" si="1041"/>
        <v>1</v>
      </c>
      <c r="IW110" s="198">
        <f t="shared" si="1042"/>
        <v>1</v>
      </c>
      <c r="IX110" s="199">
        <f t="shared" si="1043"/>
        <v>1</v>
      </c>
      <c r="IY110" s="199">
        <f t="shared" si="1101"/>
        <v>0</v>
      </c>
      <c r="IZ110" s="199">
        <f t="shared" si="1102"/>
        <v>0</v>
      </c>
      <c r="JA110" s="199">
        <f t="shared" si="1103"/>
        <v>0</v>
      </c>
      <c r="JB110" s="113">
        <f t="shared" si="885"/>
        <v>0</v>
      </c>
      <c r="JC110" s="155">
        <f t="shared" si="710"/>
        <v>0</v>
      </c>
    </row>
    <row r="111" spans="2:263" ht="40.5" customHeight="1">
      <c r="B111" s="286" t="s">
        <v>358</v>
      </c>
      <c r="C111" s="287" t="s">
        <v>359</v>
      </c>
      <c r="D111" s="288" t="s">
        <v>107</v>
      </c>
      <c r="E111" s="289">
        <v>6</v>
      </c>
      <c r="F111" s="290">
        <v>0</v>
      </c>
      <c r="G111" s="291">
        <f t="shared" si="479"/>
        <v>0</v>
      </c>
      <c r="H111" s="587"/>
      <c r="K111" s="286" t="s">
        <v>358</v>
      </c>
      <c r="L111" s="292" t="s">
        <v>359</v>
      </c>
      <c r="M111" s="293" t="s">
        <v>107</v>
      </c>
      <c r="N111" s="294">
        <v>6</v>
      </c>
      <c r="O111" s="295">
        <v>17870</v>
      </c>
      <c r="P111" s="291">
        <f t="shared" si="1047"/>
        <v>107220</v>
      </c>
      <c r="Q111" s="587"/>
      <c r="R111" s="198">
        <f t="shared" si="946"/>
        <v>1</v>
      </c>
      <c r="S111" s="198">
        <f t="shared" si="947"/>
        <v>1</v>
      </c>
      <c r="T111" s="199">
        <f t="shared" si="948"/>
        <v>1</v>
      </c>
      <c r="U111" s="199">
        <f t="shared" si="417"/>
        <v>1</v>
      </c>
      <c r="V111" s="199">
        <f t="shared" si="418"/>
        <v>1</v>
      </c>
      <c r="W111" s="199">
        <f t="shared" si="419"/>
        <v>1</v>
      </c>
      <c r="X111" s="113">
        <f t="shared" si="420"/>
        <v>107220</v>
      </c>
      <c r="Y111" s="155">
        <f t="shared" si="421"/>
        <v>0</v>
      </c>
      <c r="AB111" s="286" t="s">
        <v>358</v>
      </c>
      <c r="AC111" s="292" t="s">
        <v>359</v>
      </c>
      <c r="AD111" s="293" t="s">
        <v>107</v>
      </c>
      <c r="AE111" s="294">
        <v>6</v>
      </c>
      <c r="AF111" s="295">
        <v>6300</v>
      </c>
      <c r="AG111" s="291">
        <f t="shared" si="1048"/>
        <v>37800</v>
      </c>
      <c r="AH111" s="587"/>
      <c r="AI111" s="198">
        <f t="shared" si="950"/>
        <v>1</v>
      </c>
      <c r="AJ111" s="198">
        <f t="shared" si="951"/>
        <v>1</v>
      </c>
      <c r="AK111" s="199">
        <f t="shared" si="952"/>
        <v>1</v>
      </c>
      <c r="AL111" s="199">
        <f t="shared" si="1049"/>
        <v>1</v>
      </c>
      <c r="AM111" s="199">
        <f t="shared" si="1050"/>
        <v>1</v>
      </c>
      <c r="AN111" s="199">
        <f t="shared" si="1051"/>
        <v>1</v>
      </c>
      <c r="AO111" s="113">
        <f t="shared" si="872"/>
        <v>37800</v>
      </c>
      <c r="AP111" s="155">
        <f t="shared" si="697"/>
        <v>0</v>
      </c>
      <c r="AS111" s="286" t="s">
        <v>358</v>
      </c>
      <c r="AT111" s="292" t="s">
        <v>359</v>
      </c>
      <c r="AU111" s="296" t="s">
        <v>107</v>
      </c>
      <c r="AV111" s="294">
        <v>6</v>
      </c>
      <c r="AW111" s="297">
        <v>35000</v>
      </c>
      <c r="AX111" s="291">
        <f t="shared" si="1052"/>
        <v>210000</v>
      </c>
      <c r="AY111" s="587"/>
      <c r="AZ111" s="198">
        <f t="shared" si="957"/>
        <v>1</v>
      </c>
      <c r="BA111" s="198">
        <f t="shared" si="958"/>
        <v>1</v>
      </c>
      <c r="BB111" s="199">
        <f t="shared" si="959"/>
        <v>1</v>
      </c>
      <c r="BC111" s="199">
        <f t="shared" si="1053"/>
        <v>1</v>
      </c>
      <c r="BD111" s="199">
        <f t="shared" si="1054"/>
        <v>1</v>
      </c>
      <c r="BE111" s="199">
        <f t="shared" si="1055"/>
        <v>1</v>
      </c>
      <c r="BF111" s="113">
        <f t="shared" si="873"/>
        <v>210000</v>
      </c>
      <c r="BG111" s="155">
        <f t="shared" si="698"/>
        <v>0</v>
      </c>
      <c r="BJ111" s="286" t="s">
        <v>358</v>
      </c>
      <c r="BK111" s="292" t="s">
        <v>359</v>
      </c>
      <c r="BL111" s="293" t="s">
        <v>107</v>
      </c>
      <c r="BM111" s="294">
        <v>6</v>
      </c>
      <c r="BN111" s="295">
        <v>30000</v>
      </c>
      <c r="BO111" s="291">
        <f t="shared" si="1056"/>
        <v>180000</v>
      </c>
      <c r="BP111" s="587"/>
      <c r="BQ111" s="198">
        <f t="shared" si="964"/>
        <v>1</v>
      </c>
      <c r="BR111" s="198">
        <f t="shared" si="965"/>
        <v>1</v>
      </c>
      <c r="BS111" s="199">
        <f t="shared" si="966"/>
        <v>1</v>
      </c>
      <c r="BT111" s="199">
        <f t="shared" si="1057"/>
        <v>1</v>
      </c>
      <c r="BU111" s="199">
        <f t="shared" si="1058"/>
        <v>1</v>
      </c>
      <c r="BV111" s="199">
        <f t="shared" si="1059"/>
        <v>1</v>
      </c>
      <c r="BW111" s="113">
        <f t="shared" si="874"/>
        <v>180000</v>
      </c>
      <c r="BX111" s="155">
        <f t="shared" si="699"/>
        <v>0</v>
      </c>
      <c r="CA111" s="286" t="s">
        <v>358</v>
      </c>
      <c r="CB111" s="298" t="s">
        <v>359</v>
      </c>
      <c r="CC111" s="293" t="s">
        <v>107</v>
      </c>
      <c r="CD111" s="294">
        <v>6</v>
      </c>
      <c r="CE111" s="295">
        <v>20000</v>
      </c>
      <c r="CF111" s="291">
        <f t="shared" si="1060"/>
        <v>120000</v>
      </c>
      <c r="CG111" s="587"/>
      <c r="CH111" s="198">
        <f t="shared" si="971"/>
        <v>1</v>
      </c>
      <c r="CI111" s="198">
        <f t="shared" si="972"/>
        <v>1</v>
      </c>
      <c r="CJ111" s="199">
        <f t="shared" si="973"/>
        <v>1</v>
      </c>
      <c r="CK111" s="199">
        <f t="shared" si="1061"/>
        <v>1</v>
      </c>
      <c r="CL111" s="199">
        <f t="shared" si="1062"/>
        <v>1</v>
      </c>
      <c r="CM111" s="199">
        <f t="shared" si="1063"/>
        <v>1</v>
      </c>
      <c r="CN111" s="113">
        <f t="shared" si="875"/>
        <v>120000</v>
      </c>
      <c r="CO111" s="155">
        <f t="shared" si="700"/>
        <v>0</v>
      </c>
      <c r="CR111" s="299" t="s">
        <v>358</v>
      </c>
      <c r="CS111" s="300" t="s">
        <v>359</v>
      </c>
      <c r="CT111" s="301" t="s">
        <v>107</v>
      </c>
      <c r="CU111" s="302">
        <v>6</v>
      </c>
      <c r="CV111" s="303">
        <v>11227</v>
      </c>
      <c r="CW111" s="291">
        <f t="shared" si="1064"/>
        <v>67362</v>
      </c>
      <c r="CX111" s="587"/>
      <c r="CY111" s="198">
        <f t="shared" si="978"/>
        <v>1</v>
      </c>
      <c r="CZ111" s="198">
        <f t="shared" si="979"/>
        <v>1</v>
      </c>
      <c r="DA111" s="199">
        <f t="shared" si="980"/>
        <v>1</v>
      </c>
      <c r="DB111" s="199">
        <f t="shared" si="1065"/>
        <v>1</v>
      </c>
      <c r="DC111" s="199">
        <f t="shared" si="1066"/>
        <v>1</v>
      </c>
      <c r="DD111" s="199">
        <f t="shared" si="1067"/>
        <v>1</v>
      </c>
      <c r="DE111" s="113">
        <f t="shared" si="876"/>
        <v>67362</v>
      </c>
      <c r="DF111" s="155">
        <f t="shared" si="701"/>
        <v>0</v>
      </c>
      <c r="DI111" s="286" t="s">
        <v>358</v>
      </c>
      <c r="DJ111" s="287" t="s">
        <v>359</v>
      </c>
      <c r="DK111" s="288" t="s">
        <v>107</v>
      </c>
      <c r="DL111" s="289">
        <v>6</v>
      </c>
      <c r="DM111" s="295">
        <v>0</v>
      </c>
      <c r="DN111" s="291">
        <f t="shared" si="1068"/>
        <v>0</v>
      </c>
      <c r="DO111" s="587"/>
      <c r="DP111" s="198">
        <f t="shared" si="985"/>
        <v>1</v>
      </c>
      <c r="DQ111" s="198">
        <f t="shared" si="986"/>
        <v>1</v>
      </c>
      <c r="DR111" s="199">
        <f t="shared" si="987"/>
        <v>1</v>
      </c>
      <c r="DS111" s="199">
        <f t="shared" si="1069"/>
        <v>0</v>
      </c>
      <c r="DT111" s="199">
        <f t="shared" si="1070"/>
        <v>0</v>
      </c>
      <c r="DU111" s="199">
        <f t="shared" si="1071"/>
        <v>0</v>
      </c>
      <c r="DV111" s="113">
        <f t="shared" si="877"/>
        <v>0</v>
      </c>
      <c r="DW111" s="155">
        <f t="shared" si="702"/>
        <v>0</v>
      </c>
      <c r="DZ111" s="286" t="s">
        <v>358</v>
      </c>
      <c r="EA111" s="287" t="s">
        <v>359</v>
      </c>
      <c r="EB111" s="288" t="s">
        <v>107</v>
      </c>
      <c r="EC111" s="289">
        <v>6</v>
      </c>
      <c r="ED111" s="295">
        <v>0</v>
      </c>
      <c r="EE111" s="291">
        <f t="shared" si="1072"/>
        <v>0</v>
      </c>
      <c r="EF111" s="587"/>
      <c r="EG111" s="198">
        <f t="shared" si="992"/>
        <v>1</v>
      </c>
      <c r="EH111" s="198">
        <f t="shared" si="993"/>
        <v>1</v>
      </c>
      <c r="EI111" s="199">
        <f t="shared" si="994"/>
        <v>1</v>
      </c>
      <c r="EJ111" s="199">
        <f t="shared" si="1073"/>
        <v>0</v>
      </c>
      <c r="EK111" s="199">
        <f t="shared" si="1074"/>
        <v>0</v>
      </c>
      <c r="EL111" s="199">
        <f t="shared" si="1075"/>
        <v>0</v>
      </c>
      <c r="EM111" s="113">
        <f t="shared" si="878"/>
        <v>0</v>
      </c>
      <c r="EN111" s="155">
        <f t="shared" si="703"/>
        <v>0</v>
      </c>
      <c r="EQ111" s="286" t="s">
        <v>358</v>
      </c>
      <c r="ER111" s="287" t="s">
        <v>359</v>
      </c>
      <c r="ES111" s="288" t="s">
        <v>107</v>
      </c>
      <c r="ET111" s="289">
        <v>6</v>
      </c>
      <c r="EU111" s="295">
        <v>0</v>
      </c>
      <c r="EV111" s="291">
        <f t="shared" si="1076"/>
        <v>0</v>
      </c>
      <c r="EW111" s="587"/>
      <c r="EX111" s="198">
        <f t="shared" si="999"/>
        <v>1</v>
      </c>
      <c r="EY111" s="198">
        <f t="shared" si="1000"/>
        <v>1</v>
      </c>
      <c r="EZ111" s="199">
        <f t="shared" si="1001"/>
        <v>1</v>
      </c>
      <c r="FA111" s="199">
        <f t="shared" si="1077"/>
        <v>0</v>
      </c>
      <c r="FB111" s="199">
        <f t="shared" si="1078"/>
        <v>0</v>
      </c>
      <c r="FC111" s="199">
        <f t="shared" si="1079"/>
        <v>0</v>
      </c>
      <c r="FD111" s="113">
        <f t="shared" si="879"/>
        <v>0</v>
      </c>
      <c r="FE111" s="155">
        <f t="shared" si="704"/>
        <v>0</v>
      </c>
      <c r="FH111" s="286" t="s">
        <v>358</v>
      </c>
      <c r="FI111" s="287" t="s">
        <v>359</v>
      </c>
      <c r="FJ111" s="288" t="s">
        <v>107</v>
      </c>
      <c r="FK111" s="289">
        <v>6</v>
      </c>
      <c r="FL111" s="295">
        <v>0</v>
      </c>
      <c r="FM111" s="291">
        <f t="shared" si="1080"/>
        <v>0</v>
      </c>
      <c r="FN111" s="587"/>
      <c r="FO111" s="198">
        <f t="shared" si="1006"/>
        <v>1</v>
      </c>
      <c r="FP111" s="198">
        <f t="shared" si="1007"/>
        <v>1</v>
      </c>
      <c r="FQ111" s="199">
        <f t="shared" si="1008"/>
        <v>1</v>
      </c>
      <c r="FR111" s="199">
        <f t="shared" si="1081"/>
        <v>0</v>
      </c>
      <c r="FS111" s="199">
        <f t="shared" si="1082"/>
        <v>0</v>
      </c>
      <c r="FT111" s="199">
        <f t="shared" si="1083"/>
        <v>0</v>
      </c>
      <c r="FU111" s="113">
        <f t="shared" si="880"/>
        <v>0</v>
      </c>
      <c r="FV111" s="155">
        <f t="shared" si="705"/>
        <v>0</v>
      </c>
      <c r="FY111" s="286" t="s">
        <v>358</v>
      </c>
      <c r="FZ111" s="287" t="s">
        <v>359</v>
      </c>
      <c r="GA111" s="288" t="s">
        <v>107</v>
      </c>
      <c r="GB111" s="289">
        <v>6</v>
      </c>
      <c r="GC111" s="295">
        <v>0</v>
      </c>
      <c r="GD111" s="291">
        <f t="shared" si="1084"/>
        <v>0</v>
      </c>
      <c r="GE111" s="587"/>
      <c r="GF111" s="198">
        <f t="shared" si="1013"/>
        <v>1</v>
      </c>
      <c r="GG111" s="198">
        <f t="shared" si="1014"/>
        <v>1</v>
      </c>
      <c r="GH111" s="199">
        <f t="shared" si="1015"/>
        <v>1</v>
      </c>
      <c r="GI111" s="199">
        <f t="shared" si="1085"/>
        <v>0</v>
      </c>
      <c r="GJ111" s="199">
        <f t="shared" si="1086"/>
        <v>0</v>
      </c>
      <c r="GK111" s="199">
        <f t="shared" si="1087"/>
        <v>0</v>
      </c>
      <c r="GL111" s="113">
        <f t="shared" si="881"/>
        <v>0</v>
      </c>
      <c r="GM111" s="155">
        <f t="shared" si="706"/>
        <v>0</v>
      </c>
      <c r="GP111" s="286" t="s">
        <v>358</v>
      </c>
      <c r="GQ111" s="287" t="s">
        <v>359</v>
      </c>
      <c r="GR111" s="288" t="s">
        <v>107</v>
      </c>
      <c r="GS111" s="289">
        <v>6</v>
      </c>
      <c r="GT111" s="295">
        <v>0</v>
      </c>
      <c r="GU111" s="291">
        <f t="shared" si="1088"/>
        <v>0</v>
      </c>
      <c r="GV111" s="587"/>
      <c r="GW111" s="198">
        <f t="shared" si="1020"/>
        <v>1</v>
      </c>
      <c r="GX111" s="198">
        <f t="shared" si="1021"/>
        <v>1</v>
      </c>
      <c r="GY111" s="199">
        <f t="shared" si="1022"/>
        <v>1</v>
      </c>
      <c r="GZ111" s="199">
        <f t="shared" si="1089"/>
        <v>0</v>
      </c>
      <c r="HA111" s="199">
        <f t="shared" si="1090"/>
        <v>0</v>
      </c>
      <c r="HB111" s="199">
        <f t="shared" si="1091"/>
        <v>0</v>
      </c>
      <c r="HC111" s="113">
        <f t="shared" si="882"/>
        <v>0</v>
      </c>
      <c r="HD111" s="155">
        <f t="shared" si="707"/>
        <v>0</v>
      </c>
      <c r="HG111" s="286" t="s">
        <v>358</v>
      </c>
      <c r="HH111" s="287" t="s">
        <v>359</v>
      </c>
      <c r="HI111" s="288" t="s">
        <v>107</v>
      </c>
      <c r="HJ111" s="289">
        <v>6</v>
      </c>
      <c r="HK111" s="295">
        <v>0</v>
      </c>
      <c r="HL111" s="291">
        <f t="shared" si="1092"/>
        <v>0</v>
      </c>
      <c r="HM111" s="587"/>
      <c r="HN111" s="198">
        <f t="shared" si="1027"/>
        <v>1</v>
      </c>
      <c r="HO111" s="198">
        <f t="shared" si="1028"/>
        <v>1</v>
      </c>
      <c r="HP111" s="199">
        <f t="shared" si="1029"/>
        <v>1</v>
      </c>
      <c r="HQ111" s="199">
        <f t="shared" si="1093"/>
        <v>0</v>
      </c>
      <c r="HR111" s="199">
        <f t="shared" si="1094"/>
        <v>0</v>
      </c>
      <c r="HS111" s="199">
        <f t="shared" si="1095"/>
        <v>0</v>
      </c>
      <c r="HT111" s="113">
        <f t="shared" si="883"/>
        <v>0</v>
      </c>
      <c r="HU111" s="155">
        <f t="shared" si="708"/>
        <v>0</v>
      </c>
      <c r="HX111" s="286" t="s">
        <v>358</v>
      </c>
      <c r="HY111" s="287" t="s">
        <v>359</v>
      </c>
      <c r="HZ111" s="288" t="s">
        <v>107</v>
      </c>
      <c r="IA111" s="289">
        <v>6</v>
      </c>
      <c r="IB111" s="295">
        <v>0</v>
      </c>
      <c r="IC111" s="291">
        <f t="shared" si="1096"/>
        <v>0</v>
      </c>
      <c r="ID111" s="587"/>
      <c r="IE111" s="198">
        <f t="shared" si="1034"/>
        <v>1</v>
      </c>
      <c r="IF111" s="198">
        <f t="shared" si="1035"/>
        <v>1</v>
      </c>
      <c r="IG111" s="199">
        <f t="shared" si="1036"/>
        <v>1</v>
      </c>
      <c r="IH111" s="199">
        <f t="shared" si="1097"/>
        <v>0</v>
      </c>
      <c r="II111" s="199">
        <f t="shared" si="1098"/>
        <v>0</v>
      </c>
      <c r="IJ111" s="199">
        <f t="shared" si="1099"/>
        <v>0</v>
      </c>
      <c r="IK111" s="113">
        <f t="shared" si="884"/>
        <v>0</v>
      </c>
      <c r="IL111" s="155">
        <f t="shared" si="709"/>
        <v>0</v>
      </c>
      <c r="IO111" s="286" t="s">
        <v>358</v>
      </c>
      <c r="IP111" s="287" t="s">
        <v>359</v>
      </c>
      <c r="IQ111" s="288" t="s">
        <v>107</v>
      </c>
      <c r="IR111" s="289">
        <v>6</v>
      </c>
      <c r="IS111" s="295">
        <v>0</v>
      </c>
      <c r="IT111" s="291">
        <f t="shared" si="1100"/>
        <v>0</v>
      </c>
      <c r="IU111" s="587"/>
      <c r="IV111" s="198">
        <f t="shared" si="1041"/>
        <v>1</v>
      </c>
      <c r="IW111" s="198">
        <f t="shared" si="1042"/>
        <v>1</v>
      </c>
      <c r="IX111" s="199">
        <f t="shared" si="1043"/>
        <v>1</v>
      </c>
      <c r="IY111" s="199">
        <f t="shared" si="1101"/>
        <v>0</v>
      </c>
      <c r="IZ111" s="199">
        <f t="shared" si="1102"/>
        <v>0</v>
      </c>
      <c r="JA111" s="199">
        <f t="shared" si="1103"/>
        <v>0</v>
      </c>
      <c r="JB111" s="113">
        <f t="shared" si="885"/>
        <v>0</v>
      </c>
      <c r="JC111" s="155">
        <f t="shared" si="710"/>
        <v>0</v>
      </c>
    </row>
    <row r="112" spans="2:263" ht="39.75" customHeight="1">
      <c r="B112" s="286" t="s">
        <v>360</v>
      </c>
      <c r="C112" s="305" t="s">
        <v>361</v>
      </c>
      <c r="D112" s="288" t="s">
        <v>109</v>
      </c>
      <c r="E112" s="289">
        <v>80</v>
      </c>
      <c r="F112" s="290">
        <v>0</v>
      </c>
      <c r="G112" s="291">
        <f t="shared" si="479"/>
        <v>0</v>
      </c>
      <c r="H112" s="587"/>
      <c r="K112" s="286" t="s">
        <v>360</v>
      </c>
      <c r="L112" s="300" t="s">
        <v>361</v>
      </c>
      <c r="M112" s="293" t="s">
        <v>109</v>
      </c>
      <c r="N112" s="294">
        <v>80</v>
      </c>
      <c r="O112" s="295">
        <v>17210</v>
      </c>
      <c r="P112" s="291">
        <f t="shared" si="1047"/>
        <v>1376800</v>
      </c>
      <c r="Q112" s="587"/>
      <c r="R112" s="198">
        <f t="shared" si="946"/>
        <v>1</v>
      </c>
      <c r="S112" s="198">
        <f t="shared" si="947"/>
        <v>1</v>
      </c>
      <c r="T112" s="199">
        <f t="shared" si="948"/>
        <v>1</v>
      </c>
      <c r="U112" s="199">
        <f t="shared" ref="U112:U173" si="1104">IF(O112=0,0,1)</f>
        <v>1</v>
      </c>
      <c r="V112" s="199">
        <f t="shared" ref="V112:V174" si="1105">IF(P112=0,0,1)</f>
        <v>1</v>
      </c>
      <c r="W112" s="199">
        <f t="shared" ref="W112:W173" si="1106">PRODUCT(R112:V112)</f>
        <v>1</v>
      </c>
      <c r="X112" s="113">
        <f t="shared" ref="X112:X175" si="1107">ROUND(P112,0)</f>
        <v>1376800</v>
      </c>
      <c r="Y112" s="155">
        <f t="shared" ref="Y112:Y175" si="1108">P112-X112</f>
        <v>0</v>
      </c>
      <c r="AB112" s="286" t="s">
        <v>360</v>
      </c>
      <c r="AC112" s="300" t="s">
        <v>361</v>
      </c>
      <c r="AD112" s="293" t="s">
        <v>109</v>
      </c>
      <c r="AE112" s="294">
        <v>80</v>
      </c>
      <c r="AF112" s="295">
        <v>13500</v>
      </c>
      <c r="AG112" s="291">
        <f t="shared" si="1048"/>
        <v>1080000</v>
      </c>
      <c r="AH112" s="587"/>
      <c r="AI112" s="198">
        <f t="shared" si="950"/>
        <v>1</v>
      </c>
      <c r="AJ112" s="198">
        <f t="shared" si="951"/>
        <v>1</v>
      </c>
      <c r="AK112" s="199">
        <f t="shared" si="952"/>
        <v>1</v>
      </c>
      <c r="AL112" s="199">
        <f t="shared" si="1049"/>
        <v>1</v>
      </c>
      <c r="AM112" s="199">
        <f t="shared" si="1050"/>
        <v>1</v>
      </c>
      <c r="AN112" s="199">
        <f t="shared" si="1051"/>
        <v>1</v>
      </c>
      <c r="AO112" s="113">
        <f t="shared" si="872"/>
        <v>1080000</v>
      </c>
      <c r="AP112" s="155">
        <f t="shared" si="697"/>
        <v>0</v>
      </c>
      <c r="AS112" s="286" t="s">
        <v>360</v>
      </c>
      <c r="AT112" s="292" t="s">
        <v>361</v>
      </c>
      <c r="AU112" s="296" t="s">
        <v>109</v>
      </c>
      <c r="AV112" s="294">
        <v>80</v>
      </c>
      <c r="AW112" s="297">
        <v>16000</v>
      </c>
      <c r="AX112" s="291">
        <f t="shared" si="1052"/>
        <v>1280000</v>
      </c>
      <c r="AY112" s="587"/>
      <c r="AZ112" s="198">
        <f t="shared" si="957"/>
        <v>1</v>
      </c>
      <c r="BA112" s="198">
        <f t="shared" si="958"/>
        <v>1</v>
      </c>
      <c r="BB112" s="199">
        <f t="shared" si="959"/>
        <v>1</v>
      </c>
      <c r="BC112" s="199">
        <f t="shared" si="1053"/>
        <v>1</v>
      </c>
      <c r="BD112" s="199">
        <f t="shared" si="1054"/>
        <v>1</v>
      </c>
      <c r="BE112" s="199">
        <f t="shared" si="1055"/>
        <v>1</v>
      </c>
      <c r="BF112" s="113">
        <f t="shared" si="873"/>
        <v>1280000</v>
      </c>
      <c r="BG112" s="155">
        <f t="shared" si="698"/>
        <v>0</v>
      </c>
      <c r="BJ112" s="286" t="s">
        <v>360</v>
      </c>
      <c r="BK112" s="300" t="s">
        <v>361</v>
      </c>
      <c r="BL112" s="293" t="s">
        <v>109</v>
      </c>
      <c r="BM112" s="294">
        <v>80</v>
      </c>
      <c r="BN112" s="295">
        <v>15000</v>
      </c>
      <c r="BO112" s="291">
        <f t="shared" si="1056"/>
        <v>1200000</v>
      </c>
      <c r="BP112" s="587"/>
      <c r="BQ112" s="198">
        <f t="shared" si="964"/>
        <v>1</v>
      </c>
      <c r="BR112" s="198">
        <f t="shared" si="965"/>
        <v>1</v>
      </c>
      <c r="BS112" s="199">
        <f t="shared" si="966"/>
        <v>1</v>
      </c>
      <c r="BT112" s="199">
        <f t="shared" si="1057"/>
        <v>1</v>
      </c>
      <c r="BU112" s="199">
        <f t="shared" si="1058"/>
        <v>1</v>
      </c>
      <c r="BV112" s="199">
        <f t="shared" si="1059"/>
        <v>1</v>
      </c>
      <c r="BW112" s="113">
        <f t="shared" si="874"/>
        <v>1200000</v>
      </c>
      <c r="BX112" s="155">
        <f t="shared" si="699"/>
        <v>0</v>
      </c>
      <c r="CA112" s="286" t="s">
        <v>360</v>
      </c>
      <c r="CB112" s="307" t="s">
        <v>361</v>
      </c>
      <c r="CC112" s="293" t="s">
        <v>109</v>
      </c>
      <c r="CD112" s="294">
        <v>80</v>
      </c>
      <c r="CE112" s="295">
        <v>9500</v>
      </c>
      <c r="CF112" s="291">
        <f t="shared" si="1060"/>
        <v>760000</v>
      </c>
      <c r="CG112" s="587"/>
      <c r="CH112" s="198">
        <f t="shared" si="971"/>
        <v>1</v>
      </c>
      <c r="CI112" s="198">
        <f t="shared" si="972"/>
        <v>1</v>
      </c>
      <c r="CJ112" s="199">
        <f t="shared" si="973"/>
        <v>1</v>
      </c>
      <c r="CK112" s="199">
        <f t="shared" si="1061"/>
        <v>1</v>
      </c>
      <c r="CL112" s="199">
        <f t="shared" si="1062"/>
        <v>1</v>
      </c>
      <c r="CM112" s="199">
        <f t="shared" si="1063"/>
        <v>1</v>
      </c>
      <c r="CN112" s="113">
        <f t="shared" si="875"/>
        <v>760000</v>
      </c>
      <c r="CO112" s="155">
        <f t="shared" si="700"/>
        <v>0</v>
      </c>
      <c r="CR112" s="299" t="s">
        <v>360</v>
      </c>
      <c r="CS112" s="300" t="s">
        <v>361</v>
      </c>
      <c r="CT112" s="301" t="s">
        <v>109</v>
      </c>
      <c r="CU112" s="302">
        <v>80</v>
      </c>
      <c r="CV112" s="303">
        <v>13184</v>
      </c>
      <c r="CW112" s="291">
        <f t="shared" si="1064"/>
        <v>1054720</v>
      </c>
      <c r="CX112" s="587"/>
      <c r="CY112" s="198">
        <f t="shared" si="978"/>
        <v>1</v>
      </c>
      <c r="CZ112" s="198">
        <f t="shared" si="979"/>
        <v>1</v>
      </c>
      <c r="DA112" s="199">
        <f t="shared" si="980"/>
        <v>1</v>
      </c>
      <c r="DB112" s="199">
        <f t="shared" si="1065"/>
        <v>1</v>
      </c>
      <c r="DC112" s="199">
        <f t="shared" si="1066"/>
        <v>1</v>
      </c>
      <c r="DD112" s="199">
        <f t="shared" si="1067"/>
        <v>1</v>
      </c>
      <c r="DE112" s="113">
        <f t="shared" si="876"/>
        <v>1054720</v>
      </c>
      <c r="DF112" s="155">
        <f t="shared" si="701"/>
        <v>0</v>
      </c>
      <c r="DI112" s="286" t="s">
        <v>360</v>
      </c>
      <c r="DJ112" s="305" t="s">
        <v>361</v>
      </c>
      <c r="DK112" s="288" t="s">
        <v>109</v>
      </c>
      <c r="DL112" s="289">
        <v>80</v>
      </c>
      <c r="DM112" s="295">
        <v>0</v>
      </c>
      <c r="DN112" s="291">
        <f t="shared" si="1068"/>
        <v>0</v>
      </c>
      <c r="DO112" s="587"/>
      <c r="DP112" s="198">
        <f t="shared" si="985"/>
        <v>1</v>
      </c>
      <c r="DQ112" s="198">
        <f t="shared" si="986"/>
        <v>1</v>
      </c>
      <c r="DR112" s="199">
        <f t="shared" si="987"/>
        <v>1</v>
      </c>
      <c r="DS112" s="199">
        <f t="shared" si="1069"/>
        <v>0</v>
      </c>
      <c r="DT112" s="199">
        <f t="shared" si="1070"/>
        <v>0</v>
      </c>
      <c r="DU112" s="199">
        <f t="shared" si="1071"/>
        <v>0</v>
      </c>
      <c r="DV112" s="113">
        <f t="shared" si="877"/>
        <v>0</v>
      </c>
      <c r="DW112" s="155">
        <f t="shared" si="702"/>
        <v>0</v>
      </c>
      <c r="DZ112" s="286" t="s">
        <v>360</v>
      </c>
      <c r="EA112" s="305" t="s">
        <v>361</v>
      </c>
      <c r="EB112" s="288" t="s">
        <v>109</v>
      </c>
      <c r="EC112" s="289">
        <v>80</v>
      </c>
      <c r="ED112" s="295">
        <v>0</v>
      </c>
      <c r="EE112" s="291">
        <f t="shared" si="1072"/>
        <v>0</v>
      </c>
      <c r="EF112" s="587"/>
      <c r="EG112" s="198">
        <f t="shared" si="992"/>
        <v>1</v>
      </c>
      <c r="EH112" s="198">
        <f t="shared" si="993"/>
        <v>1</v>
      </c>
      <c r="EI112" s="199">
        <f t="shared" si="994"/>
        <v>1</v>
      </c>
      <c r="EJ112" s="199">
        <f t="shared" si="1073"/>
        <v>0</v>
      </c>
      <c r="EK112" s="199">
        <f t="shared" si="1074"/>
        <v>0</v>
      </c>
      <c r="EL112" s="199">
        <f t="shared" si="1075"/>
        <v>0</v>
      </c>
      <c r="EM112" s="113">
        <f t="shared" si="878"/>
        <v>0</v>
      </c>
      <c r="EN112" s="155">
        <f t="shared" si="703"/>
        <v>0</v>
      </c>
      <c r="EQ112" s="286" t="s">
        <v>360</v>
      </c>
      <c r="ER112" s="305" t="s">
        <v>361</v>
      </c>
      <c r="ES112" s="288" t="s">
        <v>109</v>
      </c>
      <c r="ET112" s="289">
        <v>80</v>
      </c>
      <c r="EU112" s="295">
        <v>0</v>
      </c>
      <c r="EV112" s="291">
        <f t="shared" si="1076"/>
        <v>0</v>
      </c>
      <c r="EW112" s="587"/>
      <c r="EX112" s="198">
        <f t="shared" si="999"/>
        <v>1</v>
      </c>
      <c r="EY112" s="198">
        <f t="shared" si="1000"/>
        <v>1</v>
      </c>
      <c r="EZ112" s="199">
        <f t="shared" si="1001"/>
        <v>1</v>
      </c>
      <c r="FA112" s="199">
        <f t="shared" si="1077"/>
        <v>0</v>
      </c>
      <c r="FB112" s="199">
        <f t="shared" si="1078"/>
        <v>0</v>
      </c>
      <c r="FC112" s="199">
        <f t="shared" si="1079"/>
        <v>0</v>
      </c>
      <c r="FD112" s="113">
        <f t="shared" si="879"/>
        <v>0</v>
      </c>
      <c r="FE112" s="155">
        <f t="shared" si="704"/>
        <v>0</v>
      </c>
      <c r="FH112" s="286" t="s">
        <v>360</v>
      </c>
      <c r="FI112" s="305" t="s">
        <v>361</v>
      </c>
      <c r="FJ112" s="288" t="s">
        <v>109</v>
      </c>
      <c r="FK112" s="289">
        <v>80</v>
      </c>
      <c r="FL112" s="295">
        <v>0</v>
      </c>
      <c r="FM112" s="291">
        <f t="shared" si="1080"/>
        <v>0</v>
      </c>
      <c r="FN112" s="587"/>
      <c r="FO112" s="198">
        <f t="shared" si="1006"/>
        <v>1</v>
      </c>
      <c r="FP112" s="198">
        <f t="shared" si="1007"/>
        <v>1</v>
      </c>
      <c r="FQ112" s="199">
        <f t="shared" si="1008"/>
        <v>1</v>
      </c>
      <c r="FR112" s="199">
        <f t="shared" si="1081"/>
        <v>0</v>
      </c>
      <c r="FS112" s="199">
        <f t="shared" si="1082"/>
        <v>0</v>
      </c>
      <c r="FT112" s="199">
        <f t="shared" si="1083"/>
        <v>0</v>
      </c>
      <c r="FU112" s="113">
        <f t="shared" si="880"/>
        <v>0</v>
      </c>
      <c r="FV112" s="155">
        <f t="shared" si="705"/>
        <v>0</v>
      </c>
      <c r="FY112" s="286" t="s">
        <v>360</v>
      </c>
      <c r="FZ112" s="305" t="s">
        <v>361</v>
      </c>
      <c r="GA112" s="288" t="s">
        <v>109</v>
      </c>
      <c r="GB112" s="289">
        <v>80</v>
      </c>
      <c r="GC112" s="295">
        <v>0</v>
      </c>
      <c r="GD112" s="291">
        <f t="shared" si="1084"/>
        <v>0</v>
      </c>
      <c r="GE112" s="587"/>
      <c r="GF112" s="198">
        <f t="shared" si="1013"/>
        <v>1</v>
      </c>
      <c r="GG112" s="198">
        <f t="shared" si="1014"/>
        <v>1</v>
      </c>
      <c r="GH112" s="199">
        <f t="shared" si="1015"/>
        <v>1</v>
      </c>
      <c r="GI112" s="199">
        <f t="shared" si="1085"/>
        <v>0</v>
      </c>
      <c r="GJ112" s="199">
        <f t="shared" si="1086"/>
        <v>0</v>
      </c>
      <c r="GK112" s="199">
        <f t="shared" si="1087"/>
        <v>0</v>
      </c>
      <c r="GL112" s="113">
        <f t="shared" si="881"/>
        <v>0</v>
      </c>
      <c r="GM112" s="155">
        <f t="shared" si="706"/>
        <v>0</v>
      </c>
      <c r="GP112" s="286" t="s">
        <v>360</v>
      </c>
      <c r="GQ112" s="305" t="s">
        <v>361</v>
      </c>
      <c r="GR112" s="288" t="s">
        <v>109</v>
      </c>
      <c r="GS112" s="289">
        <v>80</v>
      </c>
      <c r="GT112" s="295">
        <v>0</v>
      </c>
      <c r="GU112" s="291">
        <f t="shared" si="1088"/>
        <v>0</v>
      </c>
      <c r="GV112" s="587"/>
      <c r="GW112" s="198">
        <f t="shared" si="1020"/>
        <v>1</v>
      </c>
      <c r="GX112" s="198">
        <f t="shared" si="1021"/>
        <v>1</v>
      </c>
      <c r="GY112" s="199">
        <f t="shared" si="1022"/>
        <v>1</v>
      </c>
      <c r="GZ112" s="199">
        <f t="shared" si="1089"/>
        <v>0</v>
      </c>
      <c r="HA112" s="199">
        <f t="shared" si="1090"/>
        <v>0</v>
      </c>
      <c r="HB112" s="199">
        <f t="shared" si="1091"/>
        <v>0</v>
      </c>
      <c r="HC112" s="113">
        <f t="shared" si="882"/>
        <v>0</v>
      </c>
      <c r="HD112" s="155">
        <f t="shared" si="707"/>
        <v>0</v>
      </c>
      <c r="HG112" s="286" t="s">
        <v>360</v>
      </c>
      <c r="HH112" s="305" t="s">
        <v>361</v>
      </c>
      <c r="HI112" s="288" t="s">
        <v>109</v>
      </c>
      <c r="HJ112" s="289">
        <v>80</v>
      </c>
      <c r="HK112" s="295">
        <v>0</v>
      </c>
      <c r="HL112" s="291">
        <f t="shared" si="1092"/>
        <v>0</v>
      </c>
      <c r="HM112" s="587"/>
      <c r="HN112" s="198">
        <f t="shared" si="1027"/>
        <v>1</v>
      </c>
      <c r="HO112" s="198">
        <f t="shared" si="1028"/>
        <v>1</v>
      </c>
      <c r="HP112" s="199">
        <f t="shared" si="1029"/>
        <v>1</v>
      </c>
      <c r="HQ112" s="199">
        <f t="shared" si="1093"/>
        <v>0</v>
      </c>
      <c r="HR112" s="199">
        <f t="shared" si="1094"/>
        <v>0</v>
      </c>
      <c r="HS112" s="199">
        <f t="shared" si="1095"/>
        <v>0</v>
      </c>
      <c r="HT112" s="113">
        <f t="shared" si="883"/>
        <v>0</v>
      </c>
      <c r="HU112" s="155">
        <f t="shared" si="708"/>
        <v>0</v>
      </c>
      <c r="HX112" s="286" t="s">
        <v>360</v>
      </c>
      <c r="HY112" s="305" t="s">
        <v>361</v>
      </c>
      <c r="HZ112" s="288" t="s">
        <v>109</v>
      </c>
      <c r="IA112" s="289">
        <v>80</v>
      </c>
      <c r="IB112" s="295">
        <v>0</v>
      </c>
      <c r="IC112" s="291">
        <f t="shared" si="1096"/>
        <v>0</v>
      </c>
      <c r="ID112" s="587"/>
      <c r="IE112" s="198">
        <f t="shared" si="1034"/>
        <v>1</v>
      </c>
      <c r="IF112" s="198">
        <f t="shared" si="1035"/>
        <v>1</v>
      </c>
      <c r="IG112" s="199">
        <f t="shared" si="1036"/>
        <v>1</v>
      </c>
      <c r="IH112" s="199">
        <f t="shared" si="1097"/>
        <v>0</v>
      </c>
      <c r="II112" s="199">
        <f t="shared" si="1098"/>
        <v>0</v>
      </c>
      <c r="IJ112" s="199">
        <f t="shared" si="1099"/>
        <v>0</v>
      </c>
      <c r="IK112" s="113">
        <f t="shared" si="884"/>
        <v>0</v>
      </c>
      <c r="IL112" s="155">
        <f t="shared" si="709"/>
        <v>0</v>
      </c>
      <c r="IO112" s="286" t="s">
        <v>360</v>
      </c>
      <c r="IP112" s="305" t="s">
        <v>361</v>
      </c>
      <c r="IQ112" s="288" t="s">
        <v>109</v>
      </c>
      <c r="IR112" s="289">
        <v>80</v>
      </c>
      <c r="IS112" s="295">
        <v>0</v>
      </c>
      <c r="IT112" s="291">
        <f t="shared" si="1100"/>
        <v>0</v>
      </c>
      <c r="IU112" s="587"/>
      <c r="IV112" s="198">
        <f t="shared" si="1041"/>
        <v>1</v>
      </c>
      <c r="IW112" s="198">
        <f t="shared" si="1042"/>
        <v>1</v>
      </c>
      <c r="IX112" s="199">
        <f t="shared" si="1043"/>
        <v>1</v>
      </c>
      <c r="IY112" s="199">
        <f t="shared" si="1101"/>
        <v>0</v>
      </c>
      <c r="IZ112" s="199">
        <f t="shared" si="1102"/>
        <v>0</v>
      </c>
      <c r="JA112" s="199">
        <f t="shared" si="1103"/>
        <v>0</v>
      </c>
      <c r="JB112" s="113">
        <f t="shared" si="885"/>
        <v>0</v>
      </c>
      <c r="JC112" s="155">
        <f t="shared" si="710"/>
        <v>0</v>
      </c>
    </row>
    <row r="113" spans="2:263" ht="79.5" customHeight="1" thickBot="1">
      <c r="B113" s="286" t="s">
        <v>362</v>
      </c>
      <c r="C113" s="305" t="s">
        <v>363</v>
      </c>
      <c r="D113" s="288" t="s">
        <v>109</v>
      </c>
      <c r="E113" s="289">
        <v>50</v>
      </c>
      <c r="F113" s="290">
        <v>0</v>
      </c>
      <c r="G113" s="291">
        <f t="shared" si="479"/>
        <v>0</v>
      </c>
      <c r="H113" s="587"/>
      <c r="K113" s="286" t="s">
        <v>362</v>
      </c>
      <c r="L113" s="300" t="s">
        <v>363</v>
      </c>
      <c r="M113" s="293" t="s">
        <v>109</v>
      </c>
      <c r="N113" s="294">
        <v>50</v>
      </c>
      <c r="O113" s="295">
        <v>22870</v>
      </c>
      <c r="P113" s="291">
        <f t="shared" si="1047"/>
        <v>1143500</v>
      </c>
      <c r="Q113" s="586"/>
      <c r="R113" s="198">
        <f t="shared" si="946"/>
        <v>1</v>
      </c>
      <c r="S113" s="198">
        <f t="shared" si="947"/>
        <v>1</v>
      </c>
      <c r="T113" s="199">
        <f t="shared" si="948"/>
        <v>1</v>
      </c>
      <c r="U113" s="199">
        <f t="shared" si="1104"/>
        <v>1</v>
      </c>
      <c r="V113" s="199">
        <f t="shared" si="1105"/>
        <v>1</v>
      </c>
      <c r="W113" s="199">
        <f t="shared" si="1106"/>
        <v>1</v>
      </c>
      <c r="X113" s="113">
        <f t="shared" si="1107"/>
        <v>1143500</v>
      </c>
      <c r="Y113" s="155">
        <f t="shared" si="1108"/>
        <v>0</v>
      </c>
      <c r="AB113" s="286" t="s">
        <v>362</v>
      </c>
      <c r="AC113" s="300" t="s">
        <v>363</v>
      </c>
      <c r="AD113" s="293" t="s">
        <v>109</v>
      </c>
      <c r="AE113" s="294">
        <v>50</v>
      </c>
      <c r="AF113" s="295">
        <v>88000</v>
      </c>
      <c r="AG113" s="291">
        <f t="shared" si="1048"/>
        <v>4400000</v>
      </c>
      <c r="AH113" s="587"/>
      <c r="AI113" s="198">
        <f t="shared" si="950"/>
        <v>1</v>
      </c>
      <c r="AJ113" s="198">
        <f t="shared" si="951"/>
        <v>1</v>
      </c>
      <c r="AK113" s="199">
        <f t="shared" si="952"/>
        <v>1</v>
      </c>
      <c r="AL113" s="199">
        <f t="shared" si="1049"/>
        <v>1</v>
      </c>
      <c r="AM113" s="199">
        <f t="shared" si="1050"/>
        <v>1</v>
      </c>
      <c r="AN113" s="199">
        <f t="shared" si="1051"/>
        <v>1</v>
      </c>
      <c r="AO113" s="113">
        <f t="shared" si="872"/>
        <v>4400000</v>
      </c>
      <c r="AP113" s="155">
        <f t="shared" si="697"/>
        <v>0</v>
      </c>
      <c r="AS113" s="286" t="s">
        <v>362</v>
      </c>
      <c r="AT113" s="292" t="s">
        <v>363</v>
      </c>
      <c r="AU113" s="296" t="s">
        <v>109</v>
      </c>
      <c r="AV113" s="294">
        <v>50</v>
      </c>
      <c r="AW113" s="297">
        <v>60000</v>
      </c>
      <c r="AX113" s="291">
        <f t="shared" si="1052"/>
        <v>3000000</v>
      </c>
      <c r="AY113" s="587"/>
      <c r="AZ113" s="198">
        <f t="shared" si="957"/>
        <v>1</v>
      </c>
      <c r="BA113" s="198">
        <f t="shared" si="958"/>
        <v>1</v>
      </c>
      <c r="BB113" s="199">
        <f t="shared" si="959"/>
        <v>1</v>
      </c>
      <c r="BC113" s="199">
        <f t="shared" si="1053"/>
        <v>1</v>
      </c>
      <c r="BD113" s="199">
        <f t="shared" si="1054"/>
        <v>1</v>
      </c>
      <c r="BE113" s="199">
        <f t="shared" si="1055"/>
        <v>1</v>
      </c>
      <c r="BF113" s="113">
        <f t="shared" si="873"/>
        <v>3000000</v>
      </c>
      <c r="BG113" s="155">
        <f t="shared" si="698"/>
        <v>0</v>
      </c>
      <c r="BJ113" s="286" t="s">
        <v>362</v>
      </c>
      <c r="BK113" s="300" t="s">
        <v>363</v>
      </c>
      <c r="BL113" s="293" t="s">
        <v>109</v>
      </c>
      <c r="BM113" s="294">
        <v>50</v>
      </c>
      <c r="BN113" s="295">
        <v>70000</v>
      </c>
      <c r="BO113" s="291">
        <f t="shared" si="1056"/>
        <v>3500000</v>
      </c>
      <c r="BP113" s="587"/>
      <c r="BQ113" s="198">
        <f t="shared" si="964"/>
        <v>1</v>
      </c>
      <c r="BR113" s="198">
        <f t="shared" si="965"/>
        <v>1</v>
      </c>
      <c r="BS113" s="199">
        <f t="shared" si="966"/>
        <v>1</v>
      </c>
      <c r="BT113" s="199">
        <f t="shared" si="1057"/>
        <v>1</v>
      </c>
      <c r="BU113" s="199">
        <f t="shared" si="1058"/>
        <v>1</v>
      </c>
      <c r="BV113" s="199">
        <f t="shared" si="1059"/>
        <v>1</v>
      </c>
      <c r="BW113" s="113">
        <f t="shared" si="874"/>
        <v>3500000</v>
      </c>
      <c r="BX113" s="155">
        <f t="shared" si="699"/>
        <v>0</v>
      </c>
      <c r="CA113" s="286" t="s">
        <v>362</v>
      </c>
      <c r="CB113" s="307" t="s">
        <v>363</v>
      </c>
      <c r="CC113" s="293" t="s">
        <v>109</v>
      </c>
      <c r="CD113" s="294">
        <v>50</v>
      </c>
      <c r="CE113" s="295">
        <v>45000</v>
      </c>
      <c r="CF113" s="291">
        <f t="shared" si="1060"/>
        <v>2250000</v>
      </c>
      <c r="CG113" s="587"/>
      <c r="CH113" s="198">
        <f t="shared" si="971"/>
        <v>1</v>
      </c>
      <c r="CI113" s="198">
        <f t="shared" si="972"/>
        <v>1</v>
      </c>
      <c r="CJ113" s="199">
        <f t="shared" si="973"/>
        <v>1</v>
      </c>
      <c r="CK113" s="199">
        <f t="shared" si="1061"/>
        <v>1</v>
      </c>
      <c r="CL113" s="199">
        <f t="shared" si="1062"/>
        <v>1</v>
      </c>
      <c r="CM113" s="199">
        <f t="shared" si="1063"/>
        <v>1</v>
      </c>
      <c r="CN113" s="113">
        <f t="shared" si="875"/>
        <v>2250000</v>
      </c>
      <c r="CO113" s="155">
        <f t="shared" si="700"/>
        <v>0</v>
      </c>
      <c r="CR113" s="299" t="s">
        <v>362</v>
      </c>
      <c r="CS113" s="300" t="s">
        <v>363</v>
      </c>
      <c r="CT113" s="301" t="s">
        <v>109</v>
      </c>
      <c r="CU113" s="302">
        <v>50</v>
      </c>
      <c r="CV113" s="303">
        <v>36256</v>
      </c>
      <c r="CW113" s="291">
        <f t="shared" si="1064"/>
        <v>1812800</v>
      </c>
      <c r="CX113" s="587"/>
      <c r="CY113" s="198">
        <f t="shared" si="978"/>
        <v>1</v>
      </c>
      <c r="CZ113" s="198">
        <f t="shared" si="979"/>
        <v>1</v>
      </c>
      <c r="DA113" s="199">
        <f t="shared" si="980"/>
        <v>1</v>
      </c>
      <c r="DB113" s="199">
        <f t="shared" si="1065"/>
        <v>1</v>
      </c>
      <c r="DC113" s="199">
        <f t="shared" si="1066"/>
        <v>1</v>
      </c>
      <c r="DD113" s="199">
        <f t="shared" si="1067"/>
        <v>1</v>
      </c>
      <c r="DE113" s="113">
        <f t="shared" si="876"/>
        <v>1812800</v>
      </c>
      <c r="DF113" s="155">
        <f t="shared" si="701"/>
        <v>0</v>
      </c>
      <c r="DI113" s="286" t="s">
        <v>362</v>
      </c>
      <c r="DJ113" s="305" t="s">
        <v>363</v>
      </c>
      <c r="DK113" s="288" t="s">
        <v>109</v>
      </c>
      <c r="DL113" s="289">
        <v>50</v>
      </c>
      <c r="DM113" s="295">
        <v>0</v>
      </c>
      <c r="DN113" s="291">
        <f t="shared" si="1068"/>
        <v>0</v>
      </c>
      <c r="DO113" s="587"/>
      <c r="DP113" s="198">
        <f t="shared" si="985"/>
        <v>1</v>
      </c>
      <c r="DQ113" s="198">
        <f t="shared" si="986"/>
        <v>1</v>
      </c>
      <c r="DR113" s="199">
        <f t="shared" si="987"/>
        <v>1</v>
      </c>
      <c r="DS113" s="199">
        <f t="shared" si="1069"/>
        <v>0</v>
      </c>
      <c r="DT113" s="199">
        <f t="shared" si="1070"/>
        <v>0</v>
      </c>
      <c r="DU113" s="199">
        <f t="shared" si="1071"/>
        <v>0</v>
      </c>
      <c r="DV113" s="113">
        <f t="shared" si="877"/>
        <v>0</v>
      </c>
      <c r="DW113" s="155">
        <f t="shared" si="702"/>
        <v>0</v>
      </c>
      <c r="DZ113" s="286" t="s">
        <v>362</v>
      </c>
      <c r="EA113" s="305" t="s">
        <v>363</v>
      </c>
      <c r="EB113" s="288" t="s">
        <v>109</v>
      </c>
      <c r="EC113" s="289">
        <v>50</v>
      </c>
      <c r="ED113" s="295">
        <v>0</v>
      </c>
      <c r="EE113" s="291">
        <f t="shared" si="1072"/>
        <v>0</v>
      </c>
      <c r="EF113" s="587"/>
      <c r="EG113" s="198">
        <f t="shared" si="992"/>
        <v>1</v>
      </c>
      <c r="EH113" s="198">
        <f t="shared" si="993"/>
        <v>1</v>
      </c>
      <c r="EI113" s="199">
        <f t="shared" si="994"/>
        <v>1</v>
      </c>
      <c r="EJ113" s="199">
        <f t="shared" si="1073"/>
        <v>0</v>
      </c>
      <c r="EK113" s="199">
        <f t="shared" si="1074"/>
        <v>0</v>
      </c>
      <c r="EL113" s="199">
        <f t="shared" si="1075"/>
        <v>0</v>
      </c>
      <c r="EM113" s="113">
        <f t="shared" si="878"/>
        <v>0</v>
      </c>
      <c r="EN113" s="155">
        <f t="shared" si="703"/>
        <v>0</v>
      </c>
      <c r="EQ113" s="286" t="s">
        <v>362</v>
      </c>
      <c r="ER113" s="305" t="s">
        <v>363</v>
      </c>
      <c r="ES113" s="288" t="s">
        <v>109</v>
      </c>
      <c r="ET113" s="289">
        <v>50</v>
      </c>
      <c r="EU113" s="295">
        <v>0</v>
      </c>
      <c r="EV113" s="291">
        <f t="shared" si="1076"/>
        <v>0</v>
      </c>
      <c r="EW113" s="587"/>
      <c r="EX113" s="198">
        <f t="shared" si="999"/>
        <v>1</v>
      </c>
      <c r="EY113" s="198">
        <f t="shared" si="1000"/>
        <v>1</v>
      </c>
      <c r="EZ113" s="199">
        <f t="shared" si="1001"/>
        <v>1</v>
      </c>
      <c r="FA113" s="199">
        <f t="shared" si="1077"/>
        <v>0</v>
      </c>
      <c r="FB113" s="199">
        <f t="shared" si="1078"/>
        <v>0</v>
      </c>
      <c r="FC113" s="199">
        <f t="shared" si="1079"/>
        <v>0</v>
      </c>
      <c r="FD113" s="113">
        <f t="shared" si="879"/>
        <v>0</v>
      </c>
      <c r="FE113" s="155">
        <f t="shared" si="704"/>
        <v>0</v>
      </c>
      <c r="FH113" s="286" t="s">
        <v>362</v>
      </c>
      <c r="FI113" s="305" t="s">
        <v>363</v>
      </c>
      <c r="FJ113" s="288" t="s">
        <v>109</v>
      </c>
      <c r="FK113" s="289">
        <v>50</v>
      </c>
      <c r="FL113" s="295">
        <v>0</v>
      </c>
      <c r="FM113" s="291">
        <f t="shared" si="1080"/>
        <v>0</v>
      </c>
      <c r="FN113" s="587"/>
      <c r="FO113" s="198">
        <f t="shared" si="1006"/>
        <v>1</v>
      </c>
      <c r="FP113" s="198">
        <f t="shared" si="1007"/>
        <v>1</v>
      </c>
      <c r="FQ113" s="199">
        <f t="shared" si="1008"/>
        <v>1</v>
      </c>
      <c r="FR113" s="199">
        <f t="shared" si="1081"/>
        <v>0</v>
      </c>
      <c r="FS113" s="199">
        <f t="shared" si="1082"/>
        <v>0</v>
      </c>
      <c r="FT113" s="199">
        <f t="shared" si="1083"/>
        <v>0</v>
      </c>
      <c r="FU113" s="113">
        <f t="shared" si="880"/>
        <v>0</v>
      </c>
      <c r="FV113" s="155">
        <f t="shared" si="705"/>
        <v>0</v>
      </c>
      <c r="FY113" s="286" t="s">
        <v>362</v>
      </c>
      <c r="FZ113" s="305" t="s">
        <v>363</v>
      </c>
      <c r="GA113" s="288" t="s">
        <v>109</v>
      </c>
      <c r="GB113" s="289">
        <v>50</v>
      </c>
      <c r="GC113" s="295">
        <v>0</v>
      </c>
      <c r="GD113" s="291">
        <f t="shared" si="1084"/>
        <v>0</v>
      </c>
      <c r="GE113" s="587"/>
      <c r="GF113" s="198">
        <f t="shared" si="1013"/>
        <v>1</v>
      </c>
      <c r="GG113" s="198">
        <f t="shared" si="1014"/>
        <v>1</v>
      </c>
      <c r="GH113" s="199">
        <f t="shared" si="1015"/>
        <v>1</v>
      </c>
      <c r="GI113" s="199">
        <f t="shared" si="1085"/>
        <v>0</v>
      </c>
      <c r="GJ113" s="199">
        <f t="shared" si="1086"/>
        <v>0</v>
      </c>
      <c r="GK113" s="199">
        <f t="shared" si="1087"/>
        <v>0</v>
      </c>
      <c r="GL113" s="113">
        <f t="shared" si="881"/>
        <v>0</v>
      </c>
      <c r="GM113" s="155">
        <f t="shared" si="706"/>
        <v>0</v>
      </c>
      <c r="GP113" s="286" t="s">
        <v>362</v>
      </c>
      <c r="GQ113" s="305" t="s">
        <v>363</v>
      </c>
      <c r="GR113" s="288" t="s">
        <v>109</v>
      </c>
      <c r="GS113" s="289">
        <v>50</v>
      </c>
      <c r="GT113" s="295">
        <v>0</v>
      </c>
      <c r="GU113" s="291">
        <f t="shared" si="1088"/>
        <v>0</v>
      </c>
      <c r="GV113" s="587"/>
      <c r="GW113" s="198">
        <f t="shared" si="1020"/>
        <v>1</v>
      </c>
      <c r="GX113" s="198">
        <f t="shared" si="1021"/>
        <v>1</v>
      </c>
      <c r="GY113" s="199">
        <f t="shared" si="1022"/>
        <v>1</v>
      </c>
      <c r="GZ113" s="199">
        <f t="shared" si="1089"/>
        <v>0</v>
      </c>
      <c r="HA113" s="199">
        <f t="shared" si="1090"/>
        <v>0</v>
      </c>
      <c r="HB113" s="199">
        <f t="shared" si="1091"/>
        <v>0</v>
      </c>
      <c r="HC113" s="113">
        <f t="shared" si="882"/>
        <v>0</v>
      </c>
      <c r="HD113" s="155">
        <f t="shared" si="707"/>
        <v>0</v>
      </c>
      <c r="HG113" s="286" t="s">
        <v>362</v>
      </c>
      <c r="HH113" s="305" t="s">
        <v>363</v>
      </c>
      <c r="HI113" s="288" t="s">
        <v>109</v>
      </c>
      <c r="HJ113" s="289">
        <v>50</v>
      </c>
      <c r="HK113" s="295">
        <v>0</v>
      </c>
      <c r="HL113" s="291">
        <f t="shared" si="1092"/>
        <v>0</v>
      </c>
      <c r="HM113" s="587"/>
      <c r="HN113" s="198">
        <f t="shared" si="1027"/>
        <v>1</v>
      </c>
      <c r="HO113" s="198">
        <f t="shared" si="1028"/>
        <v>1</v>
      </c>
      <c r="HP113" s="199">
        <f t="shared" si="1029"/>
        <v>1</v>
      </c>
      <c r="HQ113" s="199">
        <f t="shared" si="1093"/>
        <v>0</v>
      </c>
      <c r="HR113" s="199">
        <f t="shared" si="1094"/>
        <v>0</v>
      </c>
      <c r="HS113" s="199">
        <f t="shared" si="1095"/>
        <v>0</v>
      </c>
      <c r="HT113" s="113">
        <f t="shared" si="883"/>
        <v>0</v>
      </c>
      <c r="HU113" s="155">
        <f t="shared" si="708"/>
        <v>0</v>
      </c>
      <c r="HX113" s="286" t="s">
        <v>362</v>
      </c>
      <c r="HY113" s="305" t="s">
        <v>363</v>
      </c>
      <c r="HZ113" s="288" t="s">
        <v>109</v>
      </c>
      <c r="IA113" s="289">
        <v>50</v>
      </c>
      <c r="IB113" s="295">
        <v>0</v>
      </c>
      <c r="IC113" s="291">
        <f t="shared" si="1096"/>
        <v>0</v>
      </c>
      <c r="ID113" s="587"/>
      <c r="IE113" s="198">
        <f t="shared" si="1034"/>
        <v>1</v>
      </c>
      <c r="IF113" s="198">
        <f t="shared" si="1035"/>
        <v>1</v>
      </c>
      <c r="IG113" s="199">
        <f t="shared" si="1036"/>
        <v>1</v>
      </c>
      <c r="IH113" s="199">
        <f t="shared" si="1097"/>
        <v>0</v>
      </c>
      <c r="II113" s="199">
        <f t="shared" si="1098"/>
        <v>0</v>
      </c>
      <c r="IJ113" s="199">
        <f t="shared" si="1099"/>
        <v>0</v>
      </c>
      <c r="IK113" s="113">
        <f t="shared" si="884"/>
        <v>0</v>
      </c>
      <c r="IL113" s="155">
        <f t="shared" si="709"/>
        <v>0</v>
      </c>
      <c r="IO113" s="286" t="s">
        <v>362</v>
      </c>
      <c r="IP113" s="305" t="s">
        <v>363</v>
      </c>
      <c r="IQ113" s="288" t="s">
        <v>109</v>
      </c>
      <c r="IR113" s="289">
        <v>50</v>
      </c>
      <c r="IS113" s="295">
        <v>0</v>
      </c>
      <c r="IT113" s="291">
        <f t="shared" si="1100"/>
        <v>0</v>
      </c>
      <c r="IU113" s="587"/>
      <c r="IV113" s="198">
        <f t="shared" si="1041"/>
        <v>1</v>
      </c>
      <c r="IW113" s="198">
        <f t="shared" si="1042"/>
        <v>1</v>
      </c>
      <c r="IX113" s="199">
        <f t="shared" si="1043"/>
        <v>1</v>
      </c>
      <c r="IY113" s="199">
        <f t="shared" si="1101"/>
        <v>0</v>
      </c>
      <c r="IZ113" s="199">
        <f t="shared" si="1102"/>
        <v>0</v>
      </c>
      <c r="JA113" s="199">
        <f t="shared" si="1103"/>
        <v>0</v>
      </c>
      <c r="JB113" s="113">
        <f t="shared" si="885"/>
        <v>0</v>
      </c>
      <c r="JC113" s="155">
        <f t="shared" si="710"/>
        <v>0</v>
      </c>
    </row>
    <row r="114" spans="2:263" ht="17.25" thickTop="1">
      <c r="B114" s="308" t="s">
        <v>364</v>
      </c>
      <c r="C114" s="270" t="s">
        <v>365</v>
      </c>
      <c r="D114" s="309"/>
      <c r="E114" s="310"/>
      <c r="F114" s="311"/>
      <c r="G114" s="312"/>
      <c r="H114" s="275">
        <f>SUM(G115:G115)</f>
        <v>0</v>
      </c>
      <c r="K114" s="308" t="s">
        <v>364</v>
      </c>
      <c r="L114" s="270" t="s">
        <v>365</v>
      </c>
      <c r="M114" s="309"/>
      <c r="N114" s="310"/>
      <c r="O114" s="311"/>
      <c r="P114" s="312"/>
      <c r="Q114" s="275">
        <f>SUM(P115:P115)</f>
        <v>1375002</v>
      </c>
      <c r="R114" s="198">
        <f t="shared" si="946"/>
        <v>1</v>
      </c>
      <c r="S114" s="198">
        <f t="shared" si="947"/>
        <v>1</v>
      </c>
      <c r="T114" s="199">
        <f t="shared" si="948"/>
        <v>1</v>
      </c>
      <c r="U114" s="119"/>
      <c r="V114" s="119"/>
      <c r="W114" s="199">
        <f>PRODUCT(R114:T114)</f>
        <v>1</v>
      </c>
      <c r="X114" s="113">
        <f t="shared" si="1107"/>
        <v>0</v>
      </c>
      <c r="Y114" s="155">
        <f t="shared" si="1108"/>
        <v>0</v>
      </c>
      <c r="AB114" s="308" t="s">
        <v>364</v>
      </c>
      <c r="AC114" s="270" t="s">
        <v>365</v>
      </c>
      <c r="AD114" s="309"/>
      <c r="AE114" s="310"/>
      <c r="AF114" s="311"/>
      <c r="AG114" s="312"/>
      <c r="AH114" s="275">
        <f>SUM(AG115:AG115)</f>
        <v>475000</v>
      </c>
      <c r="AI114" s="198">
        <f t="shared" si="950"/>
        <v>1</v>
      </c>
      <c r="AJ114" s="198">
        <f t="shared" si="951"/>
        <v>1</v>
      </c>
      <c r="AK114" s="199">
        <f t="shared" si="952"/>
        <v>1</v>
      </c>
      <c r="AL114" s="119"/>
      <c r="AM114" s="119"/>
      <c r="AN114" s="199">
        <f>PRODUCT(AI114:AK114)</f>
        <v>1</v>
      </c>
      <c r="AO114" s="113">
        <f t="shared" si="872"/>
        <v>0</v>
      </c>
      <c r="AP114" s="155">
        <f t="shared" si="697"/>
        <v>0</v>
      </c>
      <c r="AS114" s="313" t="s">
        <v>364</v>
      </c>
      <c r="AT114" s="277" t="s">
        <v>365</v>
      </c>
      <c r="AU114" s="314"/>
      <c r="AV114" s="315"/>
      <c r="AW114" s="316"/>
      <c r="AX114" s="312"/>
      <c r="AY114" s="275">
        <f>SUM(AX115:AX115)</f>
        <v>400000</v>
      </c>
      <c r="AZ114" s="198">
        <f t="shared" si="957"/>
        <v>1</v>
      </c>
      <c r="BA114" s="198">
        <f t="shared" si="958"/>
        <v>1</v>
      </c>
      <c r="BB114" s="199">
        <f t="shared" si="959"/>
        <v>1</v>
      </c>
      <c r="BC114" s="119"/>
      <c r="BD114" s="119"/>
      <c r="BE114" s="199">
        <f>PRODUCT(AZ114:BB114)</f>
        <v>1</v>
      </c>
      <c r="BF114" s="113">
        <f t="shared" si="873"/>
        <v>0</v>
      </c>
      <c r="BG114" s="155">
        <f t="shared" si="698"/>
        <v>0</v>
      </c>
      <c r="BJ114" s="308" t="s">
        <v>364</v>
      </c>
      <c r="BK114" s="270" t="s">
        <v>365</v>
      </c>
      <c r="BL114" s="309"/>
      <c r="BM114" s="310"/>
      <c r="BN114" s="311"/>
      <c r="BO114" s="312"/>
      <c r="BP114" s="275">
        <f>SUM(BO115:BO115)</f>
        <v>400000</v>
      </c>
      <c r="BQ114" s="198">
        <f t="shared" si="964"/>
        <v>1</v>
      </c>
      <c r="BR114" s="198">
        <f t="shared" si="965"/>
        <v>1</v>
      </c>
      <c r="BS114" s="199">
        <f t="shared" si="966"/>
        <v>1</v>
      </c>
      <c r="BT114" s="119"/>
      <c r="BU114" s="119"/>
      <c r="BV114" s="199">
        <f>PRODUCT(BQ114:BS114)</f>
        <v>1</v>
      </c>
      <c r="BW114" s="113">
        <f t="shared" si="874"/>
        <v>0</v>
      </c>
      <c r="BX114" s="155">
        <f t="shared" si="699"/>
        <v>0</v>
      </c>
      <c r="CA114" s="308" t="s">
        <v>364</v>
      </c>
      <c r="CB114" s="270" t="s">
        <v>365</v>
      </c>
      <c r="CC114" s="309"/>
      <c r="CD114" s="310"/>
      <c r="CE114" s="311"/>
      <c r="CF114" s="312"/>
      <c r="CG114" s="275">
        <f>SUM(CF115:CF115)</f>
        <v>650000</v>
      </c>
      <c r="CH114" s="198">
        <f t="shared" si="971"/>
        <v>1</v>
      </c>
      <c r="CI114" s="198">
        <f t="shared" si="972"/>
        <v>1</v>
      </c>
      <c r="CJ114" s="199">
        <f t="shared" si="973"/>
        <v>1</v>
      </c>
      <c r="CK114" s="119"/>
      <c r="CL114" s="119"/>
      <c r="CM114" s="199">
        <f>PRODUCT(CH114:CJ114)</f>
        <v>1</v>
      </c>
      <c r="CN114" s="113">
        <f t="shared" si="875"/>
        <v>0</v>
      </c>
      <c r="CO114" s="155">
        <f t="shared" si="700"/>
        <v>0</v>
      </c>
      <c r="CR114" s="317" t="s">
        <v>364</v>
      </c>
      <c r="CS114" s="282" t="s">
        <v>365</v>
      </c>
      <c r="CT114" s="318"/>
      <c r="CU114" s="319"/>
      <c r="CV114" s="319"/>
      <c r="CW114" s="312"/>
      <c r="CX114" s="275">
        <f>SUM(CW115:CW115)</f>
        <v>257500</v>
      </c>
      <c r="CY114" s="198">
        <f t="shared" si="978"/>
        <v>1</v>
      </c>
      <c r="CZ114" s="198">
        <f t="shared" si="979"/>
        <v>1</v>
      </c>
      <c r="DA114" s="199">
        <f t="shared" si="980"/>
        <v>1</v>
      </c>
      <c r="DB114" s="119"/>
      <c r="DC114" s="119"/>
      <c r="DD114" s="199">
        <f>PRODUCT(CY114:DA114)</f>
        <v>1</v>
      </c>
      <c r="DE114" s="113">
        <f t="shared" si="876"/>
        <v>0</v>
      </c>
      <c r="DF114" s="155">
        <f t="shared" si="701"/>
        <v>0</v>
      </c>
      <c r="DI114" s="308" t="s">
        <v>364</v>
      </c>
      <c r="DJ114" s="270" t="s">
        <v>365</v>
      </c>
      <c r="DK114" s="309"/>
      <c r="DL114" s="310"/>
      <c r="DM114" s="311"/>
      <c r="DN114" s="312"/>
      <c r="DO114" s="275">
        <f>SUM(DN115:DN115)</f>
        <v>0</v>
      </c>
      <c r="DP114" s="198">
        <f t="shared" si="985"/>
        <v>1</v>
      </c>
      <c r="DQ114" s="198">
        <f t="shared" si="986"/>
        <v>1</v>
      </c>
      <c r="DR114" s="199">
        <f t="shared" si="987"/>
        <v>1</v>
      </c>
      <c r="DS114" s="119"/>
      <c r="DT114" s="119"/>
      <c r="DU114" s="199">
        <f>PRODUCT(DP114:DR114)</f>
        <v>1</v>
      </c>
      <c r="DV114" s="113">
        <f t="shared" si="877"/>
        <v>0</v>
      </c>
      <c r="DW114" s="155">
        <f t="shared" si="702"/>
        <v>0</v>
      </c>
      <c r="DZ114" s="308" t="s">
        <v>364</v>
      </c>
      <c r="EA114" s="270" t="s">
        <v>365</v>
      </c>
      <c r="EB114" s="309"/>
      <c r="EC114" s="310"/>
      <c r="ED114" s="311"/>
      <c r="EE114" s="312"/>
      <c r="EF114" s="275">
        <f>SUM(EE115:EE115)</f>
        <v>0</v>
      </c>
      <c r="EG114" s="198">
        <f t="shared" si="992"/>
        <v>1</v>
      </c>
      <c r="EH114" s="198">
        <f t="shared" si="993"/>
        <v>1</v>
      </c>
      <c r="EI114" s="199">
        <f t="shared" si="994"/>
        <v>1</v>
      </c>
      <c r="EJ114" s="119"/>
      <c r="EK114" s="119"/>
      <c r="EL114" s="199">
        <f>PRODUCT(EG114:EI114)</f>
        <v>1</v>
      </c>
      <c r="EM114" s="113">
        <f t="shared" si="878"/>
        <v>0</v>
      </c>
      <c r="EN114" s="155">
        <f t="shared" si="703"/>
        <v>0</v>
      </c>
      <c r="EQ114" s="308" t="s">
        <v>364</v>
      </c>
      <c r="ER114" s="270" t="s">
        <v>365</v>
      </c>
      <c r="ES114" s="309"/>
      <c r="ET114" s="310"/>
      <c r="EU114" s="311"/>
      <c r="EV114" s="312"/>
      <c r="EW114" s="275">
        <f>SUM(EV115:EV115)</f>
        <v>0</v>
      </c>
      <c r="EX114" s="198">
        <f t="shared" si="999"/>
        <v>1</v>
      </c>
      <c r="EY114" s="198">
        <f t="shared" si="1000"/>
        <v>1</v>
      </c>
      <c r="EZ114" s="199">
        <f t="shared" si="1001"/>
        <v>1</v>
      </c>
      <c r="FA114" s="119"/>
      <c r="FB114" s="119"/>
      <c r="FC114" s="199">
        <f>PRODUCT(EX114:EZ114)</f>
        <v>1</v>
      </c>
      <c r="FD114" s="113">
        <f t="shared" si="879"/>
        <v>0</v>
      </c>
      <c r="FE114" s="155">
        <f t="shared" si="704"/>
        <v>0</v>
      </c>
      <c r="FH114" s="308" t="s">
        <v>364</v>
      </c>
      <c r="FI114" s="270" t="s">
        <v>365</v>
      </c>
      <c r="FJ114" s="309"/>
      <c r="FK114" s="310"/>
      <c r="FL114" s="311"/>
      <c r="FM114" s="312"/>
      <c r="FN114" s="275">
        <f>SUM(FM115:FM115)</f>
        <v>0</v>
      </c>
      <c r="FO114" s="198">
        <f t="shared" si="1006"/>
        <v>1</v>
      </c>
      <c r="FP114" s="198">
        <f t="shared" si="1007"/>
        <v>1</v>
      </c>
      <c r="FQ114" s="199">
        <f t="shared" si="1008"/>
        <v>1</v>
      </c>
      <c r="FR114" s="119"/>
      <c r="FS114" s="119"/>
      <c r="FT114" s="199">
        <f>PRODUCT(FO114:FQ114)</f>
        <v>1</v>
      </c>
      <c r="FU114" s="113">
        <f t="shared" si="880"/>
        <v>0</v>
      </c>
      <c r="FV114" s="155">
        <f t="shared" si="705"/>
        <v>0</v>
      </c>
      <c r="FY114" s="308" t="s">
        <v>364</v>
      </c>
      <c r="FZ114" s="270" t="s">
        <v>365</v>
      </c>
      <c r="GA114" s="309"/>
      <c r="GB114" s="310"/>
      <c r="GC114" s="311"/>
      <c r="GD114" s="312"/>
      <c r="GE114" s="275">
        <f>SUM(GD115:GD115)</f>
        <v>0</v>
      </c>
      <c r="GF114" s="198">
        <f t="shared" si="1013"/>
        <v>1</v>
      </c>
      <c r="GG114" s="198">
        <f t="shared" si="1014"/>
        <v>1</v>
      </c>
      <c r="GH114" s="199">
        <f t="shared" si="1015"/>
        <v>1</v>
      </c>
      <c r="GI114" s="119"/>
      <c r="GJ114" s="119"/>
      <c r="GK114" s="199">
        <f>PRODUCT(GF114:GH114)</f>
        <v>1</v>
      </c>
      <c r="GL114" s="113">
        <f t="shared" si="881"/>
        <v>0</v>
      </c>
      <c r="GM114" s="155">
        <f t="shared" si="706"/>
        <v>0</v>
      </c>
      <c r="GP114" s="308" t="s">
        <v>364</v>
      </c>
      <c r="GQ114" s="270" t="s">
        <v>365</v>
      </c>
      <c r="GR114" s="309"/>
      <c r="GS114" s="310"/>
      <c r="GT114" s="311"/>
      <c r="GU114" s="312"/>
      <c r="GV114" s="275">
        <f>SUM(GU115:GU115)</f>
        <v>0</v>
      </c>
      <c r="GW114" s="198">
        <f t="shared" si="1020"/>
        <v>1</v>
      </c>
      <c r="GX114" s="198">
        <f t="shared" si="1021"/>
        <v>1</v>
      </c>
      <c r="GY114" s="199">
        <f t="shared" si="1022"/>
        <v>1</v>
      </c>
      <c r="GZ114" s="119"/>
      <c r="HA114" s="119"/>
      <c r="HB114" s="199">
        <f>PRODUCT(GW114:GY114)</f>
        <v>1</v>
      </c>
      <c r="HC114" s="113">
        <f t="shared" si="882"/>
        <v>0</v>
      </c>
      <c r="HD114" s="155">
        <f t="shared" si="707"/>
        <v>0</v>
      </c>
      <c r="HG114" s="308" t="s">
        <v>364</v>
      </c>
      <c r="HH114" s="270" t="s">
        <v>365</v>
      </c>
      <c r="HI114" s="309"/>
      <c r="HJ114" s="310"/>
      <c r="HK114" s="311"/>
      <c r="HL114" s="312"/>
      <c r="HM114" s="275">
        <f>SUM(HL115:HL115)</f>
        <v>0</v>
      </c>
      <c r="HN114" s="198">
        <f t="shared" si="1027"/>
        <v>1</v>
      </c>
      <c r="HO114" s="198">
        <f t="shared" si="1028"/>
        <v>1</v>
      </c>
      <c r="HP114" s="199">
        <f t="shared" si="1029"/>
        <v>1</v>
      </c>
      <c r="HQ114" s="119"/>
      <c r="HR114" s="119"/>
      <c r="HS114" s="199">
        <f>PRODUCT(HN114:HP114)</f>
        <v>1</v>
      </c>
      <c r="HT114" s="113">
        <f t="shared" si="883"/>
        <v>0</v>
      </c>
      <c r="HU114" s="155">
        <f t="shared" si="708"/>
        <v>0</v>
      </c>
      <c r="HX114" s="308" t="s">
        <v>364</v>
      </c>
      <c r="HY114" s="270" t="s">
        <v>365</v>
      </c>
      <c r="HZ114" s="309"/>
      <c r="IA114" s="310"/>
      <c r="IB114" s="311"/>
      <c r="IC114" s="312"/>
      <c r="ID114" s="275">
        <f>SUM(IC115:IC115)</f>
        <v>0</v>
      </c>
      <c r="IE114" s="198">
        <f t="shared" si="1034"/>
        <v>1</v>
      </c>
      <c r="IF114" s="198">
        <f t="shared" si="1035"/>
        <v>1</v>
      </c>
      <c r="IG114" s="199">
        <f t="shared" si="1036"/>
        <v>1</v>
      </c>
      <c r="IH114" s="119"/>
      <c r="II114" s="119"/>
      <c r="IJ114" s="199">
        <f>PRODUCT(IE114:IG114)</f>
        <v>1</v>
      </c>
      <c r="IK114" s="113">
        <f t="shared" si="884"/>
        <v>0</v>
      </c>
      <c r="IL114" s="155">
        <f t="shared" si="709"/>
        <v>0</v>
      </c>
      <c r="IO114" s="308" t="s">
        <v>364</v>
      </c>
      <c r="IP114" s="270" t="s">
        <v>365</v>
      </c>
      <c r="IQ114" s="309"/>
      <c r="IR114" s="310"/>
      <c r="IS114" s="311"/>
      <c r="IT114" s="312"/>
      <c r="IU114" s="275">
        <f>SUM(IT115:IT115)</f>
        <v>0</v>
      </c>
      <c r="IV114" s="198">
        <f t="shared" si="1041"/>
        <v>1</v>
      </c>
      <c r="IW114" s="198">
        <f t="shared" si="1042"/>
        <v>1</v>
      </c>
      <c r="IX114" s="199">
        <f t="shared" si="1043"/>
        <v>1</v>
      </c>
      <c r="IY114" s="119"/>
      <c r="IZ114" s="119"/>
      <c r="JA114" s="199">
        <f>PRODUCT(IV114:IX114)</f>
        <v>1</v>
      </c>
      <c r="JB114" s="113">
        <f t="shared" si="885"/>
        <v>0</v>
      </c>
      <c r="JC114" s="155">
        <f t="shared" si="710"/>
        <v>0</v>
      </c>
    </row>
    <row r="115" spans="2:263" ht="86.25" customHeight="1" thickBot="1">
      <c r="B115" s="286" t="s">
        <v>366</v>
      </c>
      <c r="C115" s="287" t="s">
        <v>367</v>
      </c>
      <c r="D115" s="288" t="s">
        <v>107</v>
      </c>
      <c r="E115" s="289">
        <v>1</v>
      </c>
      <c r="F115" s="290">
        <v>0</v>
      </c>
      <c r="G115" s="291">
        <f t="shared" ref="G115" si="1109">+ROUND(E115*F115,0)</f>
        <v>0</v>
      </c>
      <c r="H115" s="337" t="e">
        <f>H114/G189</f>
        <v>#DIV/0!</v>
      </c>
      <c r="K115" s="286" t="s">
        <v>366</v>
      </c>
      <c r="L115" s="292" t="s">
        <v>367</v>
      </c>
      <c r="M115" s="293" t="s">
        <v>107</v>
      </c>
      <c r="N115" s="294">
        <v>1</v>
      </c>
      <c r="O115" s="295">
        <v>1375002</v>
      </c>
      <c r="P115" s="291">
        <f t="shared" ref="P115" si="1110">+ROUND(N115*O115,0)</f>
        <v>1375002</v>
      </c>
      <c r="Q115" s="337">
        <f>Q114/P189</f>
        <v>6.2981422422042667E-3</v>
      </c>
      <c r="R115" s="198">
        <f t="shared" si="946"/>
        <v>1</v>
      </c>
      <c r="S115" s="198">
        <f t="shared" si="947"/>
        <v>1</v>
      </c>
      <c r="T115" s="199">
        <f t="shared" si="948"/>
        <v>1</v>
      </c>
      <c r="U115" s="199">
        <f t="shared" si="1104"/>
        <v>1</v>
      </c>
      <c r="V115" s="199">
        <f t="shared" si="1105"/>
        <v>1</v>
      </c>
      <c r="W115" s="199">
        <f t="shared" si="1106"/>
        <v>1</v>
      </c>
      <c r="X115" s="113">
        <f t="shared" si="1107"/>
        <v>1375002</v>
      </c>
      <c r="Y115" s="155">
        <f t="shared" si="1108"/>
        <v>0</v>
      </c>
      <c r="AB115" s="286" t="s">
        <v>366</v>
      </c>
      <c r="AC115" s="292" t="s">
        <v>367</v>
      </c>
      <c r="AD115" s="293" t="s">
        <v>107</v>
      </c>
      <c r="AE115" s="294">
        <v>1</v>
      </c>
      <c r="AF115" s="295">
        <v>475000</v>
      </c>
      <c r="AG115" s="291">
        <f t="shared" ref="AG115" si="1111">+ROUND(AE115*AF115,0)</f>
        <v>475000</v>
      </c>
      <c r="AH115" s="337">
        <f>AH114/AG189</f>
        <v>2.2492990047813183E-3</v>
      </c>
      <c r="AI115" s="198">
        <f t="shared" si="950"/>
        <v>1</v>
      </c>
      <c r="AJ115" s="198">
        <f t="shared" si="951"/>
        <v>1</v>
      </c>
      <c r="AK115" s="199">
        <f t="shared" si="952"/>
        <v>1</v>
      </c>
      <c r="AL115" s="199">
        <f t="shared" ref="AL115" si="1112">IF(AF115=0,0,1)</f>
        <v>1</v>
      </c>
      <c r="AM115" s="199">
        <f t="shared" ref="AM115:AM116" si="1113">IF(AG115=0,0,1)</f>
        <v>1</v>
      </c>
      <c r="AN115" s="199">
        <f t="shared" ref="AN115" si="1114">PRODUCT(AI115:AM115)</f>
        <v>1</v>
      </c>
      <c r="AO115" s="113">
        <f t="shared" si="872"/>
        <v>475000</v>
      </c>
      <c r="AP115" s="155">
        <f t="shared" si="697"/>
        <v>0</v>
      </c>
      <c r="AS115" s="286" t="s">
        <v>366</v>
      </c>
      <c r="AT115" s="292" t="s">
        <v>367</v>
      </c>
      <c r="AU115" s="296" t="s">
        <v>107</v>
      </c>
      <c r="AV115" s="294">
        <v>1</v>
      </c>
      <c r="AW115" s="297">
        <v>400000</v>
      </c>
      <c r="AX115" s="291">
        <f t="shared" ref="AX115" si="1115">+ROUND(AV115*AW115,0)</f>
        <v>400000</v>
      </c>
      <c r="AY115" s="337">
        <f>AY114/AX189</f>
        <v>1.8357048559606841E-3</v>
      </c>
      <c r="AZ115" s="198">
        <f t="shared" si="957"/>
        <v>1</v>
      </c>
      <c r="BA115" s="198">
        <f t="shared" si="958"/>
        <v>1</v>
      </c>
      <c r="BB115" s="199">
        <f t="shared" si="959"/>
        <v>1</v>
      </c>
      <c r="BC115" s="199">
        <f t="shared" ref="BC115" si="1116">IF(AW115=0,0,1)</f>
        <v>1</v>
      </c>
      <c r="BD115" s="199">
        <f t="shared" ref="BD115:BD116" si="1117">IF(AX115=0,0,1)</f>
        <v>1</v>
      </c>
      <c r="BE115" s="199">
        <f t="shared" ref="BE115" si="1118">PRODUCT(AZ115:BD115)</f>
        <v>1</v>
      </c>
      <c r="BF115" s="113">
        <f t="shared" si="873"/>
        <v>400000</v>
      </c>
      <c r="BG115" s="155">
        <f t="shared" si="698"/>
        <v>0</v>
      </c>
      <c r="BJ115" s="286" t="s">
        <v>366</v>
      </c>
      <c r="BK115" s="292" t="s">
        <v>367</v>
      </c>
      <c r="BL115" s="293" t="s">
        <v>107</v>
      </c>
      <c r="BM115" s="294">
        <v>1</v>
      </c>
      <c r="BN115" s="295">
        <v>400000</v>
      </c>
      <c r="BO115" s="291">
        <f t="shared" ref="BO115" si="1119">+ROUND(BM115*BN115,0)</f>
        <v>400000</v>
      </c>
      <c r="BP115" s="337">
        <f>BP114/BO189</f>
        <v>1.8162250420881774E-3</v>
      </c>
      <c r="BQ115" s="198">
        <f t="shared" si="964"/>
        <v>1</v>
      </c>
      <c r="BR115" s="198">
        <f t="shared" si="965"/>
        <v>1</v>
      </c>
      <c r="BS115" s="199">
        <f t="shared" si="966"/>
        <v>1</v>
      </c>
      <c r="BT115" s="199">
        <f t="shared" ref="BT115" si="1120">IF(BN115=0,0,1)</f>
        <v>1</v>
      </c>
      <c r="BU115" s="199">
        <f t="shared" ref="BU115:BU116" si="1121">IF(BO115=0,0,1)</f>
        <v>1</v>
      </c>
      <c r="BV115" s="199">
        <f t="shared" ref="BV115" si="1122">PRODUCT(BQ115:BU115)</f>
        <v>1</v>
      </c>
      <c r="BW115" s="113">
        <f t="shared" si="874"/>
        <v>400000</v>
      </c>
      <c r="BX115" s="155">
        <f t="shared" si="699"/>
        <v>0</v>
      </c>
      <c r="CA115" s="286" t="s">
        <v>366</v>
      </c>
      <c r="CB115" s="298" t="s">
        <v>367</v>
      </c>
      <c r="CC115" s="293" t="s">
        <v>107</v>
      </c>
      <c r="CD115" s="294">
        <v>1</v>
      </c>
      <c r="CE115" s="295">
        <v>650000</v>
      </c>
      <c r="CF115" s="291">
        <f t="shared" ref="CF115" si="1123">+ROUND(CD115*CE115,0)</f>
        <v>650000</v>
      </c>
      <c r="CG115" s="337">
        <f>CG114/CF189</f>
        <v>2.9858133122798889E-3</v>
      </c>
      <c r="CH115" s="198">
        <f t="shared" si="971"/>
        <v>1</v>
      </c>
      <c r="CI115" s="198">
        <f t="shared" si="972"/>
        <v>1</v>
      </c>
      <c r="CJ115" s="199">
        <f t="shared" si="973"/>
        <v>1</v>
      </c>
      <c r="CK115" s="199">
        <f t="shared" ref="CK115" si="1124">IF(CE115=0,0,1)</f>
        <v>1</v>
      </c>
      <c r="CL115" s="199">
        <f t="shared" ref="CL115:CL116" si="1125">IF(CF115=0,0,1)</f>
        <v>1</v>
      </c>
      <c r="CM115" s="199">
        <f t="shared" ref="CM115" si="1126">PRODUCT(CH115:CL115)</f>
        <v>1</v>
      </c>
      <c r="CN115" s="113">
        <f t="shared" si="875"/>
        <v>650000</v>
      </c>
      <c r="CO115" s="155">
        <f t="shared" si="700"/>
        <v>0</v>
      </c>
      <c r="CR115" s="299" t="s">
        <v>366</v>
      </c>
      <c r="CS115" s="300" t="s">
        <v>367</v>
      </c>
      <c r="CT115" s="301" t="s">
        <v>107</v>
      </c>
      <c r="CU115" s="302">
        <v>1</v>
      </c>
      <c r="CV115" s="303">
        <v>257500</v>
      </c>
      <c r="CW115" s="291">
        <f t="shared" ref="CW115" si="1127">+ROUND(CU115*CV115,0)</f>
        <v>257500</v>
      </c>
      <c r="CX115" s="337">
        <f>CX114/CW189</f>
        <v>1.1521392599627429E-3</v>
      </c>
      <c r="CY115" s="198">
        <f t="shared" si="978"/>
        <v>1</v>
      </c>
      <c r="CZ115" s="198">
        <f t="shared" si="979"/>
        <v>1</v>
      </c>
      <c r="DA115" s="199">
        <f t="shared" si="980"/>
        <v>1</v>
      </c>
      <c r="DB115" s="199">
        <f t="shared" ref="DB115" si="1128">IF(CV115=0,0,1)</f>
        <v>1</v>
      </c>
      <c r="DC115" s="199">
        <f t="shared" ref="DC115:DC116" si="1129">IF(CW115=0,0,1)</f>
        <v>1</v>
      </c>
      <c r="DD115" s="199">
        <f t="shared" ref="DD115" si="1130">PRODUCT(CY115:DC115)</f>
        <v>1</v>
      </c>
      <c r="DE115" s="113">
        <f t="shared" si="876"/>
        <v>257500</v>
      </c>
      <c r="DF115" s="155">
        <f t="shared" si="701"/>
        <v>0</v>
      </c>
      <c r="DI115" s="286" t="s">
        <v>366</v>
      </c>
      <c r="DJ115" s="287" t="s">
        <v>367</v>
      </c>
      <c r="DK115" s="288" t="s">
        <v>107</v>
      </c>
      <c r="DL115" s="289">
        <v>1</v>
      </c>
      <c r="DM115" s="295">
        <v>0</v>
      </c>
      <c r="DN115" s="291">
        <f t="shared" ref="DN115" si="1131">+ROUND(DL115*DM115,0)</f>
        <v>0</v>
      </c>
      <c r="DO115" s="337" t="e">
        <f>DO114/DN189</f>
        <v>#DIV/0!</v>
      </c>
      <c r="DP115" s="198">
        <f t="shared" si="985"/>
        <v>1</v>
      </c>
      <c r="DQ115" s="198">
        <f t="shared" si="986"/>
        <v>1</v>
      </c>
      <c r="DR115" s="199">
        <f t="shared" si="987"/>
        <v>1</v>
      </c>
      <c r="DS115" s="199">
        <f t="shared" ref="DS115" si="1132">IF(DM115=0,0,1)</f>
        <v>0</v>
      </c>
      <c r="DT115" s="199">
        <f t="shared" ref="DT115:DT116" si="1133">IF(DN115=0,0,1)</f>
        <v>0</v>
      </c>
      <c r="DU115" s="199">
        <f t="shared" ref="DU115" si="1134">PRODUCT(DP115:DT115)</f>
        <v>0</v>
      </c>
      <c r="DV115" s="113">
        <f t="shared" si="877"/>
        <v>0</v>
      </c>
      <c r="DW115" s="155">
        <f t="shared" si="702"/>
        <v>0</v>
      </c>
      <c r="DZ115" s="286" t="s">
        <v>366</v>
      </c>
      <c r="EA115" s="287" t="s">
        <v>367</v>
      </c>
      <c r="EB115" s="288" t="s">
        <v>107</v>
      </c>
      <c r="EC115" s="289">
        <v>1</v>
      </c>
      <c r="ED115" s="295">
        <v>0</v>
      </c>
      <c r="EE115" s="291">
        <f t="shared" ref="EE115" si="1135">+ROUND(EC115*ED115,0)</f>
        <v>0</v>
      </c>
      <c r="EF115" s="337" t="e">
        <f>EF114/EE189</f>
        <v>#DIV/0!</v>
      </c>
      <c r="EG115" s="198">
        <f t="shared" si="992"/>
        <v>1</v>
      </c>
      <c r="EH115" s="198">
        <f t="shared" si="993"/>
        <v>1</v>
      </c>
      <c r="EI115" s="199">
        <f t="shared" si="994"/>
        <v>1</v>
      </c>
      <c r="EJ115" s="199">
        <f t="shared" ref="EJ115" si="1136">IF(ED115=0,0,1)</f>
        <v>0</v>
      </c>
      <c r="EK115" s="199">
        <f t="shared" ref="EK115:EK116" si="1137">IF(EE115=0,0,1)</f>
        <v>0</v>
      </c>
      <c r="EL115" s="199">
        <f t="shared" ref="EL115" si="1138">PRODUCT(EG115:EK115)</f>
        <v>0</v>
      </c>
      <c r="EM115" s="113">
        <f t="shared" si="878"/>
        <v>0</v>
      </c>
      <c r="EN115" s="155">
        <f t="shared" si="703"/>
        <v>0</v>
      </c>
      <c r="EQ115" s="286" t="s">
        <v>366</v>
      </c>
      <c r="ER115" s="287" t="s">
        <v>367</v>
      </c>
      <c r="ES115" s="288" t="s">
        <v>107</v>
      </c>
      <c r="ET115" s="289">
        <v>1</v>
      </c>
      <c r="EU115" s="295">
        <v>0</v>
      </c>
      <c r="EV115" s="291">
        <f t="shared" ref="EV115" si="1139">+ROUND(ET115*EU115,0)</f>
        <v>0</v>
      </c>
      <c r="EW115" s="337" t="e">
        <f>EW114/EV189</f>
        <v>#DIV/0!</v>
      </c>
      <c r="EX115" s="198">
        <f t="shared" si="999"/>
        <v>1</v>
      </c>
      <c r="EY115" s="198">
        <f t="shared" si="1000"/>
        <v>1</v>
      </c>
      <c r="EZ115" s="199">
        <f t="shared" si="1001"/>
        <v>1</v>
      </c>
      <c r="FA115" s="199">
        <f t="shared" ref="FA115" si="1140">IF(EU115=0,0,1)</f>
        <v>0</v>
      </c>
      <c r="FB115" s="199">
        <f t="shared" ref="FB115:FB116" si="1141">IF(EV115=0,0,1)</f>
        <v>0</v>
      </c>
      <c r="FC115" s="199">
        <f t="shared" ref="FC115" si="1142">PRODUCT(EX115:FB115)</f>
        <v>0</v>
      </c>
      <c r="FD115" s="113">
        <f t="shared" si="879"/>
        <v>0</v>
      </c>
      <c r="FE115" s="155">
        <f t="shared" si="704"/>
        <v>0</v>
      </c>
      <c r="FH115" s="286" t="s">
        <v>366</v>
      </c>
      <c r="FI115" s="287" t="s">
        <v>367</v>
      </c>
      <c r="FJ115" s="288" t="s">
        <v>107</v>
      </c>
      <c r="FK115" s="289">
        <v>1</v>
      </c>
      <c r="FL115" s="295">
        <v>0</v>
      </c>
      <c r="FM115" s="291">
        <f t="shared" ref="FM115" si="1143">+ROUND(FK115*FL115,0)</f>
        <v>0</v>
      </c>
      <c r="FN115" s="337" t="e">
        <f>FN114/FM189</f>
        <v>#DIV/0!</v>
      </c>
      <c r="FO115" s="198">
        <f t="shared" si="1006"/>
        <v>1</v>
      </c>
      <c r="FP115" s="198">
        <f t="shared" si="1007"/>
        <v>1</v>
      </c>
      <c r="FQ115" s="199">
        <f t="shared" si="1008"/>
        <v>1</v>
      </c>
      <c r="FR115" s="199">
        <f t="shared" ref="FR115" si="1144">IF(FL115=0,0,1)</f>
        <v>0</v>
      </c>
      <c r="FS115" s="199">
        <f t="shared" ref="FS115:FS116" si="1145">IF(FM115=0,0,1)</f>
        <v>0</v>
      </c>
      <c r="FT115" s="199">
        <f t="shared" ref="FT115" si="1146">PRODUCT(FO115:FS115)</f>
        <v>0</v>
      </c>
      <c r="FU115" s="113">
        <f t="shared" si="880"/>
        <v>0</v>
      </c>
      <c r="FV115" s="155">
        <f t="shared" si="705"/>
        <v>0</v>
      </c>
      <c r="FY115" s="286" t="s">
        <v>366</v>
      </c>
      <c r="FZ115" s="287" t="s">
        <v>367</v>
      </c>
      <c r="GA115" s="288" t="s">
        <v>107</v>
      </c>
      <c r="GB115" s="289">
        <v>1</v>
      </c>
      <c r="GC115" s="295">
        <v>0</v>
      </c>
      <c r="GD115" s="291">
        <f t="shared" ref="GD115" si="1147">+ROUND(GB115*GC115,0)</f>
        <v>0</v>
      </c>
      <c r="GE115" s="337" t="e">
        <f>GE114/GD189</f>
        <v>#DIV/0!</v>
      </c>
      <c r="GF115" s="198">
        <f t="shared" si="1013"/>
        <v>1</v>
      </c>
      <c r="GG115" s="198">
        <f t="shared" si="1014"/>
        <v>1</v>
      </c>
      <c r="GH115" s="199">
        <f t="shared" si="1015"/>
        <v>1</v>
      </c>
      <c r="GI115" s="199">
        <f t="shared" ref="GI115" si="1148">IF(GC115=0,0,1)</f>
        <v>0</v>
      </c>
      <c r="GJ115" s="199">
        <f t="shared" ref="GJ115:GJ116" si="1149">IF(GD115=0,0,1)</f>
        <v>0</v>
      </c>
      <c r="GK115" s="199">
        <f t="shared" ref="GK115" si="1150">PRODUCT(GF115:GJ115)</f>
        <v>0</v>
      </c>
      <c r="GL115" s="113">
        <f t="shared" si="881"/>
        <v>0</v>
      </c>
      <c r="GM115" s="155">
        <f t="shared" si="706"/>
        <v>0</v>
      </c>
      <c r="GP115" s="286" t="s">
        <v>366</v>
      </c>
      <c r="GQ115" s="287" t="s">
        <v>367</v>
      </c>
      <c r="GR115" s="288" t="s">
        <v>107</v>
      </c>
      <c r="GS115" s="289">
        <v>1</v>
      </c>
      <c r="GT115" s="295">
        <v>0</v>
      </c>
      <c r="GU115" s="291">
        <f t="shared" ref="GU115" si="1151">+ROUND(GS115*GT115,0)</f>
        <v>0</v>
      </c>
      <c r="GV115" s="337" t="e">
        <f>GV114/GU189</f>
        <v>#DIV/0!</v>
      </c>
      <c r="GW115" s="198">
        <f t="shared" si="1020"/>
        <v>1</v>
      </c>
      <c r="GX115" s="198">
        <f t="shared" si="1021"/>
        <v>1</v>
      </c>
      <c r="GY115" s="199">
        <f t="shared" si="1022"/>
        <v>1</v>
      </c>
      <c r="GZ115" s="199">
        <f t="shared" ref="GZ115" si="1152">IF(GT115=0,0,1)</f>
        <v>0</v>
      </c>
      <c r="HA115" s="199">
        <f t="shared" ref="HA115:HA116" si="1153">IF(GU115=0,0,1)</f>
        <v>0</v>
      </c>
      <c r="HB115" s="199">
        <f t="shared" ref="HB115" si="1154">PRODUCT(GW115:HA115)</f>
        <v>0</v>
      </c>
      <c r="HC115" s="113">
        <f t="shared" si="882"/>
        <v>0</v>
      </c>
      <c r="HD115" s="155">
        <f t="shared" si="707"/>
        <v>0</v>
      </c>
      <c r="HG115" s="286" t="s">
        <v>366</v>
      </c>
      <c r="HH115" s="287" t="s">
        <v>367</v>
      </c>
      <c r="HI115" s="288" t="s">
        <v>107</v>
      </c>
      <c r="HJ115" s="289">
        <v>1</v>
      </c>
      <c r="HK115" s="295">
        <v>0</v>
      </c>
      <c r="HL115" s="291">
        <f t="shared" ref="HL115" si="1155">+ROUND(HJ115*HK115,0)</f>
        <v>0</v>
      </c>
      <c r="HM115" s="337" t="e">
        <f>HM114/HL189</f>
        <v>#DIV/0!</v>
      </c>
      <c r="HN115" s="198">
        <f t="shared" si="1027"/>
        <v>1</v>
      </c>
      <c r="HO115" s="198">
        <f t="shared" si="1028"/>
        <v>1</v>
      </c>
      <c r="HP115" s="199">
        <f t="shared" si="1029"/>
        <v>1</v>
      </c>
      <c r="HQ115" s="199">
        <f t="shared" ref="HQ115" si="1156">IF(HK115=0,0,1)</f>
        <v>0</v>
      </c>
      <c r="HR115" s="199">
        <f t="shared" ref="HR115:HR116" si="1157">IF(HL115=0,0,1)</f>
        <v>0</v>
      </c>
      <c r="HS115" s="199">
        <f t="shared" ref="HS115" si="1158">PRODUCT(HN115:HR115)</f>
        <v>0</v>
      </c>
      <c r="HT115" s="113">
        <f t="shared" si="883"/>
        <v>0</v>
      </c>
      <c r="HU115" s="155">
        <f t="shared" si="708"/>
        <v>0</v>
      </c>
      <c r="HX115" s="286" t="s">
        <v>366</v>
      </c>
      <c r="HY115" s="287" t="s">
        <v>367</v>
      </c>
      <c r="HZ115" s="288" t="s">
        <v>107</v>
      </c>
      <c r="IA115" s="289">
        <v>1</v>
      </c>
      <c r="IB115" s="295">
        <v>0</v>
      </c>
      <c r="IC115" s="291">
        <f t="shared" ref="IC115" si="1159">+ROUND(IA115*IB115,0)</f>
        <v>0</v>
      </c>
      <c r="ID115" s="337" t="e">
        <f>ID114/IC189</f>
        <v>#DIV/0!</v>
      </c>
      <c r="IE115" s="198">
        <f t="shared" si="1034"/>
        <v>1</v>
      </c>
      <c r="IF115" s="198">
        <f t="shared" si="1035"/>
        <v>1</v>
      </c>
      <c r="IG115" s="199">
        <f t="shared" si="1036"/>
        <v>1</v>
      </c>
      <c r="IH115" s="199">
        <f t="shared" ref="IH115" si="1160">IF(IB115=0,0,1)</f>
        <v>0</v>
      </c>
      <c r="II115" s="199">
        <f t="shared" ref="II115:II116" si="1161">IF(IC115=0,0,1)</f>
        <v>0</v>
      </c>
      <c r="IJ115" s="199">
        <f t="shared" ref="IJ115" si="1162">PRODUCT(IE115:II115)</f>
        <v>0</v>
      </c>
      <c r="IK115" s="113">
        <f t="shared" si="884"/>
        <v>0</v>
      </c>
      <c r="IL115" s="155">
        <f t="shared" si="709"/>
        <v>0</v>
      </c>
      <c r="IO115" s="286" t="s">
        <v>366</v>
      </c>
      <c r="IP115" s="287" t="s">
        <v>367</v>
      </c>
      <c r="IQ115" s="288" t="s">
        <v>107</v>
      </c>
      <c r="IR115" s="289">
        <v>1</v>
      </c>
      <c r="IS115" s="295">
        <v>0</v>
      </c>
      <c r="IT115" s="291">
        <f t="shared" ref="IT115" si="1163">+ROUND(IR115*IS115,0)</f>
        <v>0</v>
      </c>
      <c r="IU115" s="337" t="e">
        <f>IU114/IT189</f>
        <v>#DIV/0!</v>
      </c>
      <c r="IV115" s="198">
        <f t="shared" si="1041"/>
        <v>1</v>
      </c>
      <c r="IW115" s="198">
        <f t="shared" si="1042"/>
        <v>1</v>
      </c>
      <c r="IX115" s="199">
        <f t="shared" si="1043"/>
        <v>1</v>
      </c>
      <c r="IY115" s="199">
        <f t="shared" ref="IY115" si="1164">IF(IS115=0,0,1)</f>
        <v>0</v>
      </c>
      <c r="IZ115" s="199">
        <f t="shared" ref="IZ115:IZ116" si="1165">IF(IT115=0,0,1)</f>
        <v>0</v>
      </c>
      <c r="JA115" s="199">
        <f t="shared" ref="JA115" si="1166">PRODUCT(IV115:IZ115)</f>
        <v>0</v>
      </c>
      <c r="JB115" s="113">
        <f t="shared" si="885"/>
        <v>0</v>
      </c>
      <c r="JC115" s="155">
        <f t="shared" si="710"/>
        <v>0</v>
      </c>
    </row>
    <row r="116" spans="2:263" ht="17.25" thickTop="1" thickBot="1">
      <c r="B116" s="338" t="s">
        <v>368</v>
      </c>
      <c r="C116" s="339" t="s">
        <v>369</v>
      </c>
      <c r="D116" s="338"/>
      <c r="E116" s="340"/>
      <c r="F116" s="341"/>
      <c r="G116" s="341">
        <f>SUM(G118:G160)</f>
        <v>0</v>
      </c>
      <c r="H116" s="342" t="e">
        <f>G116/G189</f>
        <v>#DIV/0!</v>
      </c>
      <c r="K116" s="338" t="s">
        <v>368</v>
      </c>
      <c r="L116" s="339" t="s">
        <v>369</v>
      </c>
      <c r="M116" s="338"/>
      <c r="N116" s="340"/>
      <c r="O116" s="341"/>
      <c r="P116" s="341">
        <f>SUM(P118:P160)</f>
        <v>41634121</v>
      </c>
      <c r="Q116" s="342">
        <f>P116/P189</f>
        <v>0.19070344347655041</v>
      </c>
      <c r="R116" s="198">
        <f t="shared" si="946"/>
        <v>1</v>
      </c>
      <c r="S116" s="198">
        <f t="shared" si="947"/>
        <v>1</v>
      </c>
      <c r="T116" s="199">
        <f t="shared" si="948"/>
        <v>1</v>
      </c>
      <c r="U116" s="119"/>
      <c r="V116" s="199">
        <f t="shared" si="1105"/>
        <v>1</v>
      </c>
      <c r="W116" s="199">
        <f>PRODUCT(R116:T116)</f>
        <v>1</v>
      </c>
      <c r="X116" s="113">
        <f t="shared" si="1107"/>
        <v>41634121</v>
      </c>
      <c r="Y116" s="155">
        <f t="shared" si="1108"/>
        <v>0</v>
      </c>
      <c r="AB116" s="338" t="s">
        <v>368</v>
      </c>
      <c r="AC116" s="339" t="s">
        <v>369</v>
      </c>
      <c r="AD116" s="338"/>
      <c r="AE116" s="340"/>
      <c r="AF116" s="341"/>
      <c r="AG116" s="341">
        <f>SUM(AG118:AG160)</f>
        <v>49449060</v>
      </c>
      <c r="AH116" s="342">
        <f>AG116/AG189</f>
        <v>0.23415941356920358</v>
      </c>
      <c r="AI116" s="198">
        <f t="shared" si="950"/>
        <v>1</v>
      </c>
      <c r="AJ116" s="198">
        <f t="shared" si="951"/>
        <v>1</v>
      </c>
      <c r="AK116" s="199">
        <f t="shared" si="952"/>
        <v>1</v>
      </c>
      <c r="AL116" s="119"/>
      <c r="AM116" s="199">
        <f t="shared" si="1113"/>
        <v>1</v>
      </c>
      <c r="AN116" s="199">
        <f>PRODUCT(AI116:AK116)</f>
        <v>1</v>
      </c>
      <c r="AO116" s="113">
        <f t="shared" si="872"/>
        <v>49449060</v>
      </c>
      <c r="AP116" s="155">
        <f t="shared" si="697"/>
        <v>0</v>
      </c>
      <c r="AS116" s="260" t="s">
        <v>368</v>
      </c>
      <c r="AT116" s="261" t="s">
        <v>369</v>
      </c>
      <c r="AU116" s="260"/>
      <c r="AV116" s="262"/>
      <c r="AW116" s="263"/>
      <c r="AX116" s="341">
        <f>SUM(AX118:AX160)</f>
        <v>57725800</v>
      </c>
      <c r="AY116" s="342">
        <f>AX116/AX189</f>
        <v>0.26491882843553816</v>
      </c>
      <c r="AZ116" s="198">
        <f t="shared" si="957"/>
        <v>1</v>
      </c>
      <c r="BA116" s="198">
        <f t="shared" si="958"/>
        <v>1</v>
      </c>
      <c r="BB116" s="199">
        <f t="shared" si="959"/>
        <v>1</v>
      </c>
      <c r="BC116" s="119"/>
      <c r="BD116" s="199">
        <f t="shared" si="1117"/>
        <v>1</v>
      </c>
      <c r="BE116" s="199">
        <f>PRODUCT(AZ116:BB116)</f>
        <v>1</v>
      </c>
      <c r="BF116" s="113">
        <f t="shared" si="873"/>
        <v>57725800</v>
      </c>
      <c r="BG116" s="155">
        <f t="shared" si="698"/>
        <v>0</v>
      </c>
      <c r="BJ116" s="338" t="s">
        <v>368</v>
      </c>
      <c r="BK116" s="339" t="s">
        <v>369</v>
      </c>
      <c r="BL116" s="338"/>
      <c r="BM116" s="340"/>
      <c r="BN116" s="341"/>
      <c r="BO116" s="341">
        <f>SUM(BO118:BO160)</f>
        <v>59218000</v>
      </c>
      <c r="BP116" s="342">
        <f>BO116/BO189</f>
        <v>0.26888303635594424</v>
      </c>
      <c r="BQ116" s="198">
        <f t="shared" si="964"/>
        <v>1</v>
      </c>
      <c r="BR116" s="198">
        <f t="shared" si="965"/>
        <v>1</v>
      </c>
      <c r="BS116" s="199">
        <f t="shared" si="966"/>
        <v>1</v>
      </c>
      <c r="BT116" s="119"/>
      <c r="BU116" s="199">
        <f t="shared" si="1121"/>
        <v>1</v>
      </c>
      <c r="BV116" s="199">
        <f>PRODUCT(BQ116:BS116)</f>
        <v>1</v>
      </c>
      <c r="BW116" s="113">
        <f t="shared" si="874"/>
        <v>59218000</v>
      </c>
      <c r="BX116" s="155">
        <f t="shared" si="699"/>
        <v>0</v>
      </c>
      <c r="CA116" s="338" t="s">
        <v>368</v>
      </c>
      <c r="CB116" s="339" t="s">
        <v>369</v>
      </c>
      <c r="CC116" s="338"/>
      <c r="CD116" s="340"/>
      <c r="CE116" s="343"/>
      <c r="CF116" s="341">
        <f>SUM(CF118:CF160)</f>
        <v>39121500</v>
      </c>
      <c r="CG116" s="342">
        <f>CF116/CF189</f>
        <v>0.17970691614824258</v>
      </c>
      <c r="CH116" s="198">
        <f t="shared" si="971"/>
        <v>1</v>
      </c>
      <c r="CI116" s="198">
        <f t="shared" si="972"/>
        <v>1</v>
      </c>
      <c r="CJ116" s="199">
        <f t="shared" si="973"/>
        <v>1</v>
      </c>
      <c r="CK116" s="119"/>
      <c r="CL116" s="199">
        <f t="shared" si="1125"/>
        <v>1</v>
      </c>
      <c r="CM116" s="199">
        <f>PRODUCT(CH116:CJ116)</f>
        <v>1</v>
      </c>
      <c r="CN116" s="113">
        <f t="shared" si="875"/>
        <v>39121500</v>
      </c>
      <c r="CO116" s="155">
        <f t="shared" si="700"/>
        <v>0</v>
      </c>
      <c r="CR116" s="265" t="s">
        <v>368</v>
      </c>
      <c r="CS116" s="266" t="s">
        <v>369</v>
      </c>
      <c r="CT116" s="265"/>
      <c r="CU116" s="267"/>
      <c r="CV116" s="267"/>
      <c r="CW116" s="341">
        <f>SUM(CW118:CW160)</f>
        <v>83159274</v>
      </c>
      <c r="CX116" s="342">
        <f>CW116/CW189</f>
        <v>0.37208180351611247</v>
      </c>
      <c r="CY116" s="198">
        <f t="shared" si="978"/>
        <v>1</v>
      </c>
      <c r="CZ116" s="198">
        <f t="shared" si="979"/>
        <v>1</v>
      </c>
      <c r="DA116" s="199">
        <f t="shared" si="980"/>
        <v>1</v>
      </c>
      <c r="DB116" s="119"/>
      <c r="DC116" s="199">
        <f t="shared" si="1129"/>
        <v>1</v>
      </c>
      <c r="DD116" s="199">
        <f>PRODUCT(CY116:DA116)</f>
        <v>1</v>
      </c>
      <c r="DE116" s="113">
        <f t="shared" si="876"/>
        <v>83159274</v>
      </c>
      <c r="DF116" s="155">
        <f t="shared" si="701"/>
        <v>0</v>
      </c>
      <c r="DI116" s="338" t="s">
        <v>368</v>
      </c>
      <c r="DJ116" s="339" t="s">
        <v>369</v>
      </c>
      <c r="DK116" s="338"/>
      <c r="DL116" s="340"/>
      <c r="DM116" s="341"/>
      <c r="DN116" s="341">
        <f>SUM(DN118:DN160)</f>
        <v>0</v>
      </c>
      <c r="DO116" s="342" t="e">
        <f>DN116/DN189</f>
        <v>#DIV/0!</v>
      </c>
      <c r="DP116" s="198">
        <f t="shared" si="985"/>
        <v>1</v>
      </c>
      <c r="DQ116" s="198">
        <f t="shared" si="986"/>
        <v>1</v>
      </c>
      <c r="DR116" s="199">
        <f t="shared" si="987"/>
        <v>1</v>
      </c>
      <c r="DS116" s="119"/>
      <c r="DT116" s="199">
        <f t="shared" si="1133"/>
        <v>0</v>
      </c>
      <c r="DU116" s="199">
        <f>PRODUCT(DP116:DR116)</f>
        <v>1</v>
      </c>
      <c r="DV116" s="113">
        <f t="shared" si="877"/>
        <v>0</v>
      </c>
      <c r="DW116" s="155">
        <f t="shared" si="702"/>
        <v>0</v>
      </c>
      <c r="DZ116" s="338" t="s">
        <v>368</v>
      </c>
      <c r="EA116" s="339" t="s">
        <v>369</v>
      </c>
      <c r="EB116" s="338"/>
      <c r="EC116" s="340"/>
      <c r="ED116" s="341"/>
      <c r="EE116" s="341">
        <f>SUM(EE118:EE160)</f>
        <v>0</v>
      </c>
      <c r="EF116" s="342" t="e">
        <f>EE116/EE189</f>
        <v>#DIV/0!</v>
      </c>
      <c r="EG116" s="198">
        <f t="shared" si="992"/>
        <v>1</v>
      </c>
      <c r="EH116" s="198">
        <f t="shared" si="993"/>
        <v>1</v>
      </c>
      <c r="EI116" s="199">
        <f t="shared" si="994"/>
        <v>1</v>
      </c>
      <c r="EJ116" s="119"/>
      <c r="EK116" s="199">
        <f t="shared" si="1137"/>
        <v>0</v>
      </c>
      <c r="EL116" s="199">
        <f>PRODUCT(EG116:EI116)</f>
        <v>1</v>
      </c>
      <c r="EM116" s="113">
        <f t="shared" si="878"/>
        <v>0</v>
      </c>
      <c r="EN116" s="155">
        <f t="shared" si="703"/>
        <v>0</v>
      </c>
      <c r="EQ116" s="338" t="s">
        <v>368</v>
      </c>
      <c r="ER116" s="339" t="s">
        <v>369</v>
      </c>
      <c r="ES116" s="338"/>
      <c r="ET116" s="340"/>
      <c r="EU116" s="341"/>
      <c r="EV116" s="341">
        <f>SUM(EV118:EV160)</f>
        <v>0</v>
      </c>
      <c r="EW116" s="342" t="e">
        <f>EV116/EV189</f>
        <v>#DIV/0!</v>
      </c>
      <c r="EX116" s="198">
        <f t="shared" si="999"/>
        <v>1</v>
      </c>
      <c r="EY116" s="198">
        <f t="shared" si="1000"/>
        <v>1</v>
      </c>
      <c r="EZ116" s="199">
        <f t="shared" si="1001"/>
        <v>1</v>
      </c>
      <c r="FA116" s="119"/>
      <c r="FB116" s="199">
        <f t="shared" si="1141"/>
        <v>0</v>
      </c>
      <c r="FC116" s="199">
        <f>PRODUCT(EX116:EZ116)</f>
        <v>1</v>
      </c>
      <c r="FD116" s="113">
        <f t="shared" si="879"/>
        <v>0</v>
      </c>
      <c r="FE116" s="155">
        <f t="shared" si="704"/>
        <v>0</v>
      </c>
      <c r="FH116" s="338" t="s">
        <v>368</v>
      </c>
      <c r="FI116" s="339" t="s">
        <v>369</v>
      </c>
      <c r="FJ116" s="338"/>
      <c r="FK116" s="340"/>
      <c r="FL116" s="341"/>
      <c r="FM116" s="341">
        <f>SUM(FM118:FM160)</f>
        <v>0</v>
      </c>
      <c r="FN116" s="342" t="e">
        <f>FM116/FM189</f>
        <v>#DIV/0!</v>
      </c>
      <c r="FO116" s="198">
        <f t="shared" si="1006"/>
        <v>1</v>
      </c>
      <c r="FP116" s="198">
        <f t="shared" si="1007"/>
        <v>1</v>
      </c>
      <c r="FQ116" s="199">
        <f t="shared" si="1008"/>
        <v>1</v>
      </c>
      <c r="FR116" s="119"/>
      <c r="FS116" s="199">
        <f t="shared" si="1145"/>
        <v>0</v>
      </c>
      <c r="FT116" s="199">
        <f>PRODUCT(FO116:FQ116)</f>
        <v>1</v>
      </c>
      <c r="FU116" s="113">
        <f t="shared" si="880"/>
        <v>0</v>
      </c>
      <c r="FV116" s="155">
        <f t="shared" si="705"/>
        <v>0</v>
      </c>
      <c r="FY116" s="338" t="s">
        <v>368</v>
      </c>
      <c r="FZ116" s="339" t="s">
        <v>369</v>
      </c>
      <c r="GA116" s="338"/>
      <c r="GB116" s="340"/>
      <c r="GC116" s="341"/>
      <c r="GD116" s="341">
        <f>SUM(GD118:GD160)</f>
        <v>0</v>
      </c>
      <c r="GE116" s="342" t="e">
        <f>GD116/GD189</f>
        <v>#DIV/0!</v>
      </c>
      <c r="GF116" s="198">
        <f t="shared" si="1013"/>
        <v>1</v>
      </c>
      <c r="GG116" s="198">
        <f t="shared" si="1014"/>
        <v>1</v>
      </c>
      <c r="GH116" s="199">
        <f t="shared" si="1015"/>
        <v>1</v>
      </c>
      <c r="GI116" s="119"/>
      <c r="GJ116" s="199">
        <f t="shared" si="1149"/>
        <v>0</v>
      </c>
      <c r="GK116" s="199">
        <f>PRODUCT(GF116:GH116)</f>
        <v>1</v>
      </c>
      <c r="GL116" s="113">
        <f t="shared" si="881"/>
        <v>0</v>
      </c>
      <c r="GM116" s="155">
        <f t="shared" si="706"/>
        <v>0</v>
      </c>
      <c r="GP116" s="338" t="s">
        <v>368</v>
      </c>
      <c r="GQ116" s="339" t="s">
        <v>369</v>
      </c>
      <c r="GR116" s="338"/>
      <c r="GS116" s="340"/>
      <c r="GT116" s="341"/>
      <c r="GU116" s="341">
        <f>SUM(GU118:GU160)</f>
        <v>0</v>
      </c>
      <c r="GV116" s="342" t="e">
        <f>GU116/GU189</f>
        <v>#DIV/0!</v>
      </c>
      <c r="GW116" s="198">
        <f t="shared" si="1020"/>
        <v>1</v>
      </c>
      <c r="GX116" s="198">
        <f t="shared" si="1021"/>
        <v>1</v>
      </c>
      <c r="GY116" s="199">
        <f t="shared" si="1022"/>
        <v>1</v>
      </c>
      <c r="GZ116" s="119"/>
      <c r="HA116" s="199">
        <f t="shared" si="1153"/>
        <v>0</v>
      </c>
      <c r="HB116" s="199">
        <f>PRODUCT(GW116:GY116)</f>
        <v>1</v>
      </c>
      <c r="HC116" s="113">
        <f t="shared" si="882"/>
        <v>0</v>
      </c>
      <c r="HD116" s="155">
        <f t="shared" si="707"/>
        <v>0</v>
      </c>
      <c r="HG116" s="338" t="s">
        <v>368</v>
      </c>
      <c r="HH116" s="339" t="s">
        <v>369</v>
      </c>
      <c r="HI116" s="338"/>
      <c r="HJ116" s="340"/>
      <c r="HK116" s="341"/>
      <c r="HL116" s="341">
        <f>SUM(HL118:HL160)</f>
        <v>0</v>
      </c>
      <c r="HM116" s="342" t="e">
        <f>HL116/HL189</f>
        <v>#DIV/0!</v>
      </c>
      <c r="HN116" s="198">
        <f t="shared" si="1027"/>
        <v>1</v>
      </c>
      <c r="HO116" s="198">
        <f t="shared" si="1028"/>
        <v>1</v>
      </c>
      <c r="HP116" s="199">
        <f t="shared" si="1029"/>
        <v>1</v>
      </c>
      <c r="HQ116" s="119"/>
      <c r="HR116" s="199">
        <f t="shared" si="1157"/>
        <v>0</v>
      </c>
      <c r="HS116" s="199">
        <f>PRODUCT(HN116:HP116)</f>
        <v>1</v>
      </c>
      <c r="HT116" s="113">
        <f t="shared" si="883"/>
        <v>0</v>
      </c>
      <c r="HU116" s="155">
        <f t="shared" si="708"/>
        <v>0</v>
      </c>
      <c r="HX116" s="338" t="s">
        <v>368</v>
      </c>
      <c r="HY116" s="339" t="s">
        <v>369</v>
      </c>
      <c r="HZ116" s="338"/>
      <c r="IA116" s="340"/>
      <c r="IB116" s="341"/>
      <c r="IC116" s="341">
        <f>SUM(IC118:IC160)</f>
        <v>0</v>
      </c>
      <c r="ID116" s="342" t="e">
        <f>IC116/IC189</f>
        <v>#DIV/0!</v>
      </c>
      <c r="IE116" s="198">
        <f t="shared" si="1034"/>
        <v>1</v>
      </c>
      <c r="IF116" s="198">
        <f t="shared" si="1035"/>
        <v>1</v>
      </c>
      <c r="IG116" s="199">
        <f t="shared" si="1036"/>
        <v>1</v>
      </c>
      <c r="IH116" s="119"/>
      <c r="II116" s="199">
        <f t="shared" si="1161"/>
        <v>0</v>
      </c>
      <c r="IJ116" s="199">
        <f>PRODUCT(IE116:IG116)</f>
        <v>1</v>
      </c>
      <c r="IK116" s="113">
        <f t="shared" si="884"/>
        <v>0</v>
      </c>
      <c r="IL116" s="155">
        <f t="shared" si="709"/>
        <v>0</v>
      </c>
      <c r="IO116" s="338" t="s">
        <v>368</v>
      </c>
      <c r="IP116" s="339" t="s">
        <v>369</v>
      </c>
      <c r="IQ116" s="338"/>
      <c r="IR116" s="340"/>
      <c r="IS116" s="341"/>
      <c r="IT116" s="341">
        <f>SUM(IT118:IT160)</f>
        <v>0</v>
      </c>
      <c r="IU116" s="342" t="e">
        <f>IT116/IT189</f>
        <v>#DIV/0!</v>
      </c>
      <c r="IV116" s="198">
        <f t="shared" si="1041"/>
        <v>1</v>
      </c>
      <c r="IW116" s="198">
        <f t="shared" si="1042"/>
        <v>1</v>
      </c>
      <c r="IX116" s="199">
        <f t="shared" si="1043"/>
        <v>1</v>
      </c>
      <c r="IY116" s="119"/>
      <c r="IZ116" s="199">
        <f t="shared" si="1165"/>
        <v>0</v>
      </c>
      <c r="JA116" s="199">
        <f>PRODUCT(IV116:IX116)</f>
        <v>1</v>
      </c>
      <c r="JB116" s="113">
        <f t="shared" si="885"/>
        <v>0</v>
      </c>
      <c r="JC116" s="155">
        <f t="shared" si="710"/>
        <v>0</v>
      </c>
    </row>
    <row r="117" spans="2:263" ht="17.25" thickTop="1">
      <c r="B117" s="308" t="s">
        <v>43</v>
      </c>
      <c r="C117" s="270" t="s">
        <v>370</v>
      </c>
      <c r="D117" s="309"/>
      <c r="E117" s="310"/>
      <c r="F117" s="311"/>
      <c r="G117" s="312"/>
      <c r="H117" s="275">
        <f>SUM(G118:G122)</f>
        <v>0</v>
      </c>
      <c r="K117" s="308" t="s">
        <v>43</v>
      </c>
      <c r="L117" s="270" t="s">
        <v>370</v>
      </c>
      <c r="M117" s="309"/>
      <c r="N117" s="310"/>
      <c r="O117" s="311"/>
      <c r="P117" s="312"/>
      <c r="Q117" s="275">
        <f>SUM(P118:P122)</f>
        <v>15702576</v>
      </c>
      <c r="R117" s="198">
        <f t="shared" si="946"/>
        <v>1</v>
      </c>
      <c r="S117" s="198">
        <f t="shared" si="947"/>
        <v>1</v>
      </c>
      <c r="T117" s="199">
        <f t="shared" si="948"/>
        <v>1</v>
      </c>
      <c r="U117" s="119"/>
      <c r="V117" s="119"/>
      <c r="W117" s="199">
        <f>PRODUCT(R117:T117)</f>
        <v>1</v>
      </c>
      <c r="X117" s="113">
        <f t="shared" si="1107"/>
        <v>0</v>
      </c>
      <c r="Y117" s="155">
        <f t="shared" si="1108"/>
        <v>0</v>
      </c>
      <c r="AB117" s="308" t="s">
        <v>43</v>
      </c>
      <c r="AC117" s="270" t="s">
        <v>370</v>
      </c>
      <c r="AD117" s="309"/>
      <c r="AE117" s="310"/>
      <c r="AF117" s="311"/>
      <c r="AG117" s="312"/>
      <c r="AH117" s="275">
        <f>SUM(AG118:AG122)</f>
        <v>16138000</v>
      </c>
      <c r="AI117" s="198">
        <f t="shared" si="950"/>
        <v>1</v>
      </c>
      <c r="AJ117" s="198">
        <f t="shared" si="951"/>
        <v>1</v>
      </c>
      <c r="AK117" s="199">
        <f t="shared" si="952"/>
        <v>1</v>
      </c>
      <c r="AL117" s="119"/>
      <c r="AM117" s="119"/>
      <c r="AN117" s="199">
        <f>PRODUCT(AI117:AK117)</f>
        <v>1</v>
      </c>
      <c r="AO117" s="113">
        <f t="shared" si="872"/>
        <v>0</v>
      </c>
      <c r="AP117" s="155">
        <f t="shared" si="697"/>
        <v>0</v>
      </c>
      <c r="AS117" s="313" t="s">
        <v>43</v>
      </c>
      <c r="AT117" s="277" t="s">
        <v>370</v>
      </c>
      <c r="AU117" s="314"/>
      <c r="AV117" s="315"/>
      <c r="AW117" s="316"/>
      <c r="AX117" s="312"/>
      <c r="AY117" s="275">
        <f>SUM(AX118:AX122)</f>
        <v>19330000</v>
      </c>
      <c r="AZ117" s="198">
        <f t="shared" si="957"/>
        <v>1</v>
      </c>
      <c r="BA117" s="198">
        <f t="shared" si="958"/>
        <v>1</v>
      </c>
      <c r="BB117" s="199">
        <f t="shared" si="959"/>
        <v>1</v>
      </c>
      <c r="BC117" s="119"/>
      <c r="BD117" s="119"/>
      <c r="BE117" s="199">
        <f>PRODUCT(AZ117:BB117)</f>
        <v>1</v>
      </c>
      <c r="BF117" s="113">
        <f t="shared" si="873"/>
        <v>0</v>
      </c>
      <c r="BG117" s="155">
        <f t="shared" si="698"/>
        <v>0</v>
      </c>
      <c r="BJ117" s="308" t="s">
        <v>43</v>
      </c>
      <c r="BK117" s="270" t="s">
        <v>370</v>
      </c>
      <c r="BL117" s="309"/>
      <c r="BM117" s="310"/>
      <c r="BN117" s="311"/>
      <c r="BO117" s="312"/>
      <c r="BP117" s="275">
        <f>SUM(BO118:BO122)</f>
        <v>34300000</v>
      </c>
      <c r="BQ117" s="198">
        <f t="shared" si="964"/>
        <v>1</v>
      </c>
      <c r="BR117" s="198">
        <f t="shared" si="965"/>
        <v>1</v>
      </c>
      <c r="BS117" s="199">
        <f t="shared" si="966"/>
        <v>1</v>
      </c>
      <c r="BT117" s="119"/>
      <c r="BU117" s="119"/>
      <c r="BV117" s="199">
        <f>PRODUCT(BQ117:BS117)</f>
        <v>1</v>
      </c>
      <c r="BW117" s="113">
        <f t="shared" si="874"/>
        <v>0</v>
      </c>
      <c r="BX117" s="155">
        <f t="shared" si="699"/>
        <v>0</v>
      </c>
      <c r="CA117" s="308" t="s">
        <v>43</v>
      </c>
      <c r="CB117" s="270" t="s">
        <v>370</v>
      </c>
      <c r="CC117" s="309"/>
      <c r="CD117" s="310"/>
      <c r="CE117" s="311"/>
      <c r="CF117" s="312"/>
      <c r="CG117" s="275">
        <f>SUM(CF118:CF122)</f>
        <v>20700000</v>
      </c>
      <c r="CH117" s="198">
        <f t="shared" si="971"/>
        <v>1</v>
      </c>
      <c r="CI117" s="198">
        <f t="shared" si="972"/>
        <v>1</v>
      </c>
      <c r="CJ117" s="199">
        <f t="shared" si="973"/>
        <v>1</v>
      </c>
      <c r="CK117" s="119"/>
      <c r="CL117" s="119"/>
      <c r="CM117" s="199">
        <f>PRODUCT(CH117:CJ117)</f>
        <v>1</v>
      </c>
      <c r="CN117" s="113">
        <f t="shared" si="875"/>
        <v>0</v>
      </c>
      <c r="CO117" s="155">
        <f t="shared" si="700"/>
        <v>0</v>
      </c>
      <c r="CR117" s="317" t="s">
        <v>43</v>
      </c>
      <c r="CS117" s="282" t="s">
        <v>370</v>
      </c>
      <c r="CT117" s="318"/>
      <c r="CU117" s="319"/>
      <c r="CV117" s="319"/>
      <c r="CW117" s="312"/>
      <c r="CX117" s="275">
        <f>SUM(CW118:CW122)</f>
        <v>12143610</v>
      </c>
      <c r="CY117" s="198">
        <f t="shared" si="978"/>
        <v>1</v>
      </c>
      <c r="CZ117" s="198">
        <f t="shared" si="979"/>
        <v>1</v>
      </c>
      <c r="DA117" s="199">
        <f t="shared" si="980"/>
        <v>1</v>
      </c>
      <c r="DB117" s="119"/>
      <c r="DC117" s="119"/>
      <c r="DD117" s="199">
        <f>PRODUCT(CY117:DA117)</f>
        <v>1</v>
      </c>
      <c r="DE117" s="113">
        <f t="shared" si="876"/>
        <v>0</v>
      </c>
      <c r="DF117" s="155">
        <f t="shared" si="701"/>
        <v>0</v>
      </c>
      <c r="DI117" s="308" t="s">
        <v>43</v>
      </c>
      <c r="DJ117" s="270" t="s">
        <v>370</v>
      </c>
      <c r="DK117" s="309"/>
      <c r="DL117" s="310"/>
      <c r="DM117" s="311"/>
      <c r="DN117" s="312"/>
      <c r="DO117" s="275">
        <f>SUM(DN118:DN122)</f>
        <v>0</v>
      </c>
      <c r="DP117" s="198">
        <f t="shared" si="985"/>
        <v>1</v>
      </c>
      <c r="DQ117" s="198">
        <f t="shared" si="986"/>
        <v>1</v>
      </c>
      <c r="DR117" s="199">
        <f t="shared" si="987"/>
        <v>1</v>
      </c>
      <c r="DS117" s="119"/>
      <c r="DT117" s="119"/>
      <c r="DU117" s="199">
        <f>PRODUCT(DP117:DR117)</f>
        <v>1</v>
      </c>
      <c r="DV117" s="113">
        <f t="shared" si="877"/>
        <v>0</v>
      </c>
      <c r="DW117" s="155">
        <f t="shared" si="702"/>
        <v>0</v>
      </c>
      <c r="DZ117" s="308" t="s">
        <v>43</v>
      </c>
      <c r="EA117" s="270" t="s">
        <v>370</v>
      </c>
      <c r="EB117" s="309"/>
      <c r="EC117" s="310"/>
      <c r="ED117" s="311"/>
      <c r="EE117" s="312"/>
      <c r="EF117" s="275">
        <f>SUM(EE118:EE122)</f>
        <v>0</v>
      </c>
      <c r="EG117" s="198">
        <f t="shared" si="992"/>
        <v>1</v>
      </c>
      <c r="EH117" s="198">
        <f t="shared" si="993"/>
        <v>1</v>
      </c>
      <c r="EI117" s="199">
        <f t="shared" si="994"/>
        <v>1</v>
      </c>
      <c r="EJ117" s="119"/>
      <c r="EK117" s="119"/>
      <c r="EL117" s="199">
        <f>PRODUCT(EG117:EI117)</f>
        <v>1</v>
      </c>
      <c r="EM117" s="113">
        <f t="shared" si="878"/>
        <v>0</v>
      </c>
      <c r="EN117" s="155">
        <f t="shared" si="703"/>
        <v>0</v>
      </c>
      <c r="EQ117" s="308" t="s">
        <v>43</v>
      </c>
      <c r="ER117" s="270" t="s">
        <v>370</v>
      </c>
      <c r="ES117" s="309"/>
      <c r="ET117" s="310"/>
      <c r="EU117" s="311"/>
      <c r="EV117" s="312"/>
      <c r="EW117" s="275">
        <f>SUM(EV118:EV122)</f>
        <v>0</v>
      </c>
      <c r="EX117" s="198">
        <f t="shared" si="999"/>
        <v>1</v>
      </c>
      <c r="EY117" s="198">
        <f t="shared" si="1000"/>
        <v>1</v>
      </c>
      <c r="EZ117" s="199">
        <f t="shared" si="1001"/>
        <v>1</v>
      </c>
      <c r="FA117" s="119"/>
      <c r="FB117" s="119"/>
      <c r="FC117" s="199">
        <f>PRODUCT(EX117:EZ117)</f>
        <v>1</v>
      </c>
      <c r="FD117" s="113">
        <f t="shared" si="879"/>
        <v>0</v>
      </c>
      <c r="FE117" s="155">
        <f t="shared" si="704"/>
        <v>0</v>
      </c>
      <c r="FH117" s="308" t="s">
        <v>43</v>
      </c>
      <c r="FI117" s="270" t="s">
        <v>370</v>
      </c>
      <c r="FJ117" s="309"/>
      <c r="FK117" s="310"/>
      <c r="FL117" s="311"/>
      <c r="FM117" s="312"/>
      <c r="FN117" s="275">
        <f>SUM(FM118:FM122)</f>
        <v>0</v>
      </c>
      <c r="FO117" s="198">
        <f t="shared" si="1006"/>
        <v>1</v>
      </c>
      <c r="FP117" s="198">
        <f t="shared" si="1007"/>
        <v>1</v>
      </c>
      <c r="FQ117" s="199">
        <f t="shared" si="1008"/>
        <v>1</v>
      </c>
      <c r="FR117" s="119"/>
      <c r="FS117" s="119"/>
      <c r="FT117" s="199">
        <f>PRODUCT(FO117:FQ117)</f>
        <v>1</v>
      </c>
      <c r="FU117" s="113">
        <f t="shared" si="880"/>
        <v>0</v>
      </c>
      <c r="FV117" s="155">
        <f t="shared" si="705"/>
        <v>0</v>
      </c>
      <c r="FY117" s="308" t="s">
        <v>43</v>
      </c>
      <c r="FZ117" s="270" t="s">
        <v>370</v>
      </c>
      <c r="GA117" s="309"/>
      <c r="GB117" s="310"/>
      <c r="GC117" s="311"/>
      <c r="GD117" s="312"/>
      <c r="GE117" s="275">
        <f>SUM(GD118:GD122)</f>
        <v>0</v>
      </c>
      <c r="GF117" s="198">
        <f t="shared" si="1013"/>
        <v>1</v>
      </c>
      <c r="GG117" s="198">
        <f t="shared" si="1014"/>
        <v>1</v>
      </c>
      <c r="GH117" s="199">
        <f t="shared" si="1015"/>
        <v>1</v>
      </c>
      <c r="GI117" s="119"/>
      <c r="GJ117" s="119"/>
      <c r="GK117" s="199">
        <f>PRODUCT(GF117:GH117)</f>
        <v>1</v>
      </c>
      <c r="GL117" s="113">
        <f t="shared" si="881"/>
        <v>0</v>
      </c>
      <c r="GM117" s="155">
        <f t="shared" si="706"/>
        <v>0</v>
      </c>
      <c r="GP117" s="308" t="s">
        <v>43</v>
      </c>
      <c r="GQ117" s="270" t="s">
        <v>370</v>
      </c>
      <c r="GR117" s="309"/>
      <c r="GS117" s="310"/>
      <c r="GT117" s="311"/>
      <c r="GU117" s="312"/>
      <c r="GV117" s="275">
        <f>SUM(GU118:GU122)</f>
        <v>0</v>
      </c>
      <c r="GW117" s="198">
        <f t="shared" si="1020"/>
        <v>1</v>
      </c>
      <c r="GX117" s="198">
        <f t="shared" si="1021"/>
        <v>1</v>
      </c>
      <c r="GY117" s="199">
        <f t="shared" si="1022"/>
        <v>1</v>
      </c>
      <c r="GZ117" s="119"/>
      <c r="HA117" s="119"/>
      <c r="HB117" s="199">
        <f>PRODUCT(GW117:GY117)</f>
        <v>1</v>
      </c>
      <c r="HC117" s="113">
        <f t="shared" si="882"/>
        <v>0</v>
      </c>
      <c r="HD117" s="155">
        <f t="shared" si="707"/>
        <v>0</v>
      </c>
      <c r="HG117" s="308" t="s">
        <v>43</v>
      </c>
      <c r="HH117" s="270" t="s">
        <v>370</v>
      </c>
      <c r="HI117" s="309"/>
      <c r="HJ117" s="310"/>
      <c r="HK117" s="311"/>
      <c r="HL117" s="312"/>
      <c r="HM117" s="275">
        <f>SUM(HL118:HL122)</f>
        <v>0</v>
      </c>
      <c r="HN117" s="198">
        <f t="shared" si="1027"/>
        <v>1</v>
      </c>
      <c r="HO117" s="198">
        <f t="shared" si="1028"/>
        <v>1</v>
      </c>
      <c r="HP117" s="199">
        <f t="shared" si="1029"/>
        <v>1</v>
      </c>
      <c r="HQ117" s="119"/>
      <c r="HR117" s="119"/>
      <c r="HS117" s="199">
        <f>PRODUCT(HN117:HP117)</f>
        <v>1</v>
      </c>
      <c r="HT117" s="113">
        <f t="shared" si="883"/>
        <v>0</v>
      </c>
      <c r="HU117" s="155">
        <f t="shared" si="708"/>
        <v>0</v>
      </c>
      <c r="HX117" s="308" t="s">
        <v>43</v>
      </c>
      <c r="HY117" s="270" t="s">
        <v>370</v>
      </c>
      <c r="HZ117" s="309"/>
      <c r="IA117" s="310"/>
      <c r="IB117" s="311"/>
      <c r="IC117" s="312"/>
      <c r="ID117" s="275">
        <f>SUM(IC118:IC122)</f>
        <v>0</v>
      </c>
      <c r="IE117" s="198">
        <f t="shared" si="1034"/>
        <v>1</v>
      </c>
      <c r="IF117" s="198">
        <f t="shared" si="1035"/>
        <v>1</v>
      </c>
      <c r="IG117" s="199">
        <f t="shared" si="1036"/>
        <v>1</v>
      </c>
      <c r="IH117" s="119"/>
      <c r="II117" s="119"/>
      <c r="IJ117" s="199">
        <f>PRODUCT(IE117:IG117)</f>
        <v>1</v>
      </c>
      <c r="IK117" s="113">
        <f t="shared" si="884"/>
        <v>0</v>
      </c>
      <c r="IL117" s="155">
        <f t="shared" si="709"/>
        <v>0</v>
      </c>
      <c r="IO117" s="308" t="s">
        <v>43</v>
      </c>
      <c r="IP117" s="270" t="s">
        <v>370</v>
      </c>
      <c r="IQ117" s="309"/>
      <c r="IR117" s="310"/>
      <c r="IS117" s="311"/>
      <c r="IT117" s="312"/>
      <c r="IU117" s="275">
        <f>SUM(IT118:IT122)</f>
        <v>0</v>
      </c>
      <c r="IV117" s="198">
        <f t="shared" si="1041"/>
        <v>1</v>
      </c>
      <c r="IW117" s="198">
        <f t="shared" si="1042"/>
        <v>1</v>
      </c>
      <c r="IX117" s="199">
        <f t="shared" si="1043"/>
        <v>1</v>
      </c>
      <c r="IY117" s="119"/>
      <c r="IZ117" s="119"/>
      <c r="JA117" s="199">
        <f>PRODUCT(IV117:IX117)</f>
        <v>1</v>
      </c>
      <c r="JB117" s="113">
        <f t="shared" si="885"/>
        <v>0</v>
      </c>
      <c r="JC117" s="155">
        <f t="shared" si="710"/>
        <v>0</v>
      </c>
    </row>
    <row r="118" spans="2:263" ht="48.75" customHeight="1">
      <c r="B118" s="286" t="s">
        <v>371</v>
      </c>
      <c r="C118" s="305" t="s">
        <v>372</v>
      </c>
      <c r="D118" s="288" t="s">
        <v>107</v>
      </c>
      <c r="E118" s="289">
        <v>1</v>
      </c>
      <c r="F118" s="290">
        <v>0</v>
      </c>
      <c r="G118" s="291">
        <f t="shared" ref="G118:G141" si="1167">+ROUND(E118*F118,0)</f>
        <v>0</v>
      </c>
      <c r="H118" s="585" t="e">
        <f>+H117/G189</f>
        <v>#DIV/0!</v>
      </c>
      <c r="K118" s="286" t="s">
        <v>371</v>
      </c>
      <c r="L118" s="300" t="s">
        <v>372</v>
      </c>
      <c r="M118" s="293" t="s">
        <v>107</v>
      </c>
      <c r="N118" s="294">
        <v>1</v>
      </c>
      <c r="O118" s="295">
        <v>3500203</v>
      </c>
      <c r="P118" s="291">
        <f t="shared" ref="P118:P122" si="1168">+ROUND(N118*O118,0)</f>
        <v>3500203</v>
      </c>
      <c r="Q118" s="585">
        <f>+Q117/P189</f>
        <v>7.1925027903248798E-2</v>
      </c>
      <c r="R118" s="198">
        <f t="shared" si="946"/>
        <v>1</v>
      </c>
      <c r="S118" s="198">
        <f t="shared" si="947"/>
        <v>1</v>
      </c>
      <c r="T118" s="199">
        <f t="shared" si="948"/>
        <v>1</v>
      </c>
      <c r="U118" s="199">
        <f t="shared" si="1104"/>
        <v>1</v>
      </c>
      <c r="V118" s="199">
        <f t="shared" si="1105"/>
        <v>1</v>
      </c>
      <c r="W118" s="199">
        <f t="shared" si="1106"/>
        <v>1</v>
      </c>
      <c r="X118" s="113">
        <f t="shared" si="1107"/>
        <v>3500203</v>
      </c>
      <c r="Y118" s="155">
        <f t="shared" si="1108"/>
        <v>0</v>
      </c>
      <c r="AB118" s="286" t="s">
        <v>371</v>
      </c>
      <c r="AC118" s="300" t="s">
        <v>372</v>
      </c>
      <c r="AD118" s="293" t="s">
        <v>107</v>
      </c>
      <c r="AE118" s="294">
        <v>1</v>
      </c>
      <c r="AF118" s="295">
        <v>4200000</v>
      </c>
      <c r="AG118" s="291">
        <f t="shared" ref="AG118:AG122" si="1169">+ROUND(AE118*AF118,0)</f>
        <v>4200000</v>
      </c>
      <c r="AH118" s="585">
        <f>+AH117/AG189</f>
        <v>7.6419341766654561E-2</v>
      </c>
      <c r="AI118" s="198">
        <f t="shared" si="950"/>
        <v>1</v>
      </c>
      <c r="AJ118" s="198">
        <f t="shared" si="951"/>
        <v>1</v>
      </c>
      <c r="AK118" s="199">
        <f t="shared" si="952"/>
        <v>1</v>
      </c>
      <c r="AL118" s="199">
        <f t="shared" ref="AL118:AL122" si="1170">IF(AF118=0,0,1)</f>
        <v>1</v>
      </c>
      <c r="AM118" s="199">
        <f t="shared" ref="AM118:AM122" si="1171">IF(AG118=0,0,1)</f>
        <v>1</v>
      </c>
      <c r="AN118" s="199">
        <f t="shared" ref="AN118:AN122" si="1172">PRODUCT(AI118:AM118)</f>
        <v>1</v>
      </c>
      <c r="AO118" s="113">
        <f t="shared" si="872"/>
        <v>4200000</v>
      </c>
      <c r="AP118" s="155">
        <f t="shared" si="697"/>
        <v>0</v>
      </c>
      <c r="AS118" s="286" t="s">
        <v>371</v>
      </c>
      <c r="AT118" s="292" t="s">
        <v>372</v>
      </c>
      <c r="AU118" s="296" t="s">
        <v>107</v>
      </c>
      <c r="AV118" s="294">
        <v>1</v>
      </c>
      <c r="AW118" s="297">
        <v>5480000</v>
      </c>
      <c r="AX118" s="291">
        <f t="shared" ref="AX118:AX122" si="1173">+ROUND(AV118*AW118,0)</f>
        <v>5480000</v>
      </c>
      <c r="AY118" s="585">
        <f>+AY117/AX189</f>
        <v>8.8710437164300063E-2</v>
      </c>
      <c r="AZ118" s="198">
        <f t="shared" si="957"/>
        <v>1</v>
      </c>
      <c r="BA118" s="198">
        <f t="shared" si="958"/>
        <v>1</v>
      </c>
      <c r="BB118" s="199">
        <f t="shared" si="959"/>
        <v>1</v>
      </c>
      <c r="BC118" s="199">
        <f t="shared" ref="BC118:BC122" si="1174">IF(AW118=0,0,1)</f>
        <v>1</v>
      </c>
      <c r="BD118" s="199">
        <f t="shared" ref="BD118:BD122" si="1175">IF(AX118=0,0,1)</f>
        <v>1</v>
      </c>
      <c r="BE118" s="199">
        <f t="shared" ref="BE118:BE122" si="1176">PRODUCT(AZ118:BD118)</f>
        <v>1</v>
      </c>
      <c r="BF118" s="113">
        <f t="shared" si="873"/>
        <v>5480000</v>
      </c>
      <c r="BG118" s="155">
        <f t="shared" si="698"/>
        <v>0</v>
      </c>
      <c r="BJ118" s="286" t="s">
        <v>371</v>
      </c>
      <c r="BK118" s="300" t="s">
        <v>372</v>
      </c>
      <c r="BL118" s="293" t="s">
        <v>107</v>
      </c>
      <c r="BM118" s="294">
        <v>1</v>
      </c>
      <c r="BN118" s="295">
        <v>9000000</v>
      </c>
      <c r="BO118" s="291">
        <f t="shared" ref="BO118:BO122" si="1177">+ROUND(BM118*BN118,0)</f>
        <v>9000000</v>
      </c>
      <c r="BP118" s="585">
        <f>+BP117/BO189</f>
        <v>0.15574129735906123</v>
      </c>
      <c r="BQ118" s="198">
        <f t="shared" si="964"/>
        <v>1</v>
      </c>
      <c r="BR118" s="198">
        <f t="shared" si="965"/>
        <v>1</v>
      </c>
      <c r="BS118" s="199">
        <f t="shared" si="966"/>
        <v>1</v>
      </c>
      <c r="BT118" s="199">
        <f t="shared" ref="BT118:BT122" si="1178">IF(BN118=0,0,1)</f>
        <v>1</v>
      </c>
      <c r="BU118" s="199">
        <f t="shared" ref="BU118:BU122" si="1179">IF(BO118=0,0,1)</f>
        <v>1</v>
      </c>
      <c r="BV118" s="199">
        <f t="shared" ref="BV118:BV122" si="1180">PRODUCT(BQ118:BU118)</f>
        <v>1</v>
      </c>
      <c r="BW118" s="113">
        <f t="shared" si="874"/>
        <v>9000000</v>
      </c>
      <c r="BX118" s="155">
        <f t="shared" si="699"/>
        <v>0</v>
      </c>
      <c r="CA118" s="286" t="s">
        <v>371</v>
      </c>
      <c r="CB118" s="307" t="s">
        <v>372</v>
      </c>
      <c r="CC118" s="293" t="s">
        <v>107</v>
      </c>
      <c r="CD118" s="294">
        <v>1</v>
      </c>
      <c r="CE118" s="295">
        <v>5200000</v>
      </c>
      <c r="CF118" s="291">
        <f t="shared" ref="CF118:CF122" si="1181">+ROUND(CD118*CE118,0)</f>
        <v>5200000</v>
      </c>
      <c r="CG118" s="585">
        <f>+CG117/CF189</f>
        <v>9.508667009875954E-2</v>
      </c>
      <c r="CH118" s="198">
        <f t="shared" si="971"/>
        <v>1</v>
      </c>
      <c r="CI118" s="198">
        <f t="shared" si="972"/>
        <v>1</v>
      </c>
      <c r="CJ118" s="199">
        <f t="shared" si="973"/>
        <v>1</v>
      </c>
      <c r="CK118" s="199">
        <f t="shared" ref="CK118:CK122" si="1182">IF(CE118=0,0,1)</f>
        <v>1</v>
      </c>
      <c r="CL118" s="199">
        <f t="shared" ref="CL118:CL122" si="1183">IF(CF118=0,0,1)</f>
        <v>1</v>
      </c>
      <c r="CM118" s="199">
        <f t="shared" ref="CM118:CM122" si="1184">PRODUCT(CH118:CL118)</f>
        <v>1</v>
      </c>
      <c r="CN118" s="113">
        <f t="shared" si="875"/>
        <v>5200000</v>
      </c>
      <c r="CO118" s="155">
        <f t="shared" si="700"/>
        <v>0</v>
      </c>
      <c r="CR118" s="299" t="s">
        <v>371</v>
      </c>
      <c r="CS118" s="300" t="s">
        <v>372</v>
      </c>
      <c r="CT118" s="301" t="s">
        <v>107</v>
      </c>
      <c r="CU118" s="302">
        <v>1</v>
      </c>
      <c r="CV118" s="303">
        <v>3460350</v>
      </c>
      <c r="CW118" s="291">
        <f t="shared" ref="CW118:CW122" si="1185">+ROUND(CU118*CV118,0)</f>
        <v>3460350</v>
      </c>
      <c r="CX118" s="585">
        <f>+CX117/CW189</f>
        <v>5.4334484810392866E-2</v>
      </c>
      <c r="CY118" s="198">
        <f t="shared" si="978"/>
        <v>1</v>
      </c>
      <c r="CZ118" s="198">
        <f t="shared" si="979"/>
        <v>1</v>
      </c>
      <c r="DA118" s="199">
        <f t="shared" si="980"/>
        <v>1</v>
      </c>
      <c r="DB118" s="199">
        <f t="shared" ref="DB118:DB122" si="1186">IF(CV118=0,0,1)</f>
        <v>1</v>
      </c>
      <c r="DC118" s="199">
        <f t="shared" ref="DC118:DC122" si="1187">IF(CW118=0,0,1)</f>
        <v>1</v>
      </c>
      <c r="DD118" s="199">
        <f t="shared" ref="DD118:DD122" si="1188">PRODUCT(CY118:DC118)</f>
        <v>1</v>
      </c>
      <c r="DE118" s="113">
        <f t="shared" si="876"/>
        <v>3460350</v>
      </c>
      <c r="DF118" s="155">
        <f t="shared" si="701"/>
        <v>0</v>
      </c>
      <c r="DI118" s="286" t="s">
        <v>371</v>
      </c>
      <c r="DJ118" s="305" t="s">
        <v>372</v>
      </c>
      <c r="DK118" s="288" t="s">
        <v>107</v>
      </c>
      <c r="DL118" s="289">
        <v>1</v>
      </c>
      <c r="DM118" s="295">
        <v>0</v>
      </c>
      <c r="DN118" s="291">
        <f t="shared" ref="DN118:DN122" si="1189">+ROUND(DL118*DM118,0)</f>
        <v>0</v>
      </c>
      <c r="DO118" s="585" t="e">
        <f>+DO117/DN189</f>
        <v>#DIV/0!</v>
      </c>
      <c r="DP118" s="198">
        <f t="shared" si="985"/>
        <v>1</v>
      </c>
      <c r="DQ118" s="198">
        <f t="shared" si="986"/>
        <v>1</v>
      </c>
      <c r="DR118" s="199">
        <f t="shared" si="987"/>
        <v>1</v>
      </c>
      <c r="DS118" s="199">
        <f t="shared" ref="DS118:DS122" si="1190">IF(DM118=0,0,1)</f>
        <v>0</v>
      </c>
      <c r="DT118" s="199">
        <f t="shared" ref="DT118:DT122" si="1191">IF(DN118=0,0,1)</f>
        <v>0</v>
      </c>
      <c r="DU118" s="199">
        <f t="shared" ref="DU118:DU122" si="1192">PRODUCT(DP118:DT118)</f>
        <v>0</v>
      </c>
      <c r="DV118" s="113">
        <f t="shared" si="877"/>
        <v>0</v>
      </c>
      <c r="DW118" s="155">
        <f t="shared" si="702"/>
        <v>0</v>
      </c>
      <c r="DZ118" s="286" t="s">
        <v>371</v>
      </c>
      <c r="EA118" s="305" t="s">
        <v>372</v>
      </c>
      <c r="EB118" s="288" t="s">
        <v>107</v>
      </c>
      <c r="EC118" s="289">
        <v>1</v>
      </c>
      <c r="ED118" s="295">
        <v>0</v>
      </c>
      <c r="EE118" s="291">
        <f t="shared" ref="EE118:EE122" si="1193">+ROUND(EC118*ED118,0)</f>
        <v>0</v>
      </c>
      <c r="EF118" s="585" t="e">
        <f>+EF117/EE189</f>
        <v>#DIV/0!</v>
      </c>
      <c r="EG118" s="198">
        <f t="shared" si="992"/>
        <v>1</v>
      </c>
      <c r="EH118" s="198">
        <f t="shared" si="993"/>
        <v>1</v>
      </c>
      <c r="EI118" s="199">
        <f t="shared" si="994"/>
        <v>1</v>
      </c>
      <c r="EJ118" s="199">
        <f t="shared" ref="EJ118:EJ122" si="1194">IF(ED118=0,0,1)</f>
        <v>0</v>
      </c>
      <c r="EK118" s="199">
        <f t="shared" ref="EK118:EK122" si="1195">IF(EE118=0,0,1)</f>
        <v>0</v>
      </c>
      <c r="EL118" s="199">
        <f t="shared" ref="EL118:EL122" si="1196">PRODUCT(EG118:EK118)</f>
        <v>0</v>
      </c>
      <c r="EM118" s="113">
        <f t="shared" si="878"/>
        <v>0</v>
      </c>
      <c r="EN118" s="155">
        <f t="shared" si="703"/>
        <v>0</v>
      </c>
      <c r="EQ118" s="286" t="s">
        <v>371</v>
      </c>
      <c r="ER118" s="305" t="s">
        <v>372</v>
      </c>
      <c r="ES118" s="288" t="s">
        <v>107</v>
      </c>
      <c r="ET118" s="289">
        <v>1</v>
      </c>
      <c r="EU118" s="295">
        <v>0</v>
      </c>
      <c r="EV118" s="291">
        <f t="shared" ref="EV118:EV122" si="1197">+ROUND(ET118*EU118,0)</f>
        <v>0</v>
      </c>
      <c r="EW118" s="585" t="e">
        <f>+EW117/EV189</f>
        <v>#DIV/0!</v>
      </c>
      <c r="EX118" s="198">
        <f t="shared" si="999"/>
        <v>1</v>
      </c>
      <c r="EY118" s="198">
        <f t="shared" si="1000"/>
        <v>1</v>
      </c>
      <c r="EZ118" s="199">
        <f t="shared" si="1001"/>
        <v>1</v>
      </c>
      <c r="FA118" s="199">
        <f t="shared" ref="FA118:FA122" si="1198">IF(EU118=0,0,1)</f>
        <v>0</v>
      </c>
      <c r="FB118" s="199">
        <f t="shared" ref="FB118:FB122" si="1199">IF(EV118=0,0,1)</f>
        <v>0</v>
      </c>
      <c r="FC118" s="199">
        <f t="shared" ref="FC118:FC122" si="1200">PRODUCT(EX118:FB118)</f>
        <v>0</v>
      </c>
      <c r="FD118" s="113">
        <f t="shared" si="879"/>
        <v>0</v>
      </c>
      <c r="FE118" s="155">
        <f t="shared" si="704"/>
        <v>0</v>
      </c>
      <c r="FH118" s="286" t="s">
        <v>371</v>
      </c>
      <c r="FI118" s="305" t="s">
        <v>372</v>
      </c>
      <c r="FJ118" s="288" t="s">
        <v>107</v>
      </c>
      <c r="FK118" s="289">
        <v>1</v>
      </c>
      <c r="FL118" s="295">
        <v>0</v>
      </c>
      <c r="FM118" s="291">
        <f t="shared" ref="FM118:FM122" si="1201">+ROUND(FK118*FL118,0)</f>
        <v>0</v>
      </c>
      <c r="FN118" s="585" t="e">
        <f>+FN117/FM189</f>
        <v>#DIV/0!</v>
      </c>
      <c r="FO118" s="198">
        <f t="shared" si="1006"/>
        <v>1</v>
      </c>
      <c r="FP118" s="198">
        <f t="shared" si="1007"/>
        <v>1</v>
      </c>
      <c r="FQ118" s="199">
        <f t="shared" si="1008"/>
        <v>1</v>
      </c>
      <c r="FR118" s="199">
        <f t="shared" ref="FR118:FR122" si="1202">IF(FL118=0,0,1)</f>
        <v>0</v>
      </c>
      <c r="FS118" s="199">
        <f t="shared" ref="FS118:FS122" si="1203">IF(FM118=0,0,1)</f>
        <v>0</v>
      </c>
      <c r="FT118" s="199">
        <f t="shared" ref="FT118:FT122" si="1204">PRODUCT(FO118:FS118)</f>
        <v>0</v>
      </c>
      <c r="FU118" s="113">
        <f t="shared" si="880"/>
        <v>0</v>
      </c>
      <c r="FV118" s="155">
        <f t="shared" si="705"/>
        <v>0</v>
      </c>
      <c r="FY118" s="286" t="s">
        <v>371</v>
      </c>
      <c r="FZ118" s="305" t="s">
        <v>372</v>
      </c>
      <c r="GA118" s="288" t="s">
        <v>107</v>
      </c>
      <c r="GB118" s="289">
        <v>1</v>
      </c>
      <c r="GC118" s="295">
        <v>0</v>
      </c>
      <c r="GD118" s="291">
        <f t="shared" ref="GD118:GD122" si="1205">+ROUND(GB118*GC118,0)</f>
        <v>0</v>
      </c>
      <c r="GE118" s="585" t="e">
        <f>+GE117/GD189</f>
        <v>#DIV/0!</v>
      </c>
      <c r="GF118" s="198">
        <f t="shared" si="1013"/>
        <v>1</v>
      </c>
      <c r="GG118" s="198">
        <f t="shared" si="1014"/>
        <v>1</v>
      </c>
      <c r="GH118" s="199">
        <f t="shared" si="1015"/>
        <v>1</v>
      </c>
      <c r="GI118" s="199">
        <f t="shared" ref="GI118:GI122" si="1206">IF(GC118=0,0,1)</f>
        <v>0</v>
      </c>
      <c r="GJ118" s="199">
        <f t="shared" ref="GJ118:GJ122" si="1207">IF(GD118=0,0,1)</f>
        <v>0</v>
      </c>
      <c r="GK118" s="199">
        <f t="shared" ref="GK118:GK122" si="1208">PRODUCT(GF118:GJ118)</f>
        <v>0</v>
      </c>
      <c r="GL118" s="113">
        <f t="shared" si="881"/>
        <v>0</v>
      </c>
      <c r="GM118" s="155">
        <f t="shared" si="706"/>
        <v>0</v>
      </c>
      <c r="GP118" s="286" t="s">
        <v>371</v>
      </c>
      <c r="GQ118" s="305" t="s">
        <v>372</v>
      </c>
      <c r="GR118" s="288" t="s">
        <v>107</v>
      </c>
      <c r="GS118" s="289">
        <v>1</v>
      </c>
      <c r="GT118" s="295">
        <v>0</v>
      </c>
      <c r="GU118" s="291">
        <f t="shared" ref="GU118:GU122" si="1209">+ROUND(GS118*GT118,0)</f>
        <v>0</v>
      </c>
      <c r="GV118" s="585" t="e">
        <f>+GV117/GU189</f>
        <v>#DIV/0!</v>
      </c>
      <c r="GW118" s="198">
        <f t="shared" si="1020"/>
        <v>1</v>
      </c>
      <c r="GX118" s="198">
        <f t="shared" si="1021"/>
        <v>1</v>
      </c>
      <c r="GY118" s="199">
        <f t="shared" si="1022"/>
        <v>1</v>
      </c>
      <c r="GZ118" s="199">
        <f t="shared" ref="GZ118:GZ122" si="1210">IF(GT118=0,0,1)</f>
        <v>0</v>
      </c>
      <c r="HA118" s="199">
        <f t="shared" ref="HA118:HA122" si="1211">IF(GU118=0,0,1)</f>
        <v>0</v>
      </c>
      <c r="HB118" s="199">
        <f t="shared" ref="HB118:HB122" si="1212">PRODUCT(GW118:HA118)</f>
        <v>0</v>
      </c>
      <c r="HC118" s="113">
        <f t="shared" si="882"/>
        <v>0</v>
      </c>
      <c r="HD118" s="155">
        <f t="shared" si="707"/>
        <v>0</v>
      </c>
      <c r="HG118" s="286" t="s">
        <v>371</v>
      </c>
      <c r="HH118" s="305" t="s">
        <v>372</v>
      </c>
      <c r="HI118" s="288" t="s">
        <v>107</v>
      </c>
      <c r="HJ118" s="289">
        <v>1</v>
      </c>
      <c r="HK118" s="295">
        <v>0</v>
      </c>
      <c r="HL118" s="291">
        <f t="shared" ref="HL118:HL122" si="1213">+ROUND(HJ118*HK118,0)</f>
        <v>0</v>
      </c>
      <c r="HM118" s="585" t="e">
        <f>+HM117/HL189</f>
        <v>#DIV/0!</v>
      </c>
      <c r="HN118" s="198">
        <f t="shared" si="1027"/>
        <v>1</v>
      </c>
      <c r="HO118" s="198">
        <f t="shared" si="1028"/>
        <v>1</v>
      </c>
      <c r="HP118" s="199">
        <f t="shared" si="1029"/>
        <v>1</v>
      </c>
      <c r="HQ118" s="199">
        <f t="shared" ref="HQ118:HQ122" si="1214">IF(HK118=0,0,1)</f>
        <v>0</v>
      </c>
      <c r="HR118" s="199">
        <f t="shared" ref="HR118:HR122" si="1215">IF(HL118=0,0,1)</f>
        <v>0</v>
      </c>
      <c r="HS118" s="199">
        <f t="shared" ref="HS118:HS122" si="1216">PRODUCT(HN118:HR118)</f>
        <v>0</v>
      </c>
      <c r="HT118" s="113">
        <f t="shared" si="883"/>
        <v>0</v>
      </c>
      <c r="HU118" s="155">
        <f t="shared" si="708"/>
        <v>0</v>
      </c>
      <c r="HX118" s="286" t="s">
        <v>371</v>
      </c>
      <c r="HY118" s="305" t="s">
        <v>372</v>
      </c>
      <c r="HZ118" s="288" t="s">
        <v>107</v>
      </c>
      <c r="IA118" s="289">
        <v>1</v>
      </c>
      <c r="IB118" s="295">
        <v>0</v>
      </c>
      <c r="IC118" s="291">
        <f t="shared" ref="IC118:IC122" si="1217">+ROUND(IA118*IB118,0)</f>
        <v>0</v>
      </c>
      <c r="ID118" s="585" t="e">
        <f>+ID117/IC189</f>
        <v>#DIV/0!</v>
      </c>
      <c r="IE118" s="198">
        <f t="shared" si="1034"/>
        <v>1</v>
      </c>
      <c r="IF118" s="198">
        <f t="shared" si="1035"/>
        <v>1</v>
      </c>
      <c r="IG118" s="199">
        <f t="shared" si="1036"/>
        <v>1</v>
      </c>
      <c r="IH118" s="199">
        <f t="shared" ref="IH118:IH122" si="1218">IF(IB118=0,0,1)</f>
        <v>0</v>
      </c>
      <c r="II118" s="199">
        <f t="shared" ref="II118:II122" si="1219">IF(IC118=0,0,1)</f>
        <v>0</v>
      </c>
      <c r="IJ118" s="199">
        <f t="shared" ref="IJ118:IJ122" si="1220">PRODUCT(IE118:II118)</f>
        <v>0</v>
      </c>
      <c r="IK118" s="113">
        <f t="shared" si="884"/>
        <v>0</v>
      </c>
      <c r="IL118" s="155">
        <f t="shared" si="709"/>
        <v>0</v>
      </c>
      <c r="IO118" s="286" t="s">
        <v>371</v>
      </c>
      <c r="IP118" s="305" t="s">
        <v>372</v>
      </c>
      <c r="IQ118" s="288" t="s">
        <v>107</v>
      </c>
      <c r="IR118" s="289">
        <v>1</v>
      </c>
      <c r="IS118" s="295">
        <v>0</v>
      </c>
      <c r="IT118" s="291">
        <f t="shared" ref="IT118:IT122" si="1221">+ROUND(IR118*IS118,0)</f>
        <v>0</v>
      </c>
      <c r="IU118" s="585" t="e">
        <f>+IU117/IT189</f>
        <v>#DIV/0!</v>
      </c>
      <c r="IV118" s="198">
        <f t="shared" si="1041"/>
        <v>1</v>
      </c>
      <c r="IW118" s="198">
        <f t="shared" si="1042"/>
        <v>1</v>
      </c>
      <c r="IX118" s="199">
        <f t="shared" si="1043"/>
        <v>1</v>
      </c>
      <c r="IY118" s="199">
        <f t="shared" ref="IY118:IY122" si="1222">IF(IS118=0,0,1)</f>
        <v>0</v>
      </c>
      <c r="IZ118" s="199">
        <f t="shared" ref="IZ118:IZ122" si="1223">IF(IT118=0,0,1)</f>
        <v>0</v>
      </c>
      <c r="JA118" s="199">
        <f t="shared" ref="JA118:JA122" si="1224">PRODUCT(IV118:IZ118)</f>
        <v>0</v>
      </c>
      <c r="JB118" s="113">
        <f t="shared" si="885"/>
        <v>0</v>
      </c>
      <c r="JC118" s="155">
        <f t="shared" si="710"/>
        <v>0</v>
      </c>
    </row>
    <row r="119" spans="2:263" ht="57" customHeight="1">
      <c r="B119" s="286" t="s">
        <v>373</v>
      </c>
      <c r="C119" s="305" t="s">
        <v>374</v>
      </c>
      <c r="D119" s="288" t="s">
        <v>107</v>
      </c>
      <c r="E119" s="289">
        <v>1</v>
      </c>
      <c r="F119" s="290">
        <v>0</v>
      </c>
      <c r="G119" s="291">
        <f t="shared" si="1167"/>
        <v>0</v>
      </c>
      <c r="H119" s="587"/>
      <c r="K119" s="286" t="s">
        <v>373</v>
      </c>
      <c r="L119" s="300" t="s">
        <v>374</v>
      </c>
      <c r="M119" s="293" t="s">
        <v>107</v>
      </c>
      <c r="N119" s="294">
        <v>1</v>
      </c>
      <c r="O119" s="295">
        <v>3301084</v>
      </c>
      <c r="P119" s="291">
        <f t="shared" si="1168"/>
        <v>3301084</v>
      </c>
      <c r="Q119" s="587"/>
      <c r="R119" s="198">
        <f t="shared" si="946"/>
        <v>1</v>
      </c>
      <c r="S119" s="198">
        <f t="shared" si="947"/>
        <v>1</v>
      </c>
      <c r="T119" s="199">
        <f t="shared" si="948"/>
        <v>1</v>
      </c>
      <c r="U119" s="199">
        <f t="shared" si="1104"/>
        <v>1</v>
      </c>
      <c r="V119" s="199">
        <f t="shared" si="1105"/>
        <v>1</v>
      </c>
      <c r="W119" s="199">
        <f t="shared" si="1106"/>
        <v>1</v>
      </c>
      <c r="X119" s="113">
        <f t="shared" si="1107"/>
        <v>3301084</v>
      </c>
      <c r="Y119" s="155">
        <f t="shared" si="1108"/>
        <v>0</v>
      </c>
      <c r="AB119" s="286" t="s">
        <v>373</v>
      </c>
      <c r="AC119" s="300" t="s">
        <v>374</v>
      </c>
      <c r="AD119" s="293" t="s">
        <v>107</v>
      </c>
      <c r="AE119" s="294">
        <v>1</v>
      </c>
      <c r="AF119" s="295">
        <v>3818000</v>
      </c>
      <c r="AG119" s="291">
        <f t="shared" si="1169"/>
        <v>3818000</v>
      </c>
      <c r="AH119" s="587"/>
      <c r="AI119" s="198">
        <f t="shared" si="950"/>
        <v>1</v>
      </c>
      <c r="AJ119" s="198">
        <f t="shared" si="951"/>
        <v>1</v>
      </c>
      <c r="AK119" s="199">
        <f t="shared" si="952"/>
        <v>1</v>
      </c>
      <c r="AL119" s="199">
        <f t="shared" si="1170"/>
        <v>1</v>
      </c>
      <c r="AM119" s="199">
        <f t="shared" si="1171"/>
        <v>1</v>
      </c>
      <c r="AN119" s="199">
        <f t="shared" si="1172"/>
        <v>1</v>
      </c>
      <c r="AO119" s="113">
        <f t="shared" si="872"/>
        <v>3818000</v>
      </c>
      <c r="AP119" s="155">
        <f t="shared" si="697"/>
        <v>0</v>
      </c>
      <c r="AS119" s="286" t="s">
        <v>373</v>
      </c>
      <c r="AT119" s="292" t="s">
        <v>374</v>
      </c>
      <c r="AU119" s="296" t="s">
        <v>107</v>
      </c>
      <c r="AV119" s="294">
        <v>1</v>
      </c>
      <c r="AW119" s="297">
        <v>4760000</v>
      </c>
      <c r="AX119" s="291">
        <f t="shared" si="1173"/>
        <v>4760000</v>
      </c>
      <c r="AY119" s="587"/>
      <c r="AZ119" s="198">
        <f t="shared" si="957"/>
        <v>1</v>
      </c>
      <c r="BA119" s="198">
        <f t="shared" si="958"/>
        <v>1</v>
      </c>
      <c r="BB119" s="199">
        <f t="shared" si="959"/>
        <v>1</v>
      </c>
      <c r="BC119" s="199">
        <f t="shared" si="1174"/>
        <v>1</v>
      </c>
      <c r="BD119" s="199">
        <f t="shared" si="1175"/>
        <v>1</v>
      </c>
      <c r="BE119" s="199">
        <f t="shared" si="1176"/>
        <v>1</v>
      </c>
      <c r="BF119" s="113">
        <f t="shared" si="873"/>
        <v>4760000</v>
      </c>
      <c r="BG119" s="155">
        <f t="shared" si="698"/>
        <v>0</v>
      </c>
      <c r="BJ119" s="286" t="s">
        <v>373</v>
      </c>
      <c r="BK119" s="300" t="s">
        <v>374</v>
      </c>
      <c r="BL119" s="293" t="s">
        <v>107</v>
      </c>
      <c r="BM119" s="294">
        <v>1</v>
      </c>
      <c r="BN119" s="295">
        <v>8300000</v>
      </c>
      <c r="BO119" s="291">
        <f t="shared" si="1177"/>
        <v>8300000</v>
      </c>
      <c r="BP119" s="587"/>
      <c r="BQ119" s="198">
        <f t="shared" si="964"/>
        <v>1</v>
      </c>
      <c r="BR119" s="198">
        <f t="shared" si="965"/>
        <v>1</v>
      </c>
      <c r="BS119" s="199">
        <f t="shared" si="966"/>
        <v>1</v>
      </c>
      <c r="BT119" s="199">
        <f t="shared" si="1178"/>
        <v>1</v>
      </c>
      <c r="BU119" s="199">
        <f t="shared" si="1179"/>
        <v>1</v>
      </c>
      <c r="BV119" s="199">
        <f t="shared" si="1180"/>
        <v>1</v>
      </c>
      <c r="BW119" s="113">
        <f t="shared" si="874"/>
        <v>8300000</v>
      </c>
      <c r="BX119" s="155">
        <f t="shared" si="699"/>
        <v>0</v>
      </c>
      <c r="CA119" s="286" t="s">
        <v>373</v>
      </c>
      <c r="CB119" s="307" t="s">
        <v>374</v>
      </c>
      <c r="CC119" s="293" t="s">
        <v>107</v>
      </c>
      <c r="CD119" s="294">
        <v>1</v>
      </c>
      <c r="CE119" s="295">
        <v>4600000</v>
      </c>
      <c r="CF119" s="291">
        <f t="shared" si="1181"/>
        <v>4600000</v>
      </c>
      <c r="CG119" s="587"/>
      <c r="CH119" s="198">
        <f t="shared" si="971"/>
        <v>1</v>
      </c>
      <c r="CI119" s="198">
        <f t="shared" si="972"/>
        <v>1</v>
      </c>
      <c r="CJ119" s="199">
        <f t="shared" si="973"/>
        <v>1</v>
      </c>
      <c r="CK119" s="199">
        <f t="shared" si="1182"/>
        <v>1</v>
      </c>
      <c r="CL119" s="199">
        <f t="shared" si="1183"/>
        <v>1</v>
      </c>
      <c r="CM119" s="199">
        <f t="shared" si="1184"/>
        <v>1</v>
      </c>
      <c r="CN119" s="113">
        <f t="shared" si="875"/>
        <v>4600000</v>
      </c>
      <c r="CO119" s="155">
        <f t="shared" si="700"/>
        <v>0</v>
      </c>
      <c r="CR119" s="299" t="s">
        <v>373</v>
      </c>
      <c r="CS119" s="300" t="s">
        <v>374</v>
      </c>
      <c r="CT119" s="301" t="s">
        <v>107</v>
      </c>
      <c r="CU119" s="302">
        <v>1</v>
      </c>
      <c r="CV119" s="303">
        <v>2853960</v>
      </c>
      <c r="CW119" s="291">
        <f t="shared" si="1185"/>
        <v>2853960</v>
      </c>
      <c r="CX119" s="587"/>
      <c r="CY119" s="198">
        <f t="shared" si="978"/>
        <v>1</v>
      </c>
      <c r="CZ119" s="198">
        <f t="shared" si="979"/>
        <v>1</v>
      </c>
      <c r="DA119" s="199">
        <f t="shared" si="980"/>
        <v>1</v>
      </c>
      <c r="DB119" s="199">
        <f t="shared" si="1186"/>
        <v>1</v>
      </c>
      <c r="DC119" s="199">
        <f t="shared" si="1187"/>
        <v>1</v>
      </c>
      <c r="DD119" s="199">
        <f t="shared" si="1188"/>
        <v>1</v>
      </c>
      <c r="DE119" s="113">
        <f t="shared" si="876"/>
        <v>2853960</v>
      </c>
      <c r="DF119" s="155">
        <f t="shared" si="701"/>
        <v>0</v>
      </c>
      <c r="DI119" s="286" t="s">
        <v>373</v>
      </c>
      <c r="DJ119" s="305" t="s">
        <v>374</v>
      </c>
      <c r="DK119" s="288" t="s">
        <v>107</v>
      </c>
      <c r="DL119" s="289">
        <v>1</v>
      </c>
      <c r="DM119" s="295">
        <v>0</v>
      </c>
      <c r="DN119" s="291">
        <f t="shared" si="1189"/>
        <v>0</v>
      </c>
      <c r="DO119" s="587"/>
      <c r="DP119" s="198">
        <f t="shared" si="985"/>
        <v>1</v>
      </c>
      <c r="DQ119" s="198">
        <f t="shared" si="986"/>
        <v>1</v>
      </c>
      <c r="DR119" s="199">
        <f t="shared" si="987"/>
        <v>1</v>
      </c>
      <c r="DS119" s="199">
        <f t="shared" si="1190"/>
        <v>0</v>
      </c>
      <c r="DT119" s="199">
        <f t="shared" si="1191"/>
        <v>0</v>
      </c>
      <c r="DU119" s="199">
        <f t="shared" si="1192"/>
        <v>0</v>
      </c>
      <c r="DV119" s="113">
        <f t="shared" si="877"/>
        <v>0</v>
      </c>
      <c r="DW119" s="155">
        <f t="shared" si="702"/>
        <v>0</v>
      </c>
      <c r="DZ119" s="286" t="s">
        <v>373</v>
      </c>
      <c r="EA119" s="305" t="s">
        <v>374</v>
      </c>
      <c r="EB119" s="288" t="s">
        <v>107</v>
      </c>
      <c r="EC119" s="289">
        <v>1</v>
      </c>
      <c r="ED119" s="295">
        <v>0</v>
      </c>
      <c r="EE119" s="291">
        <f t="shared" si="1193"/>
        <v>0</v>
      </c>
      <c r="EF119" s="587"/>
      <c r="EG119" s="198">
        <f t="shared" si="992"/>
        <v>1</v>
      </c>
      <c r="EH119" s="198">
        <f t="shared" si="993"/>
        <v>1</v>
      </c>
      <c r="EI119" s="199">
        <f t="shared" si="994"/>
        <v>1</v>
      </c>
      <c r="EJ119" s="199">
        <f t="shared" si="1194"/>
        <v>0</v>
      </c>
      <c r="EK119" s="199">
        <f t="shared" si="1195"/>
        <v>0</v>
      </c>
      <c r="EL119" s="199">
        <f t="shared" si="1196"/>
        <v>0</v>
      </c>
      <c r="EM119" s="113">
        <f t="shared" si="878"/>
        <v>0</v>
      </c>
      <c r="EN119" s="155">
        <f t="shared" si="703"/>
        <v>0</v>
      </c>
      <c r="EQ119" s="286" t="s">
        <v>373</v>
      </c>
      <c r="ER119" s="305" t="s">
        <v>374</v>
      </c>
      <c r="ES119" s="288" t="s">
        <v>107</v>
      </c>
      <c r="ET119" s="289">
        <v>1</v>
      </c>
      <c r="EU119" s="295">
        <v>0</v>
      </c>
      <c r="EV119" s="291">
        <f t="shared" si="1197"/>
        <v>0</v>
      </c>
      <c r="EW119" s="587"/>
      <c r="EX119" s="198">
        <f t="shared" si="999"/>
        <v>1</v>
      </c>
      <c r="EY119" s="198">
        <f t="shared" si="1000"/>
        <v>1</v>
      </c>
      <c r="EZ119" s="199">
        <f t="shared" si="1001"/>
        <v>1</v>
      </c>
      <c r="FA119" s="199">
        <f t="shared" si="1198"/>
        <v>0</v>
      </c>
      <c r="FB119" s="199">
        <f t="shared" si="1199"/>
        <v>0</v>
      </c>
      <c r="FC119" s="199">
        <f t="shared" si="1200"/>
        <v>0</v>
      </c>
      <c r="FD119" s="113">
        <f t="shared" si="879"/>
        <v>0</v>
      </c>
      <c r="FE119" s="155">
        <f t="shared" si="704"/>
        <v>0</v>
      </c>
      <c r="FH119" s="286" t="s">
        <v>373</v>
      </c>
      <c r="FI119" s="305" t="s">
        <v>374</v>
      </c>
      <c r="FJ119" s="288" t="s">
        <v>107</v>
      </c>
      <c r="FK119" s="289">
        <v>1</v>
      </c>
      <c r="FL119" s="295">
        <v>0</v>
      </c>
      <c r="FM119" s="291">
        <f t="shared" si="1201"/>
        <v>0</v>
      </c>
      <c r="FN119" s="587"/>
      <c r="FO119" s="198">
        <f t="shared" si="1006"/>
        <v>1</v>
      </c>
      <c r="FP119" s="198">
        <f t="shared" si="1007"/>
        <v>1</v>
      </c>
      <c r="FQ119" s="199">
        <f t="shared" si="1008"/>
        <v>1</v>
      </c>
      <c r="FR119" s="199">
        <f t="shared" si="1202"/>
        <v>0</v>
      </c>
      <c r="FS119" s="199">
        <f t="shared" si="1203"/>
        <v>0</v>
      </c>
      <c r="FT119" s="199">
        <f t="shared" si="1204"/>
        <v>0</v>
      </c>
      <c r="FU119" s="113">
        <f t="shared" si="880"/>
        <v>0</v>
      </c>
      <c r="FV119" s="155">
        <f t="shared" si="705"/>
        <v>0</v>
      </c>
      <c r="FY119" s="286" t="s">
        <v>373</v>
      </c>
      <c r="FZ119" s="305" t="s">
        <v>374</v>
      </c>
      <c r="GA119" s="288" t="s">
        <v>107</v>
      </c>
      <c r="GB119" s="289">
        <v>1</v>
      </c>
      <c r="GC119" s="295">
        <v>0</v>
      </c>
      <c r="GD119" s="291">
        <f t="shared" si="1205"/>
        <v>0</v>
      </c>
      <c r="GE119" s="587"/>
      <c r="GF119" s="198">
        <f t="shared" si="1013"/>
        <v>1</v>
      </c>
      <c r="GG119" s="198">
        <f t="shared" si="1014"/>
        <v>1</v>
      </c>
      <c r="GH119" s="199">
        <f t="shared" si="1015"/>
        <v>1</v>
      </c>
      <c r="GI119" s="199">
        <f t="shared" si="1206"/>
        <v>0</v>
      </c>
      <c r="GJ119" s="199">
        <f t="shared" si="1207"/>
        <v>0</v>
      </c>
      <c r="GK119" s="199">
        <f t="shared" si="1208"/>
        <v>0</v>
      </c>
      <c r="GL119" s="113">
        <f t="shared" si="881"/>
        <v>0</v>
      </c>
      <c r="GM119" s="155">
        <f t="shared" si="706"/>
        <v>0</v>
      </c>
      <c r="GP119" s="286" t="s">
        <v>373</v>
      </c>
      <c r="GQ119" s="305" t="s">
        <v>374</v>
      </c>
      <c r="GR119" s="288" t="s">
        <v>107</v>
      </c>
      <c r="GS119" s="289">
        <v>1</v>
      </c>
      <c r="GT119" s="295">
        <v>0</v>
      </c>
      <c r="GU119" s="291">
        <f t="shared" si="1209"/>
        <v>0</v>
      </c>
      <c r="GV119" s="587"/>
      <c r="GW119" s="198">
        <f t="shared" si="1020"/>
        <v>1</v>
      </c>
      <c r="GX119" s="198">
        <f t="shared" si="1021"/>
        <v>1</v>
      </c>
      <c r="GY119" s="199">
        <f t="shared" si="1022"/>
        <v>1</v>
      </c>
      <c r="GZ119" s="199">
        <f t="shared" si="1210"/>
        <v>0</v>
      </c>
      <c r="HA119" s="199">
        <f t="shared" si="1211"/>
        <v>0</v>
      </c>
      <c r="HB119" s="199">
        <f t="shared" si="1212"/>
        <v>0</v>
      </c>
      <c r="HC119" s="113">
        <f t="shared" si="882"/>
        <v>0</v>
      </c>
      <c r="HD119" s="155">
        <f t="shared" si="707"/>
        <v>0</v>
      </c>
      <c r="HG119" s="286" t="s">
        <v>373</v>
      </c>
      <c r="HH119" s="305" t="s">
        <v>374</v>
      </c>
      <c r="HI119" s="288" t="s">
        <v>107</v>
      </c>
      <c r="HJ119" s="289">
        <v>1</v>
      </c>
      <c r="HK119" s="295">
        <v>0</v>
      </c>
      <c r="HL119" s="291">
        <f t="shared" si="1213"/>
        <v>0</v>
      </c>
      <c r="HM119" s="587"/>
      <c r="HN119" s="198">
        <f t="shared" si="1027"/>
        <v>1</v>
      </c>
      <c r="HO119" s="198">
        <f t="shared" si="1028"/>
        <v>1</v>
      </c>
      <c r="HP119" s="199">
        <f t="shared" si="1029"/>
        <v>1</v>
      </c>
      <c r="HQ119" s="199">
        <f t="shared" si="1214"/>
        <v>0</v>
      </c>
      <c r="HR119" s="199">
        <f t="shared" si="1215"/>
        <v>0</v>
      </c>
      <c r="HS119" s="199">
        <f t="shared" si="1216"/>
        <v>0</v>
      </c>
      <c r="HT119" s="113">
        <f t="shared" si="883"/>
        <v>0</v>
      </c>
      <c r="HU119" s="155">
        <f t="shared" si="708"/>
        <v>0</v>
      </c>
      <c r="HX119" s="286" t="s">
        <v>373</v>
      </c>
      <c r="HY119" s="305" t="s">
        <v>374</v>
      </c>
      <c r="HZ119" s="288" t="s">
        <v>107</v>
      </c>
      <c r="IA119" s="289">
        <v>1</v>
      </c>
      <c r="IB119" s="295">
        <v>0</v>
      </c>
      <c r="IC119" s="291">
        <f t="shared" si="1217"/>
        <v>0</v>
      </c>
      <c r="ID119" s="587"/>
      <c r="IE119" s="198">
        <f t="shared" si="1034"/>
        <v>1</v>
      </c>
      <c r="IF119" s="198">
        <f t="shared" si="1035"/>
        <v>1</v>
      </c>
      <c r="IG119" s="199">
        <f t="shared" si="1036"/>
        <v>1</v>
      </c>
      <c r="IH119" s="199">
        <f t="shared" si="1218"/>
        <v>0</v>
      </c>
      <c r="II119" s="199">
        <f t="shared" si="1219"/>
        <v>0</v>
      </c>
      <c r="IJ119" s="199">
        <f t="shared" si="1220"/>
        <v>0</v>
      </c>
      <c r="IK119" s="113">
        <f t="shared" si="884"/>
        <v>0</v>
      </c>
      <c r="IL119" s="155">
        <f t="shared" si="709"/>
        <v>0</v>
      </c>
      <c r="IO119" s="286" t="s">
        <v>373</v>
      </c>
      <c r="IP119" s="305" t="s">
        <v>374</v>
      </c>
      <c r="IQ119" s="288" t="s">
        <v>107</v>
      </c>
      <c r="IR119" s="289">
        <v>1</v>
      </c>
      <c r="IS119" s="295">
        <v>0</v>
      </c>
      <c r="IT119" s="291">
        <f t="shared" si="1221"/>
        <v>0</v>
      </c>
      <c r="IU119" s="587"/>
      <c r="IV119" s="198">
        <f t="shared" si="1041"/>
        <v>1</v>
      </c>
      <c r="IW119" s="198">
        <f t="shared" si="1042"/>
        <v>1</v>
      </c>
      <c r="IX119" s="199">
        <f t="shared" si="1043"/>
        <v>1</v>
      </c>
      <c r="IY119" s="199">
        <f t="shared" si="1222"/>
        <v>0</v>
      </c>
      <c r="IZ119" s="199">
        <f t="shared" si="1223"/>
        <v>0</v>
      </c>
      <c r="JA119" s="199">
        <f t="shared" si="1224"/>
        <v>0</v>
      </c>
      <c r="JB119" s="113">
        <f t="shared" si="885"/>
        <v>0</v>
      </c>
      <c r="JC119" s="155">
        <f t="shared" si="710"/>
        <v>0</v>
      </c>
    </row>
    <row r="120" spans="2:263" ht="59.25" customHeight="1">
      <c r="B120" s="286" t="s">
        <v>375</v>
      </c>
      <c r="C120" s="305" t="s">
        <v>376</v>
      </c>
      <c r="D120" s="288" t="s">
        <v>107</v>
      </c>
      <c r="E120" s="289">
        <v>1</v>
      </c>
      <c r="F120" s="290">
        <v>0</v>
      </c>
      <c r="G120" s="291">
        <f t="shared" si="1167"/>
        <v>0</v>
      </c>
      <c r="H120" s="587"/>
      <c r="K120" s="286" t="s">
        <v>375</v>
      </c>
      <c r="L120" s="300" t="s">
        <v>376</v>
      </c>
      <c r="M120" s="293" t="s">
        <v>107</v>
      </c>
      <c r="N120" s="294">
        <v>1</v>
      </c>
      <c r="O120" s="295">
        <v>3080140</v>
      </c>
      <c r="P120" s="291">
        <f t="shared" si="1168"/>
        <v>3080140</v>
      </c>
      <c r="Q120" s="587"/>
      <c r="R120" s="198">
        <f t="shared" si="946"/>
        <v>1</v>
      </c>
      <c r="S120" s="198">
        <f t="shared" si="947"/>
        <v>1</v>
      </c>
      <c r="T120" s="199">
        <f t="shared" si="948"/>
        <v>1</v>
      </c>
      <c r="U120" s="199">
        <f t="shared" si="1104"/>
        <v>1</v>
      </c>
      <c r="V120" s="199">
        <f t="shared" si="1105"/>
        <v>1</v>
      </c>
      <c r="W120" s="199">
        <f t="shared" si="1106"/>
        <v>1</v>
      </c>
      <c r="X120" s="113">
        <f t="shared" si="1107"/>
        <v>3080140</v>
      </c>
      <c r="Y120" s="155">
        <f t="shared" si="1108"/>
        <v>0</v>
      </c>
      <c r="AB120" s="286" t="s">
        <v>375</v>
      </c>
      <c r="AC120" s="300" t="s">
        <v>376</v>
      </c>
      <c r="AD120" s="293" t="s">
        <v>107</v>
      </c>
      <c r="AE120" s="294">
        <v>1</v>
      </c>
      <c r="AF120" s="295">
        <v>3620000</v>
      </c>
      <c r="AG120" s="291">
        <f t="shared" si="1169"/>
        <v>3620000</v>
      </c>
      <c r="AH120" s="587"/>
      <c r="AI120" s="198">
        <f t="shared" si="950"/>
        <v>1</v>
      </c>
      <c r="AJ120" s="198">
        <f t="shared" si="951"/>
        <v>1</v>
      </c>
      <c r="AK120" s="199">
        <f t="shared" si="952"/>
        <v>1</v>
      </c>
      <c r="AL120" s="199">
        <f t="shared" si="1170"/>
        <v>1</v>
      </c>
      <c r="AM120" s="199">
        <f t="shared" si="1171"/>
        <v>1</v>
      </c>
      <c r="AN120" s="199">
        <f t="shared" si="1172"/>
        <v>1</v>
      </c>
      <c r="AO120" s="113">
        <f t="shared" si="872"/>
        <v>3620000</v>
      </c>
      <c r="AP120" s="155">
        <f t="shared" si="697"/>
        <v>0</v>
      </c>
      <c r="AS120" s="286" t="s">
        <v>375</v>
      </c>
      <c r="AT120" s="292" t="s">
        <v>376</v>
      </c>
      <c r="AU120" s="296" t="s">
        <v>107</v>
      </c>
      <c r="AV120" s="294">
        <v>1</v>
      </c>
      <c r="AW120" s="297">
        <v>3960000</v>
      </c>
      <c r="AX120" s="291">
        <f t="shared" si="1173"/>
        <v>3960000</v>
      </c>
      <c r="AY120" s="587"/>
      <c r="AZ120" s="198">
        <f t="shared" si="957"/>
        <v>1</v>
      </c>
      <c r="BA120" s="198">
        <f t="shared" si="958"/>
        <v>1</v>
      </c>
      <c r="BB120" s="199">
        <f t="shared" si="959"/>
        <v>1</v>
      </c>
      <c r="BC120" s="199">
        <f t="shared" si="1174"/>
        <v>1</v>
      </c>
      <c r="BD120" s="199">
        <f t="shared" si="1175"/>
        <v>1</v>
      </c>
      <c r="BE120" s="199">
        <f t="shared" si="1176"/>
        <v>1</v>
      </c>
      <c r="BF120" s="113">
        <f t="shared" si="873"/>
        <v>3960000</v>
      </c>
      <c r="BG120" s="155">
        <f t="shared" si="698"/>
        <v>0</v>
      </c>
      <c r="BJ120" s="286" t="s">
        <v>375</v>
      </c>
      <c r="BK120" s="300" t="s">
        <v>376</v>
      </c>
      <c r="BL120" s="293" t="s">
        <v>107</v>
      </c>
      <c r="BM120" s="294">
        <v>1</v>
      </c>
      <c r="BN120" s="295">
        <v>5900000</v>
      </c>
      <c r="BO120" s="291">
        <f t="shared" si="1177"/>
        <v>5900000</v>
      </c>
      <c r="BP120" s="587"/>
      <c r="BQ120" s="198">
        <f t="shared" si="964"/>
        <v>1</v>
      </c>
      <c r="BR120" s="198">
        <f t="shared" si="965"/>
        <v>1</v>
      </c>
      <c r="BS120" s="199">
        <f t="shared" si="966"/>
        <v>1</v>
      </c>
      <c r="BT120" s="199">
        <f t="shared" si="1178"/>
        <v>1</v>
      </c>
      <c r="BU120" s="199">
        <f t="shared" si="1179"/>
        <v>1</v>
      </c>
      <c r="BV120" s="199">
        <f t="shared" si="1180"/>
        <v>1</v>
      </c>
      <c r="BW120" s="113">
        <f t="shared" si="874"/>
        <v>5900000</v>
      </c>
      <c r="BX120" s="155">
        <f t="shared" si="699"/>
        <v>0</v>
      </c>
      <c r="CA120" s="286" t="s">
        <v>375</v>
      </c>
      <c r="CB120" s="307" t="s">
        <v>376</v>
      </c>
      <c r="CC120" s="293" t="s">
        <v>107</v>
      </c>
      <c r="CD120" s="294">
        <v>1</v>
      </c>
      <c r="CE120" s="295">
        <v>4100000</v>
      </c>
      <c r="CF120" s="291">
        <f t="shared" si="1181"/>
        <v>4100000</v>
      </c>
      <c r="CG120" s="587"/>
      <c r="CH120" s="198">
        <f t="shared" si="971"/>
        <v>1</v>
      </c>
      <c r="CI120" s="198">
        <f t="shared" si="972"/>
        <v>1</v>
      </c>
      <c r="CJ120" s="199">
        <f t="shared" si="973"/>
        <v>1</v>
      </c>
      <c r="CK120" s="199">
        <f t="shared" si="1182"/>
        <v>1</v>
      </c>
      <c r="CL120" s="199">
        <f t="shared" si="1183"/>
        <v>1</v>
      </c>
      <c r="CM120" s="199">
        <f t="shared" si="1184"/>
        <v>1</v>
      </c>
      <c r="CN120" s="113">
        <f t="shared" si="875"/>
        <v>4100000</v>
      </c>
      <c r="CO120" s="155">
        <f t="shared" si="700"/>
        <v>0</v>
      </c>
      <c r="CR120" s="299" t="s">
        <v>375</v>
      </c>
      <c r="CS120" s="300" t="s">
        <v>376</v>
      </c>
      <c r="CT120" s="301" t="s">
        <v>107</v>
      </c>
      <c r="CU120" s="302">
        <v>1</v>
      </c>
      <c r="CV120" s="303">
        <v>2310300</v>
      </c>
      <c r="CW120" s="291">
        <f t="shared" si="1185"/>
        <v>2310300</v>
      </c>
      <c r="CX120" s="587"/>
      <c r="CY120" s="198">
        <f t="shared" si="978"/>
        <v>1</v>
      </c>
      <c r="CZ120" s="198">
        <f t="shared" si="979"/>
        <v>1</v>
      </c>
      <c r="DA120" s="199">
        <f t="shared" si="980"/>
        <v>1</v>
      </c>
      <c r="DB120" s="199">
        <f t="shared" si="1186"/>
        <v>1</v>
      </c>
      <c r="DC120" s="199">
        <f t="shared" si="1187"/>
        <v>1</v>
      </c>
      <c r="DD120" s="199">
        <f t="shared" si="1188"/>
        <v>1</v>
      </c>
      <c r="DE120" s="113">
        <f t="shared" si="876"/>
        <v>2310300</v>
      </c>
      <c r="DF120" s="155">
        <f t="shared" si="701"/>
        <v>0</v>
      </c>
      <c r="DI120" s="286" t="s">
        <v>375</v>
      </c>
      <c r="DJ120" s="305" t="s">
        <v>376</v>
      </c>
      <c r="DK120" s="288" t="s">
        <v>107</v>
      </c>
      <c r="DL120" s="289">
        <v>1</v>
      </c>
      <c r="DM120" s="295">
        <v>0</v>
      </c>
      <c r="DN120" s="291">
        <f t="shared" si="1189"/>
        <v>0</v>
      </c>
      <c r="DO120" s="587"/>
      <c r="DP120" s="198">
        <f t="shared" si="985"/>
        <v>1</v>
      </c>
      <c r="DQ120" s="198">
        <f t="shared" si="986"/>
        <v>1</v>
      </c>
      <c r="DR120" s="199">
        <f t="shared" si="987"/>
        <v>1</v>
      </c>
      <c r="DS120" s="199">
        <f t="shared" si="1190"/>
        <v>0</v>
      </c>
      <c r="DT120" s="199">
        <f t="shared" si="1191"/>
        <v>0</v>
      </c>
      <c r="DU120" s="199">
        <f t="shared" si="1192"/>
        <v>0</v>
      </c>
      <c r="DV120" s="113">
        <f t="shared" si="877"/>
        <v>0</v>
      </c>
      <c r="DW120" s="155">
        <f t="shared" si="702"/>
        <v>0</v>
      </c>
      <c r="DZ120" s="286" t="s">
        <v>375</v>
      </c>
      <c r="EA120" s="305" t="s">
        <v>376</v>
      </c>
      <c r="EB120" s="288" t="s">
        <v>107</v>
      </c>
      <c r="EC120" s="289">
        <v>1</v>
      </c>
      <c r="ED120" s="295">
        <v>0</v>
      </c>
      <c r="EE120" s="291">
        <f t="shared" si="1193"/>
        <v>0</v>
      </c>
      <c r="EF120" s="587"/>
      <c r="EG120" s="198">
        <f t="shared" si="992"/>
        <v>1</v>
      </c>
      <c r="EH120" s="198">
        <f t="shared" si="993"/>
        <v>1</v>
      </c>
      <c r="EI120" s="199">
        <f t="shared" si="994"/>
        <v>1</v>
      </c>
      <c r="EJ120" s="199">
        <f t="shared" si="1194"/>
        <v>0</v>
      </c>
      <c r="EK120" s="199">
        <f t="shared" si="1195"/>
        <v>0</v>
      </c>
      <c r="EL120" s="199">
        <f t="shared" si="1196"/>
        <v>0</v>
      </c>
      <c r="EM120" s="113">
        <f t="shared" si="878"/>
        <v>0</v>
      </c>
      <c r="EN120" s="155">
        <f t="shared" si="703"/>
        <v>0</v>
      </c>
      <c r="EQ120" s="286" t="s">
        <v>375</v>
      </c>
      <c r="ER120" s="305" t="s">
        <v>376</v>
      </c>
      <c r="ES120" s="288" t="s">
        <v>107</v>
      </c>
      <c r="ET120" s="289">
        <v>1</v>
      </c>
      <c r="EU120" s="295">
        <v>0</v>
      </c>
      <c r="EV120" s="291">
        <f t="shared" si="1197"/>
        <v>0</v>
      </c>
      <c r="EW120" s="587"/>
      <c r="EX120" s="198">
        <f t="shared" si="999"/>
        <v>1</v>
      </c>
      <c r="EY120" s="198">
        <f t="shared" si="1000"/>
        <v>1</v>
      </c>
      <c r="EZ120" s="199">
        <f t="shared" si="1001"/>
        <v>1</v>
      </c>
      <c r="FA120" s="199">
        <f t="shared" si="1198"/>
        <v>0</v>
      </c>
      <c r="FB120" s="199">
        <f t="shared" si="1199"/>
        <v>0</v>
      </c>
      <c r="FC120" s="199">
        <f t="shared" si="1200"/>
        <v>0</v>
      </c>
      <c r="FD120" s="113">
        <f t="shared" si="879"/>
        <v>0</v>
      </c>
      <c r="FE120" s="155">
        <f t="shared" si="704"/>
        <v>0</v>
      </c>
      <c r="FH120" s="286" t="s">
        <v>375</v>
      </c>
      <c r="FI120" s="305" t="s">
        <v>376</v>
      </c>
      <c r="FJ120" s="288" t="s">
        <v>107</v>
      </c>
      <c r="FK120" s="289">
        <v>1</v>
      </c>
      <c r="FL120" s="295">
        <v>0</v>
      </c>
      <c r="FM120" s="291">
        <f t="shared" si="1201"/>
        <v>0</v>
      </c>
      <c r="FN120" s="587"/>
      <c r="FO120" s="198">
        <f t="shared" si="1006"/>
        <v>1</v>
      </c>
      <c r="FP120" s="198">
        <f t="shared" si="1007"/>
        <v>1</v>
      </c>
      <c r="FQ120" s="199">
        <f t="shared" si="1008"/>
        <v>1</v>
      </c>
      <c r="FR120" s="199">
        <f t="shared" si="1202"/>
        <v>0</v>
      </c>
      <c r="FS120" s="199">
        <f t="shared" si="1203"/>
        <v>0</v>
      </c>
      <c r="FT120" s="199">
        <f t="shared" si="1204"/>
        <v>0</v>
      </c>
      <c r="FU120" s="113">
        <f t="shared" si="880"/>
        <v>0</v>
      </c>
      <c r="FV120" s="155">
        <f t="shared" si="705"/>
        <v>0</v>
      </c>
      <c r="FY120" s="286" t="s">
        <v>375</v>
      </c>
      <c r="FZ120" s="305" t="s">
        <v>376</v>
      </c>
      <c r="GA120" s="288" t="s">
        <v>107</v>
      </c>
      <c r="GB120" s="289">
        <v>1</v>
      </c>
      <c r="GC120" s="295">
        <v>0</v>
      </c>
      <c r="GD120" s="291">
        <f t="shared" si="1205"/>
        <v>0</v>
      </c>
      <c r="GE120" s="587"/>
      <c r="GF120" s="198">
        <f t="shared" si="1013"/>
        <v>1</v>
      </c>
      <c r="GG120" s="198">
        <f t="shared" si="1014"/>
        <v>1</v>
      </c>
      <c r="GH120" s="199">
        <f t="shared" si="1015"/>
        <v>1</v>
      </c>
      <c r="GI120" s="199">
        <f t="shared" si="1206"/>
        <v>0</v>
      </c>
      <c r="GJ120" s="199">
        <f t="shared" si="1207"/>
        <v>0</v>
      </c>
      <c r="GK120" s="199">
        <f t="shared" si="1208"/>
        <v>0</v>
      </c>
      <c r="GL120" s="113">
        <f t="shared" si="881"/>
        <v>0</v>
      </c>
      <c r="GM120" s="155">
        <f t="shared" si="706"/>
        <v>0</v>
      </c>
      <c r="GP120" s="286" t="s">
        <v>375</v>
      </c>
      <c r="GQ120" s="305" t="s">
        <v>376</v>
      </c>
      <c r="GR120" s="288" t="s">
        <v>107</v>
      </c>
      <c r="GS120" s="289">
        <v>1</v>
      </c>
      <c r="GT120" s="295">
        <v>0</v>
      </c>
      <c r="GU120" s="291">
        <f t="shared" si="1209"/>
        <v>0</v>
      </c>
      <c r="GV120" s="587"/>
      <c r="GW120" s="198">
        <f t="shared" si="1020"/>
        <v>1</v>
      </c>
      <c r="GX120" s="198">
        <f t="shared" si="1021"/>
        <v>1</v>
      </c>
      <c r="GY120" s="199">
        <f t="shared" si="1022"/>
        <v>1</v>
      </c>
      <c r="GZ120" s="199">
        <f t="shared" si="1210"/>
        <v>0</v>
      </c>
      <c r="HA120" s="199">
        <f t="shared" si="1211"/>
        <v>0</v>
      </c>
      <c r="HB120" s="199">
        <f t="shared" si="1212"/>
        <v>0</v>
      </c>
      <c r="HC120" s="113">
        <f t="shared" si="882"/>
        <v>0</v>
      </c>
      <c r="HD120" s="155">
        <f t="shared" si="707"/>
        <v>0</v>
      </c>
      <c r="HG120" s="286" t="s">
        <v>375</v>
      </c>
      <c r="HH120" s="305" t="s">
        <v>376</v>
      </c>
      <c r="HI120" s="288" t="s">
        <v>107</v>
      </c>
      <c r="HJ120" s="289">
        <v>1</v>
      </c>
      <c r="HK120" s="295">
        <v>0</v>
      </c>
      <c r="HL120" s="291">
        <f t="shared" si="1213"/>
        <v>0</v>
      </c>
      <c r="HM120" s="587"/>
      <c r="HN120" s="198">
        <f t="shared" si="1027"/>
        <v>1</v>
      </c>
      <c r="HO120" s="198">
        <f t="shared" si="1028"/>
        <v>1</v>
      </c>
      <c r="HP120" s="199">
        <f t="shared" si="1029"/>
        <v>1</v>
      </c>
      <c r="HQ120" s="199">
        <f t="shared" si="1214"/>
        <v>0</v>
      </c>
      <c r="HR120" s="199">
        <f t="shared" si="1215"/>
        <v>0</v>
      </c>
      <c r="HS120" s="199">
        <f t="shared" si="1216"/>
        <v>0</v>
      </c>
      <c r="HT120" s="113">
        <f t="shared" si="883"/>
        <v>0</v>
      </c>
      <c r="HU120" s="155">
        <f t="shared" si="708"/>
        <v>0</v>
      </c>
      <c r="HX120" s="286" t="s">
        <v>375</v>
      </c>
      <c r="HY120" s="305" t="s">
        <v>376</v>
      </c>
      <c r="HZ120" s="288" t="s">
        <v>107</v>
      </c>
      <c r="IA120" s="289">
        <v>1</v>
      </c>
      <c r="IB120" s="295">
        <v>0</v>
      </c>
      <c r="IC120" s="291">
        <f t="shared" si="1217"/>
        <v>0</v>
      </c>
      <c r="ID120" s="587"/>
      <c r="IE120" s="198">
        <f t="shared" si="1034"/>
        <v>1</v>
      </c>
      <c r="IF120" s="198">
        <f t="shared" si="1035"/>
        <v>1</v>
      </c>
      <c r="IG120" s="199">
        <f t="shared" si="1036"/>
        <v>1</v>
      </c>
      <c r="IH120" s="199">
        <f t="shared" si="1218"/>
        <v>0</v>
      </c>
      <c r="II120" s="199">
        <f t="shared" si="1219"/>
        <v>0</v>
      </c>
      <c r="IJ120" s="199">
        <f t="shared" si="1220"/>
        <v>0</v>
      </c>
      <c r="IK120" s="113">
        <f t="shared" si="884"/>
        <v>0</v>
      </c>
      <c r="IL120" s="155">
        <f t="shared" si="709"/>
        <v>0</v>
      </c>
      <c r="IO120" s="286" t="s">
        <v>375</v>
      </c>
      <c r="IP120" s="305" t="s">
        <v>376</v>
      </c>
      <c r="IQ120" s="288" t="s">
        <v>107</v>
      </c>
      <c r="IR120" s="289">
        <v>1</v>
      </c>
      <c r="IS120" s="295">
        <v>0</v>
      </c>
      <c r="IT120" s="291">
        <f t="shared" si="1221"/>
        <v>0</v>
      </c>
      <c r="IU120" s="587"/>
      <c r="IV120" s="198">
        <f t="shared" si="1041"/>
        <v>1</v>
      </c>
      <c r="IW120" s="198">
        <f t="shared" si="1042"/>
        <v>1</v>
      </c>
      <c r="IX120" s="199">
        <f t="shared" si="1043"/>
        <v>1</v>
      </c>
      <c r="IY120" s="199">
        <f t="shared" si="1222"/>
        <v>0</v>
      </c>
      <c r="IZ120" s="199">
        <f t="shared" si="1223"/>
        <v>0</v>
      </c>
      <c r="JA120" s="199">
        <f t="shared" si="1224"/>
        <v>0</v>
      </c>
      <c r="JB120" s="113">
        <f t="shared" si="885"/>
        <v>0</v>
      </c>
      <c r="JC120" s="155">
        <f t="shared" si="710"/>
        <v>0</v>
      </c>
    </row>
    <row r="121" spans="2:263" ht="57.75" customHeight="1">
      <c r="B121" s="286" t="s">
        <v>377</v>
      </c>
      <c r="C121" s="305" t="s">
        <v>378</v>
      </c>
      <c r="D121" s="288" t="s">
        <v>107</v>
      </c>
      <c r="E121" s="289">
        <v>1</v>
      </c>
      <c r="F121" s="290">
        <v>0</v>
      </c>
      <c r="G121" s="291">
        <f t="shared" si="1167"/>
        <v>0</v>
      </c>
      <c r="H121" s="587"/>
      <c r="K121" s="286" t="s">
        <v>377</v>
      </c>
      <c r="L121" s="300" t="s">
        <v>378</v>
      </c>
      <c r="M121" s="293" t="s">
        <v>107</v>
      </c>
      <c r="N121" s="294">
        <v>1</v>
      </c>
      <c r="O121" s="295">
        <v>2950104</v>
      </c>
      <c r="P121" s="291">
        <f t="shared" si="1168"/>
        <v>2950104</v>
      </c>
      <c r="Q121" s="587"/>
      <c r="R121" s="198">
        <f t="shared" si="946"/>
        <v>1</v>
      </c>
      <c r="S121" s="198">
        <f t="shared" si="947"/>
        <v>1</v>
      </c>
      <c r="T121" s="199">
        <f t="shared" si="948"/>
        <v>1</v>
      </c>
      <c r="U121" s="199">
        <f t="shared" si="1104"/>
        <v>1</v>
      </c>
      <c r="V121" s="199">
        <f t="shared" si="1105"/>
        <v>1</v>
      </c>
      <c r="W121" s="199">
        <f t="shared" si="1106"/>
        <v>1</v>
      </c>
      <c r="X121" s="113">
        <f t="shared" si="1107"/>
        <v>2950104</v>
      </c>
      <c r="Y121" s="155">
        <f t="shared" si="1108"/>
        <v>0</v>
      </c>
      <c r="AB121" s="286" t="s">
        <v>377</v>
      </c>
      <c r="AC121" s="300" t="s">
        <v>378</v>
      </c>
      <c r="AD121" s="293" t="s">
        <v>107</v>
      </c>
      <c r="AE121" s="294">
        <v>1</v>
      </c>
      <c r="AF121" s="295">
        <v>2350000</v>
      </c>
      <c r="AG121" s="291">
        <f t="shared" si="1169"/>
        <v>2350000</v>
      </c>
      <c r="AH121" s="587"/>
      <c r="AI121" s="198">
        <f t="shared" si="950"/>
        <v>1</v>
      </c>
      <c r="AJ121" s="198">
        <f t="shared" si="951"/>
        <v>1</v>
      </c>
      <c r="AK121" s="199">
        <f t="shared" si="952"/>
        <v>1</v>
      </c>
      <c r="AL121" s="199">
        <f t="shared" si="1170"/>
        <v>1</v>
      </c>
      <c r="AM121" s="199">
        <f t="shared" si="1171"/>
        <v>1</v>
      </c>
      <c r="AN121" s="199">
        <f t="shared" si="1172"/>
        <v>1</v>
      </c>
      <c r="AO121" s="113">
        <f t="shared" si="872"/>
        <v>2350000</v>
      </c>
      <c r="AP121" s="155">
        <f t="shared" si="697"/>
        <v>0</v>
      </c>
      <c r="AS121" s="286" t="s">
        <v>377</v>
      </c>
      <c r="AT121" s="292" t="s">
        <v>378</v>
      </c>
      <c r="AU121" s="296" t="s">
        <v>107</v>
      </c>
      <c r="AV121" s="294">
        <v>1</v>
      </c>
      <c r="AW121" s="297">
        <v>3365000</v>
      </c>
      <c r="AX121" s="291">
        <f t="shared" si="1173"/>
        <v>3365000</v>
      </c>
      <c r="AY121" s="587"/>
      <c r="AZ121" s="198">
        <f t="shared" si="957"/>
        <v>1</v>
      </c>
      <c r="BA121" s="198">
        <f t="shared" si="958"/>
        <v>1</v>
      </c>
      <c r="BB121" s="199">
        <f t="shared" si="959"/>
        <v>1</v>
      </c>
      <c r="BC121" s="199">
        <f t="shared" si="1174"/>
        <v>1</v>
      </c>
      <c r="BD121" s="199">
        <f t="shared" si="1175"/>
        <v>1</v>
      </c>
      <c r="BE121" s="199">
        <f t="shared" si="1176"/>
        <v>1</v>
      </c>
      <c r="BF121" s="113">
        <f t="shared" si="873"/>
        <v>3365000</v>
      </c>
      <c r="BG121" s="155">
        <f t="shared" si="698"/>
        <v>0</v>
      </c>
      <c r="BJ121" s="286" t="s">
        <v>377</v>
      </c>
      <c r="BK121" s="300" t="s">
        <v>378</v>
      </c>
      <c r="BL121" s="293" t="s">
        <v>107</v>
      </c>
      <c r="BM121" s="294">
        <v>1</v>
      </c>
      <c r="BN121" s="295">
        <v>5600000</v>
      </c>
      <c r="BO121" s="291">
        <f t="shared" si="1177"/>
        <v>5600000</v>
      </c>
      <c r="BP121" s="587"/>
      <c r="BQ121" s="198">
        <f t="shared" si="964"/>
        <v>1</v>
      </c>
      <c r="BR121" s="198">
        <f t="shared" si="965"/>
        <v>1</v>
      </c>
      <c r="BS121" s="199">
        <f t="shared" si="966"/>
        <v>1</v>
      </c>
      <c r="BT121" s="199">
        <f t="shared" si="1178"/>
        <v>1</v>
      </c>
      <c r="BU121" s="199">
        <f t="shared" si="1179"/>
        <v>1</v>
      </c>
      <c r="BV121" s="199">
        <f t="shared" si="1180"/>
        <v>1</v>
      </c>
      <c r="BW121" s="113">
        <f t="shared" si="874"/>
        <v>5600000</v>
      </c>
      <c r="BX121" s="155">
        <f t="shared" si="699"/>
        <v>0</v>
      </c>
      <c r="CA121" s="286" t="s">
        <v>377</v>
      </c>
      <c r="CB121" s="307" t="s">
        <v>378</v>
      </c>
      <c r="CC121" s="293" t="s">
        <v>107</v>
      </c>
      <c r="CD121" s="294">
        <v>1</v>
      </c>
      <c r="CE121" s="295">
        <v>3800000</v>
      </c>
      <c r="CF121" s="291">
        <f t="shared" si="1181"/>
        <v>3800000</v>
      </c>
      <c r="CG121" s="587"/>
      <c r="CH121" s="198">
        <f t="shared" si="971"/>
        <v>1</v>
      </c>
      <c r="CI121" s="198">
        <f t="shared" si="972"/>
        <v>1</v>
      </c>
      <c r="CJ121" s="199">
        <f t="shared" si="973"/>
        <v>1</v>
      </c>
      <c r="CK121" s="199">
        <f t="shared" si="1182"/>
        <v>1</v>
      </c>
      <c r="CL121" s="199">
        <f t="shared" si="1183"/>
        <v>1</v>
      </c>
      <c r="CM121" s="199">
        <f t="shared" si="1184"/>
        <v>1</v>
      </c>
      <c r="CN121" s="113">
        <f t="shared" si="875"/>
        <v>3800000</v>
      </c>
      <c r="CO121" s="155">
        <f t="shared" si="700"/>
        <v>0</v>
      </c>
      <c r="CR121" s="299" t="s">
        <v>377</v>
      </c>
      <c r="CS121" s="300" t="s">
        <v>378</v>
      </c>
      <c r="CT121" s="301" t="s">
        <v>107</v>
      </c>
      <c r="CU121" s="302">
        <v>1</v>
      </c>
      <c r="CV121" s="303">
        <v>1836000</v>
      </c>
      <c r="CW121" s="291">
        <f t="shared" si="1185"/>
        <v>1836000</v>
      </c>
      <c r="CX121" s="587"/>
      <c r="CY121" s="198">
        <f t="shared" si="978"/>
        <v>1</v>
      </c>
      <c r="CZ121" s="198">
        <f t="shared" si="979"/>
        <v>1</v>
      </c>
      <c r="DA121" s="199">
        <f t="shared" si="980"/>
        <v>1</v>
      </c>
      <c r="DB121" s="199">
        <f t="shared" si="1186"/>
        <v>1</v>
      </c>
      <c r="DC121" s="199">
        <f t="shared" si="1187"/>
        <v>1</v>
      </c>
      <c r="DD121" s="199">
        <f t="shared" si="1188"/>
        <v>1</v>
      </c>
      <c r="DE121" s="113">
        <f t="shared" si="876"/>
        <v>1836000</v>
      </c>
      <c r="DF121" s="155">
        <f t="shared" si="701"/>
        <v>0</v>
      </c>
      <c r="DI121" s="286" t="s">
        <v>377</v>
      </c>
      <c r="DJ121" s="305" t="s">
        <v>378</v>
      </c>
      <c r="DK121" s="288" t="s">
        <v>107</v>
      </c>
      <c r="DL121" s="289">
        <v>1</v>
      </c>
      <c r="DM121" s="295">
        <v>0</v>
      </c>
      <c r="DN121" s="291">
        <f t="shared" si="1189"/>
        <v>0</v>
      </c>
      <c r="DO121" s="587"/>
      <c r="DP121" s="198">
        <f t="shared" si="985"/>
        <v>1</v>
      </c>
      <c r="DQ121" s="198">
        <f t="shared" si="986"/>
        <v>1</v>
      </c>
      <c r="DR121" s="199">
        <f t="shared" si="987"/>
        <v>1</v>
      </c>
      <c r="DS121" s="199">
        <f t="shared" si="1190"/>
        <v>0</v>
      </c>
      <c r="DT121" s="199">
        <f t="shared" si="1191"/>
        <v>0</v>
      </c>
      <c r="DU121" s="199">
        <f t="shared" si="1192"/>
        <v>0</v>
      </c>
      <c r="DV121" s="113">
        <f t="shared" si="877"/>
        <v>0</v>
      </c>
      <c r="DW121" s="155">
        <f t="shared" si="702"/>
        <v>0</v>
      </c>
      <c r="DZ121" s="286" t="s">
        <v>377</v>
      </c>
      <c r="EA121" s="305" t="s">
        <v>378</v>
      </c>
      <c r="EB121" s="288" t="s">
        <v>107</v>
      </c>
      <c r="EC121" s="289">
        <v>1</v>
      </c>
      <c r="ED121" s="295">
        <v>0</v>
      </c>
      <c r="EE121" s="291">
        <f t="shared" si="1193"/>
        <v>0</v>
      </c>
      <c r="EF121" s="587"/>
      <c r="EG121" s="198">
        <f t="shared" si="992"/>
        <v>1</v>
      </c>
      <c r="EH121" s="198">
        <f t="shared" si="993"/>
        <v>1</v>
      </c>
      <c r="EI121" s="199">
        <f t="shared" si="994"/>
        <v>1</v>
      </c>
      <c r="EJ121" s="199">
        <f t="shared" si="1194"/>
        <v>0</v>
      </c>
      <c r="EK121" s="199">
        <f t="shared" si="1195"/>
        <v>0</v>
      </c>
      <c r="EL121" s="199">
        <f t="shared" si="1196"/>
        <v>0</v>
      </c>
      <c r="EM121" s="113">
        <f t="shared" si="878"/>
        <v>0</v>
      </c>
      <c r="EN121" s="155">
        <f t="shared" si="703"/>
        <v>0</v>
      </c>
      <c r="EQ121" s="286" t="s">
        <v>377</v>
      </c>
      <c r="ER121" s="305" t="s">
        <v>378</v>
      </c>
      <c r="ES121" s="288" t="s">
        <v>107</v>
      </c>
      <c r="ET121" s="289">
        <v>1</v>
      </c>
      <c r="EU121" s="295">
        <v>0</v>
      </c>
      <c r="EV121" s="291">
        <f t="shared" si="1197"/>
        <v>0</v>
      </c>
      <c r="EW121" s="587"/>
      <c r="EX121" s="198">
        <f t="shared" si="999"/>
        <v>1</v>
      </c>
      <c r="EY121" s="198">
        <f t="shared" si="1000"/>
        <v>1</v>
      </c>
      <c r="EZ121" s="199">
        <f t="shared" si="1001"/>
        <v>1</v>
      </c>
      <c r="FA121" s="199">
        <f t="shared" si="1198"/>
        <v>0</v>
      </c>
      <c r="FB121" s="199">
        <f t="shared" si="1199"/>
        <v>0</v>
      </c>
      <c r="FC121" s="199">
        <f t="shared" si="1200"/>
        <v>0</v>
      </c>
      <c r="FD121" s="113">
        <f t="shared" si="879"/>
        <v>0</v>
      </c>
      <c r="FE121" s="155">
        <f t="shared" si="704"/>
        <v>0</v>
      </c>
      <c r="FH121" s="286" t="s">
        <v>377</v>
      </c>
      <c r="FI121" s="305" t="s">
        <v>378</v>
      </c>
      <c r="FJ121" s="288" t="s">
        <v>107</v>
      </c>
      <c r="FK121" s="289">
        <v>1</v>
      </c>
      <c r="FL121" s="295">
        <v>0</v>
      </c>
      <c r="FM121" s="291">
        <f t="shared" si="1201"/>
        <v>0</v>
      </c>
      <c r="FN121" s="587"/>
      <c r="FO121" s="198">
        <f t="shared" si="1006"/>
        <v>1</v>
      </c>
      <c r="FP121" s="198">
        <f t="shared" si="1007"/>
        <v>1</v>
      </c>
      <c r="FQ121" s="199">
        <f t="shared" si="1008"/>
        <v>1</v>
      </c>
      <c r="FR121" s="199">
        <f t="shared" si="1202"/>
        <v>0</v>
      </c>
      <c r="FS121" s="199">
        <f t="shared" si="1203"/>
        <v>0</v>
      </c>
      <c r="FT121" s="199">
        <f t="shared" si="1204"/>
        <v>0</v>
      </c>
      <c r="FU121" s="113">
        <f t="shared" si="880"/>
        <v>0</v>
      </c>
      <c r="FV121" s="155">
        <f t="shared" si="705"/>
        <v>0</v>
      </c>
      <c r="FY121" s="286" t="s">
        <v>377</v>
      </c>
      <c r="FZ121" s="305" t="s">
        <v>378</v>
      </c>
      <c r="GA121" s="288" t="s">
        <v>107</v>
      </c>
      <c r="GB121" s="289">
        <v>1</v>
      </c>
      <c r="GC121" s="295">
        <v>0</v>
      </c>
      <c r="GD121" s="291">
        <f t="shared" si="1205"/>
        <v>0</v>
      </c>
      <c r="GE121" s="587"/>
      <c r="GF121" s="198">
        <f t="shared" si="1013"/>
        <v>1</v>
      </c>
      <c r="GG121" s="198">
        <f t="shared" si="1014"/>
        <v>1</v>
      </c>
      <c r="GH121" s="199">
        <f t="shared" si="1015"/>
        <v>1</v>
      </c>
      <c r="GI121" s="199">
        <f t="shared" si="1206"/>
        <v>0</v>
      </c>
      <c r="GJ121" s="199">
        <f t="shared" si="1207"/>
        <v>0</v>
      </c>
      <c r="GK121" s="199">
        <f t="shared" si="1208"/>
        <v>0</v>
      </c>
      <c r="GL121" s="113">
        <f t="shared" si="881"/>
        <v>0</v>
      </c>
      <c r="GM121" s="155">
        <f t="shared" si="706"/>
        <v>0</v>
      </c>
      <c r="GP121" s="286" t="s">
        <v>377</v>
      </c>
      <c r="GQ121" s="305" t="s">
        <v>378</v>
      </c>
      <c r="GR121" s="288" t="s">
        <v>107</v>
      </c>
      <c r="GS121" s="289">
        <v>1</v>
      </c>
      <c r="GT121" s="295">
        <v>0</v>
      </c>
      <c r="GU121" s="291">
        <f t="shared" si="1209"/>
        <v>0</v>
      </c>
      <c r="GV121" s="587"/>
      <c r="GW121" s="198">
        <f t="shared" si="1020"/>
        <v>1</v>
      </c>
      <c r="GX121" s="198">
        <f t="shared" si="1021"/>
        <v>1</v>
      </c>
      <c r="GY121" s="199">
        <f t="shared" si="1022"/>
        <v>1</v>
      </c>
      <c r="GZ121" s="199">
        <f t="shared" si="1210"/>
        <v>0</v>
      </c>
      <c r="HA121" s="199">
        <f t="shared" si="1211"/>
        <v>0</v>
      </c>
      <c r="HB121" s="199">
        <f t="shared" si="1212"/>
        <v>0</v>
      </c>
      <c r="HC121" s="113">
        <f t="shared" si="882"/>
        <v>0</v>
      </c>
      <c r="HD121" s="155">
        <f t="shared" si="707"/>
        <v>0</v>
      </c>
      <c r="HG121" s="286" t="s">
        <v>377</v>
      </c>
      <c r="HH121" s="305" t="s">
        <v>378</v>
      </c>
      <c r="HI121" s="288" t="s">
        <v>107</v>
      </c>
      <c r="HJ121" s="289">
        <v>1</v>
      </c>
      <c r="HK121" s="295">
        <v>0</v>
      </c>
      <c r="HL121" s="291">
        <f t="shared" si="1213"/>
        <v>0</v>
      </c>
      <c r="HM121" s="587"/>
      <c r="HN121" s="198">
        <f t="shared" si="1027"/>
        <v>1</v>
      </c>
      <c r="HO121" s="198">
        <f t="shared" si="1028"/>
        <v>1</v>
      </c>
      <c r="HP121" s="199">
        <f t="shared" si="1029"/>
        <v>1</v>
      </c>
      <c r="HQ121" s="199">
        <f t="shared" si="1214"/>
        <v>0</v>
      </c>
      <c r="HR121" s="199">
        <f t="shared" si="1215"/>
        <v>0</v>
      </c>
      <c r="HS121" s="199">
        <f t="shared" si="1216"/>
        <v>0</v>
      </c>
      <c r="HT121" s="113">
        <f t="shared" si="883"/>
        <v>0</v>
      </c>
      <c r="HU121" s="155">
        <f t="shared" si="708"/>
        <v>0</v>
      </c>
      <c r="HX121" s="286" t="s">
        <v>377</v>
      </c>
      <c r="HY121" s="305" t="s">
        <v>378</v>
      </c>
      <c r="HZ121" s="288" t="s">
        <v>107</v>
      </c>
      <c r="IA121" s="289">
        <v>1</v>
      </c>
      <c r="IB121" s="295">
        <v>0</v>
      </c>
      <c r="IC121" s="291">
        <f t="shared" si="1217"/>
        <v>0</v>
      </c>
      <c r="ID121" s="587"/>
      <c r="IE121" s="198">
        <f t="shared" si="1034"/>
        <v>1</v>
      </c>
      <c r="IF121" s="198">
        <f t="shared" si="1035"/>
        <v>1</v>
      </c>
      <c r="IG121" s="199">
        <f t="shared" si="1036"/>
        <v>1</v>
      </c>
      <c r="IH121" s="199">
        <f t="shared" si="1218"/>
        <v>0</v>
      </c>
      <c r="II121" s="199">
        <f t="shared" si="1219"/>
        <v>0</v>
      </c>
      <c r="IJ121" s="199">
        <f t="shared" si="1220"/>
        <v>0</v>
      </c>
      <c r="IK121" s="113">
        <f t="shared" si="884"/>
        <v>0</v>
      </c>
      <c r="IL121" s="155">
        <f t="shared" si="709"/>
        <v>0</v>
      </c>
      <c r="IO121" s="286" t="s">
        <v>377</v>
      </c>
      <c r="IP121" s="305" t="s">
        <v>378</v>
      </c>
      <c r="IQ121" s="288" t="s">
        <v>107</v>
      </c>
      <c r="IR121" s="289">
        <v>1</v>
      </c>
      <c r="IS121" s="295">
        <v>0</v>
      </c>
      <c r="IT121" s="291">
        <f t="shared" si="1221"/>
        <v>0</v>
      </c>
      <c r="IU121" s="587"/>
      <c r="IV121" s="198">
        <f t="shared" si="1041"/>
        <v>1</v>
      </c>
      <c r="IW121" s="198">
        <f t="shared" si="1042"/>
        <v>1</v>
      </c>
      <c r="IX121" s="199">
        <f t="shared" si="1043"/>
        <v>1</v>
      </c>
      <c r="IY121" s="199">
        <f t="shared" si="1222"/>
        <v>0</v>
      </c>
      <c r="IZ121" s="199">
        <f t="shared" si="1223"/>
        <v>0</v>
      </c>
      <c r="JA121" s="199">
        <f t="shared" si="1224"/>
        <v>0</v>
      </c>
      <c r="JB121" s="113">
        <f t="shared" si="885"/>
        <v>0</v>
      </c>
      <c r="JC121" s="155">
        <f t="shared" si="710"/>
        <v>0</v>
      </c>
    </row>
    <row r="122" spans="2:263" ht="59.25" customHeight="1" thickBot="1">
      <c r="B122" s="286" t="s">
        <v>379</v>
      </c>
      <c r="C122" s="305" t="s">
        <v>380</v>
      </c>
      <c r="D122" s="288" t="s">
        <v>107</v>
      </c>
      <c r="E122" s="289">
        <v>1</v>
      </c>
      <c r="F122" s="290">
        <v>0</v>
      </c>
      <c r="G122" s="291">
        <f t="shared" si="1167"/>
        <v>0</v>
      </c>
      <c r="H122" s="604"/>
      <c r="K122" s="286" t="s">
        <v>379</v>
      </c>
      <c r="L122" s="300" t="s">
        <v>380</v>
      </c>
      <c r="M122" s="293" t="s">
        <v>107</v>
      </c>
      <c r="N122" s="294">
        <v>1</v>
      </c>
      <c r="O122" s="295">
        <v>2871045</v>
      </c>
      <c r="P122" s="291">
        <f t="shared" si="1168"/>
        <v>2871045</v>
      </c>
      <c r="Q122" s="586"/>
      <c r="R122" s="198">
        <f t="shared" si="946"/>
        <v>1</v>
      </c>
      <c r="S122" s="198">
        <f t="shared" si="947"/>
        <v>1</v>
      </c>
      <c r="T122" s="199">
        <f t="shared" si="948"/>
        <v>1</v>
      </c>
      <c r="U122" s="199">
        <f t="shared" si="1104"/>
        <v>1</v>
      </c>
      <c r="V122" s="199">
        <f t="shared" si="1105"/>
        <v>1</v>
      </c>
      <c r="W122" s="199">
        <f t="shared" si="1106"/>
        <v>1</v>
      </c>
      <c r="X122" s="113">
        <f t="shared" si="1107"/>
        <v>2871045</v>
      </c>
      <c r="Y122" s="155">
        <f t="shared" si="1108"/>
        <v>0</v>
      </c>
      <c r="AB122" s="286" t="s">
        <v>379</v>
      </c>
      <c r="AC122" s="300" t="s">
        <v>380</v>
      </c>
      <c r="AD122" s="293" t="s">
        <v>107</v>
      </c>
      <c r="AE122" s="294">
        <v>1</v>
      </c>
      <c r="AF122" s="295">
        <v>2150000</v>
      </c>
      <c r="AG122" s="291">
        <f t="shared" si="1169"/>
        <v>2150000</v>
      </c>
      <c r="AH122" s="604"/>
      <c r="AI122" s="198">
        <f t="shared" si="950"/>
        <v>1</v>
      </c>
      <c r="AJ122" s="198">
        <f t="shared" si="951"/>
        <v>1</v>
      </c>
      <c r="AK122" s="199">
        <f t="shared" si="952"/>
        <v>1</v>
      </c>
      <c r="AL122" s="199">
        <f t="shared" si="1170"/>
        <v>1</v>
      </c>
      <c r="AM122" s="199">
        <f t="shared" si="1171"/>
        <v>1</v>
      </c>
      <c r="AN122" s="199">
        <f t="shared" si="1172"/>
        <v>1</v>
      </c>
      <c r="AO122" s="113">
        <f t="shared" si="872"/>
        <v>2150000</v>
      </c>
      <c r="AP122" s="155">
        <f t="shared" si="697"/>
        <v>0</v>
      </c>
      <c r="AS122" s="286" t="s">
        <v>379</v>
      </c>
      <c r="AT122" s="292" t="s">
        <v>380</v>
      </c>
      <c r="AU122" s="296" t="s">
        <v>107</v>
      </c>
      <c r="AV122" s="294">
        <v>1</v>
      </c>
      <c r="AW122" s="297">
        <v>1765000</v>
      </c>
      <c r="AX122" s="291">
        <f t="shared" si="1173"/>
        <v>1765000</v>
      </c>
      <c r="AY122" s="604"/>
      <c r="AZ122" s="198">
        <f t="shared" si="957"/>
        <v>1</v>
      </c>
      <c r="BA122" s="198">
        <f t="shared" si="958"/>
        <v>1</v>
      </c>
      <c r="BB122" s="199">
        <f t="shared" si="959"/>
        <v>1</v>
      </c>
      <c r="BC122" s="199">
        <f t="shared" si="1174"/>
        <v>1</v>
      </c>
      <c r="BD122" s="199">
        <f t="shared" si="1175"/>
        <v>1</v>
      </c>
      <c r="BE122" s="199">
        <f t="shared" si="1176"/>
        <v>1</v>
      </c>
      <c r="BF122" s="113">
        <f t="shared" si="873"/>
        <v>1765000</v>
      </c>
      <c r="BG122" s="155">
        <f t="shared" si="698"/>
        <v>0</v>
      </c>
      <c r="BJ122" s="286" t="s">
        <v>379</v>
      </c>
      <c r="BK122" s="300" t="s">
        <v>380</v>
      </c>
      <c r="BL122" s="293" t="s">
        <v>107</v>
      </c>
      <c r="BM122" s="294">
        <v>1</v>
      </c>
      <c r="BN122" s="295">
        <v>5500000</v>
      </c>
      <c r="BO122" s="291">
        <f t="shared" si="1177"/>
        <v>5500000</v>
      </c>
      <c r="BP122" s="604"/>
      <c r="BQ122" s="198">
        <f t="shared" si="964"/>
        <v>1</v>
      </c>
      <c r="BR122" s="198">
        <f t="shared" si="965"/>
        <v>1</v>
      </c>
      <c r="BS122" s="199">
        <f t="shared" si="966"/>
        <v>1</v>
      </c>
      <c r="BT122" s="199">
        <f t="shared" si="1178"/>
        <v>1</v>
      </c>
      <c r="BU122" s="199">
        <f t="shared" si="1179"/>
        <v>1</v>
      </c>
      <c r="BV122" s="199">
        <f t="shared" si="1180"/>
        <v>1</v>
      </c>
      <c r="BW122" s="113">
        <f t="shared" si="874"/>
        <v>5500000</v>
      </c>
      <c r="BX122" s="155">
        <f t="shared" si="699"/>
        <v>0</v>
      </c>
      <c r="CA122" s="286" t="s">
        <v>379</v>
      </c>
      <c r="CB122" s="307" t="s">
        <v>380</v>
      </c>
      <c r="CC122" s="293" t="s">
        <v>107</v>
      </c>
      <c r="CD122" s="294">
        <v>1</v>
      </c>
      <c r="CE122" s="295">
        <v>3000000</v>
      </c>
      <c r="CF122" s="291">
        <f t="shared" si="1181"/>
        <v>3000000</v>
      </c>
      <c r="CG122" s="604"/>
      <c r="CH122" s="198">
        <f t="shared" si="971"/>
        <v>1</v>
      </c>
      <c r="CI122" s="198">
        <f t="shared" si="972"/>
        <v>1</v>
      </c>
      <c r="CJ122" s="199">
        <f t="shared" si="973"/>
        <v>1</v>
      </c>
      <c r="CK122" s="199">
        <f t="shared" si="1182"/>
        <v>1</v>
      </c>
      <c r="CL122" s="199">
        <f t="shared" si="1183"/>
        <v>1</v>
      </c>
      <c r="CM122" s="199">
        <f t="shared" si="1184"/>
        <v>1</v>
      </c>
      <c r="CN122" s="113">
        <f t="shared" si="875"/>
        <v>3000000</v>
      </c>
      <c r="CO122" s="155">
        <f t="shared" si="700"/>
        <v>0</v>
      </c>
      <c r="CR122" s="299" t="s">
        <v>379</v>
      </c>
      <c r="CS122" s="300" t="s">
        <v>380</v>
      </c>
      <c r="CT122" s="301" t="s">
        <v>107</v>
      </c>
      <c r="CU122" s="302">
        <v>1</v>
      </c>
      <c r="CV122" s="303">
        <v>1683000</v>
      </c>
      <c r="CW122" s="291">
        <f t="shared" si="1185"/>
        <v>1683000</v>
      </c>
      <c r="CX122" s="604"/>
      <c r="CY122" s="198">
        <f t="shared" si="978"/>
        <v>1</v>
      </c>
      <c r="CZ122" s="198">
        <f t="shared" si="979"/>
        <v>1</v>
      </c>
      <c r="DA122" s="199">
        <f t="shared" si="980"/>
        <v>1</v>
      </c>
      <c r="DB122" s="199">
        <f t="shared" si="1186"/>
        <v>1</v>
      </c>
      <c r="DC122" s="199">
        <f t="shared" si="1187"/>
        <v>1</v>
      </c>
      <c r="DD122" s="199">
        <f t="shared" si="1188"/>
        <v>1</v>
      </c>
      <c r="DE122" s="113">
        <f t="shared" si="876"/>
        <v>1683000</v>
      </c>
      <c r="DF122" s="155">
        <f t="shared" si="701"/>
        <v>0</v>
      </c>
      <c r="DI122" s="286" t="s">
        <v>379</v>
      </c>
      <c r="DJ122" s="305" t="s">
        <v>380</v>
      </c>
      <c r="DK122" s="288" t="s">
        <v>107</v>
      </c>
      <c r="DL122" s="289">
        <v>1</v>
      </c>
      <c r="DM122" s="295">
        <v>0</v>
      </c>
      <c r="DN122" s="291">
        <f t="shared" si="1189"/>
        <v>0</v>
      </c>
      <c r="DO122" s="604"/>
      <c r="DP122" s="198">
        <f t="shared" si="985"/>
        <v>1</v>
      </c>
      <c r="DQ122" s="198">
        <f t="shared" si="986"/>
        <v>1</v>
      </c>
      <c r="DR122" s="199">
        <f t="shared" si="987"/>
        <v>1</v>
      </c>
      <c r="DS122" s="199">
        <f t="shared" si="1190"/>
        <v>0</v>
      </c>
      <c r="DT122" s="199">
        <f t="shared" si="1191"/>
        <v>0</v>
      </c>
      <c r="DU122" s="199">
        <f t="shared" si="1192"/>
        <v>0</v>
      </c>
      <c r="DV122" s="113">
        <f t="shared" si="877"/>
        <v>0</v>
      </c>
      <c r="DW122" s="155">
        <f t="shared" si="702"/>
        <v>0</v>
      </c>
      <c r="DZ122" s="286" t="s">
        <v>379</v>
      </c>
      <c r="EA122" s="305" t="s">
        <v>380</v>
      </c>
      <c r="EB122" s="288" t="s">
        <v>107</v>
      </c>
      <c r="EC122" s="289">
        <v>1</v>
      </c>
      <c r="ED122" s="295">
        <v>0</v>
      </c>
      <c r="EE122" s="291">
        <f t="shared" si="1193"/>
        <v>0</v>
      </c>
      <c r="EF122" s="604"/>
      <c r="EG122" s="198">
        <f t="shared" si="992"/>
        <v>1</v>
      </c>
      <c r="EH122" s="198">
        <f t="shared" si="993"/>
        <v>1</v>
      </c>
      <c r="EI122" s="199">
        <f t="shared" si="994"/>
        <v>1</v>
      </c>
      <c r="EJ122" s="199">
        <f t="shared" si="1194"/>
        <v>0</v>
      </c>
      <c r="EK122" s="199">
        <f t="shared" si="1195"/>
        <v>0</v>
      </c>
      <c r="EL122" s="199">
        <f t="shared" si="1196"/>
        <v>0</v>
      </c>
      <c r="EM122" s="113">
        <f t="shared" si="878"/>
        <v>0</v>
      </c>
      <c r="EN122" s="155">
        <f t="shared" si="703"/>
        <v>0</v>
      </c>
      <c r="EQ122" s="286" t="s">
        <v>379</v>
      </c>
      <c r="ER122" s="305" t="s">
        <v>380</v>
      </c>
      <c r="ES122" s="288" t="s">
        <v>107</v>
      </c>
      <c r="ET122" s="289">
        <v>1</v>
      </c>
      <c r="EU122" s="295">
        <v>0</v>
      </c>
      <c r="EV122" s="291">
        <f t="shared" si="1197"/>
        <v>0</v>
      </c>
      <c r="EW122" s="604"/>
      <c r="EX122" s="198">
        <f t="shared" si="999"/>
        <v>1</v>
      </c>
      <c r="EY122" s="198">
        <f t="shared" si="1000"/>
        <v>1</v>
      </c>
      <c r="EZ122" s="199">
        <f t="shared" si="1001"/>
        <v>1</v>
      </c>
      <c r="FA122" s="199">
        <f t="shared" si="1198"/>
        <v>0</v>
      </c>
      <c r="FB122" s="199">
        <f t="shared" si="1199"/>
        <v>0</v>
      </c>
      <c r="FC122" s="199">
        <f t="shared" si="1200"/>
        <v>0</v>
      </c>
      <c r="FD122" s="113">
        <f t="shared" si="879"/>
        <v>0</v>
      </c>
      <c r="FE122" s="155">
        <f t="shared" si="704"/>
        <v>0</v>
      </c>
      <c r="FH122" s="286" t="s">
        <v>379</v>
      </c>
      <c r="FI122" s="305" t="s">
        <v>380</v>
      </c>
      <c r="FJ122" s="288" t="s">
        <v>107</v>
      </c>
      <c r="FK122" s="289">
        <v>1</v>
      </c>
      <c r="FL122" s="295">
        <v>0</v>
      </c>
      <c r="FM122" s="291">
        <f t="shared" si="1201"/>
        <v>0</v>
      </c>
      <c r="FN122" s="604"/>
      <c r="FO122" s="198">
        <f t="shared" si="1006"/>
        <v>1</v>
      </c>
      <c r="FP122" s="198">
        <f t="shared" si="1007"/>
        <v>1</v>
      </c>
      <c r="FQ122" s="199">
        <f t="shared" si="1008"/>
        <v>1</v>
      </c>
      <c r="FR122" s="199">
        <f t="shared" si="1202"/>
        <v>0</v>
      </c>
      <c r="FS122" s="199">
        <f t="shared" si="1203"/>
        <v>0</v>
      </c>
      <c r="FT122" s="199">
        <f t="shared" si="1204"/>
        <v>0</v>
      </c>
      <c r="FU122" s="113">
        <f t="shared" si="880"/>
        <v>0</v>
      </c>
      <c r="FV122" s="155">
        <f t="shared" si="705"/>
        <v>0</v>
      </c>
      <c r="FY122" s="286" t="s">
        <v>379</v>
      </c>
      <c r="FZ122" s="305" t="s">
        <v>380</v>
      </c>
      <c r="GA122" s="288" t="s">
        <v>107</v>
      </c>
      <c r="GB122" s="289">
        <v>1</v>
      </c>
      <c r="GC122" s="295">
        <v>0</v>
      </c>
      <c r="GD122" s="291">
        <f t="shared" si="1205"/>
        <v>0</v>
      </c>
      <c r="GE122" s="604"/>
      <c r="GF122" s="198">
        <f t="shared" si="1013"/>
        <v>1</v>
      </c>
      <c r="GG122" s="198">
        <f t="shared" si="1014"/>
        <v>1</v>
      </c>
      <c r="GH122" s="199">
        <f t="shared" si="1015"/>
        <v>1</v>
      </c>
      <c r="GI122" s="199">
        <f t="shared" si="1206"/>
        <v>0</v>
      </c>
      <c r="GJ122" s="199">
        <f t="shared" si="1207"/>
        <v>0</v>
      </c>
      <c r="GK122" s="199">
        <f t="shared" si="1208"/>
        <v>0</v>
      </c>
      <c r="GL122" s="113">
        <f t="shared" si="881"/>
        <v>0</v>
      </c>
      <c r="GM122" s="155">
        <f t="shared" si="706"/>
        <v>0</v>
      </c>
      <c r="GP122" s="286" t="s">
        <v>379</v>
      </c>
      <c r="GQ122" s="305" t="s">
        <v>380</v>
      </c>
      <c r="GR122" s="288" t="s">
        <v>107</v>
      </c>
      <c r="GS122" s="289">
        <v>1</v>
      </c>
      <c r="GT122" s="295">
        <v>0</v>
      </c>
      <c r="GU122" s="291">
        <f t="shared" si="1209"/>
        <v>0</v>
      </c>
      <c r="GV122" s="604"/>
      <c r="GW122" s="198">
        <f t="shared" si="1020"/>
        <v>1</v>
      </c>
      <c r="GX122" s="198">
        <f t="shared" si="1021"/>
        <v>1</v>
      </c>
      <c r="GY122" s="199">
        <f t="shared" si="1022"/>
        <v>1</v>
      </c>
      <c r="GZ122" s="199">
        <f t="shared" si="1210"/>
        <v>0</v>
      </c>
      <c r="HA122" s="199">
        <f t="shared" si="1211"/>
        <v>0</v>
      </c>
      <c r="HB122" s="199">
        <f t="shared" si="1212"/>
        <v>0</v>
      </c>
      <c r="HC122" s="113">
        <f t="shared" si="882"/>
        <v>0</v>
      </c>
      <c r="HD122" s="155">
        <f t="shared" si="707"/>
        <v>0</v>
      </c>
      <c r="HG122" s="286" t="s">
        <v>379</v>
      </c>
      <c r="HH122" s="305" t="s">
        <v>380</v>
      </c>
      <c r="HI122" s="288" t="s">
        <v>107</v>
      </c>
      <c r="HJ122" s="289">
        <v>1</v>
      </c>
      <c r="HK122" s="295">
        <v>0</v>
      </c>
      <c r="HL122" s="291">
        <f t="shared" si="1213"/>
        <v>0</v>
      </c>
      <c r="HM122" s="604"/>
      <c r="HN122" s="198">
        <f t="shared" si="1027"/>
        <v>1</v>
      </c>
      <c r="HO122" s="198">
        <f t="shared" si="1028"/>
        <v>1</v>
      </c>
      <c r="HP122" s="199">
        <f t="shared" si="1029"/>
        <v>1</v>
      </c>
      <c r="HQ122" s="199">
        <f t="shared" si="1214"/>
        <v>0</v>
      </c>
      <c r="HR122" s="199">
        <f t="shared" si="1215"/>
        <v>0</v>
      </c>
      <c r="HS122" s="199">
        <f t="shared" si="1216"/>
        <v>0</v>
      </c>
      <c r="HT122" s="113">
        <f t="shared" si="883"/>
        <v>0</v>
      </c>
      <c r="HU122" s="155">
        <f t="shared" si="708"/>
        <v>0</v>
      </c>
      <c r="HX122" s="286" t="s">
        <v>379</v>
      </c>
      <c r="HY122" s="305" t="s">
        <v>380</v>
      </c>
      <c r="HZ122" s="288" t="s">
        <v>107</v>
      </c>
      <c r="IA122" s="289">
        <v>1</v>
      </c>
      <c r="IB122" s="295">
        <v>0</v>
      </c>
      <c r="IC122" s="291">
        <f t="shared" si="1217"/>
        <v>0</v>
      </c>
      <c r="ID122" s="604"/>
      <c r="IE122" s="198">
        <f t="shared" si="1034"/>
        <v>1</v>
      </c>
      <c r="IF122" s="198">
        <f t="shared" si="1035"/>
        <v>1</v>
      </c>
      <c r="IG122" s="199">
        <f t="shared" si="1036"/>
        <v>1</v>
      </c>
      <c r="IH122" s="199">
        <f t="shared" si="1218"/>
        <v>0</v>
      </c>
      <c r="II122" s="199">
        <f t="shared" si="1219"/>
        <v>0</v>
      </c>
      <c r="IJ122" s="199">
        <f t="shared" si="1220"/>
        <v>0</v>
      </c>
      <c r="IK122" s="113">
        <f t="shared" si="884"/>
        <v>0</v>
      </c>
      <c r="IL122" s="155">
        <f t="shared" si="709"/>
        <v>0</v>
      </c>
      <c r="IO122" s="286" t="s">
        <v>379</v>
      </c>
      <c r="IP122" s="305" t="s">
        <v>380</v>
      </c>
      <c r="IQ122" s="288" t="s">
        <v>107</v>
      </c>
      <c r="IR122" s="289">
        <v>1</v>
      </c>
      <c r="IS122" s="295">
        <v>0</v>
      </c>
      <c r="IT122" s="291">
        <f t="shared" si="1221"/>
        <v>0</v>
      </c>
      <c r="IU122" s="604"/>
      <c r="IV122" s="198">
        <f t="shared" si="1041"/>
        <v>1</v>
      </c>
      <c r="IW122" s="198">
        <f t="shared" si="1042"/>
        <v>1</v>
      </c>
      <c r="IX122" s="199">
        <f t="shared" si="1043"/>
        <v>1</v>
      </c>
      <c r="IY122" s="199">
        <f t="shared" si="1222"/>
        <v>0</v>
      </c>
      <c r="IZ122" s="199">
        <f t="shared" si="1223"/>
        <v>0</v>
      </c>
      <c r="JA122" s="199">
        <f t="shared" si="1224"/>
        <v>0</v>
      </c>
      <c r="JB122" s="113">
        <f t="shared" si="885"/>
        <v>0</v>
      </c>
      <c r="JC122" s="155">
        <f t="shared" si="710"/>
        <v>0</v>
      </c>
    </row>
    <row r="123" spans="2:263" ht="17.25" thickTop="1">
      <c r="B123" s="308" t="s">
        <v>91</v>
      </c>
      <c r="C123" s="270" t="s">
        <v>381</v>
      </c>
      <c r="D123" s="309"/>
      <c r="E123" s="310"/>
      <c r="F123" s="311"/>
      <c r="G123" s="312"/>
      <c r="H123" s="275">
        <f>SUM(G124:G138)</f>
        <v>0</v>
      </c>
      <c r="K123" s="308" t="s">
        <v>91</v>
      </c>
      <c r="L123" s="270" t="s">
        <v>381</v>
      </c>
      <c r="M123" s="309"/>
      <c r="N123" s="310"/>
      <c r="O123" s="311"/>
      <c r="P123" s="312"/>
      <c r="Q123" s="275">
        <f>SUM(P124:P138)</f>
        <v>20164426</v>
      </c>
      <c r="R123" s="198">
        <f t="shared" si="946"/>
        <v>1</v>
      </c>
      <c r="S123" s="198">
        <f t="shared" si="947"/>
        <v>1</v>
      </c>
      <c r="T123" s="199">
        <f t="shared" si="948"/>
        <v>1</v>
      </c>
      <c r="U123" s="119"/>
      <c r="V123" s="119"/>
      <c r="W123" s="199">
        <f>PRODUCT(R123:T123)</f>
        <v>1</v>
      </c>
      <c r="X123" s="113">
        <f t="shared" si="1107"/>
        <v>0</v>
      </c>
      <c r="Y123" s="155">
        <f t="shared" si="1108"/>
        <v>0</v>
      </c>
      <c r="AB123" s="308" t="s">
        <v>91</v>
      </c>
      <c r="AC123" s="270" t="s">
        <v>381</v>
      </c>
      <c r="AD123" s="309"/>
      <c r="AE123" s="310"/>
      <c r="AF123" s="311"/>
      <c r="AG123" s="312"/>
      <c r="AH123" s="275">
        <f>SUM(AG124:AG138)</f>
        <v>11559500</v>
      </c>
      <c r="AI123" s="198">
        <f t="shared" si="950"/>
        <v>1</v>
      </c>
      <c r="AJ123" s="198">
        <f t="shared" si="951"/>
        <v>1</v>
      </c>
      <c r="AK123" s="199">
        <f t="shared" si="952"/>
        <v>1</v>
      </c>
      <c r="AL123" s="119"/>
      <c r="AM123" s="119"/>
      <c r="AN123" s="199">
        <f>PRODUCT(AI123:AK123)</f>
        <v>1</v>
      </c>
      <c r="AO123" s="113">
        <f t="shared" si="872"/>
        <v>0</v>
      </c>
      <c r="AP123" s="155">
        <f t="shared" si="697"/>
        <v>0</v>
      </c>
      <c r="AS123" s="313" t="s">
        <v>91</v>
      </c>
      <c r="AT123" s="277" t="s">
        <v>381</v>
      </c>
      <c r="AU123" s="314"/>
      <c r="AV123" s="315"/>
      <c r="AW123" s="316"/>
      <c r="AX123" s="312"/>
      <c r="AY123" s="275">
        <f>SUM(AX124:AX138)</f>
        <v>19345800</v>
      </c>
      <c r="AZ123" s="198">
        <f t="shared" si="957"/>
        <v>1</v>
      </c>
      <c r="BA123" s="198">
        <f t="shared" si="958"/>
        <v>1</v>
      </c>
      <c r="BB123" s="199">
        <f t="shared" si="959"/>
        <v>1</v>
      </c>
      <c r="BC123" s="119"/>
      <c r="BD123" s="119"/>
      <c r="BE123" s="199">
        <f>PRODUCT(AZ123:BB123)</f>
        <v>1</v>
      </c>
      <c r="BF123" s="113">
        <f t="shared" si="873"/>
        <v>0</v>
      </c>
      <c r="BG123" s="155">
        <f t="shared" si="698"/>
        <v>0</v>
      </c>
      <c r="BJ123" s="308" t="s">
        <v>91</v>
      </c>
      <c r="BK123" s="270" t="s">
        <v>381</v>
      </c>
      <c r="BL123" s="309"/>
      <c r="BM123" s="310"/>
      <c r="BN123" s="311"/>
      <c r="BO123" s="312"/>
      <c r="BP123" s="275">
        <f>SUM(BO124:BO138)</f>
        <v>15962000</v>
      </c>
      <c r="BQ123" s="198">
        <f t="shared" si="964"/>
        <v>1</v>
      </c>
      <c r="BR123" s="198">
        <f t="shared" si="965"/>
        <v>1</v>
      </c>
      <c r="BS123" s="199">
        <f t="shared" si="966"/>
        <v>1</v>
      </c>
      <c r="BT123" s="119"/>
      <c r="BU123" s="119"/>
      <c r="BV123" s="199">
        <f>PRODUCT(BQ123:BS123)</f>
        <v>1</v>
      </c>
      <c r="BW123" s="113">
        <f t="shared" si="874"/>
        <v>0</v>
      </c>
      <c r="BX123" s="155">
        <f t="shared" si="699"/>
        <v>0</v>
      </c>
      <c r="CA123" s="308" t="s">
        <v>91</v>
      </c>
      <c r="CB123" s="270" t="s">
        <v>381</v>
      </c>
      <c r="CC123" s="309"/>
      <c r="CD123" s="310"/>
      <c r="CE123" s="311"/>
      <c r="CF123" s="312"/>
      <c r="CG123" s="275">
        <f>SUM(CF124:CF138)</f>
        <v>6081500</v>
      </c>
      <c r="CH123" s="198">
        <f t="shared" si="971"/>
        <v>1</v>
      </c>
      <c r="CI123" s="198">
        <f t="shared" si="972"/>
        <v>1</v>
      </c>
      <c r="CJ123" s="199">
        <f t="shared" si="973"/>
        <v>1</v>
      </c>
      <c r="CK123" s="119"/>
      <c r="CL123" s="119"/>
      <c r="CM123" s="199">
        <f>PRODUCT(CH123:CJ123)</f>
        <v>1</v>
      </c>
      <c r="CN123" s="113">
        <f t="shared" si="875"/>
        <v>0</v>
      </c>
      <c r="CO123" s="155">
        <f t="shared" si="700"/>
        <v>0</v>
      </c>
      <c r="CR123" s="317" t="s">
        <v>91</v>
      </c>
      <c r="CS123" s="282" t="s">
        <v>381</v>
      </c>
      <c r="CT123" s="318"/>
      <c r="CU123" s="319"/>
      <c r="CV123" s="319"/>
      <c r="CW123" s="312"/>
      <c r="CX123" s="275">
        <f>SUM(CW124:CW138)</f>
        <v>46893480</v>
      </c>
      <c r="CY123" s="198">
        <f t="shared" si="978"/>
        <v>1</v>
      </c>
      <c r="CZ123" s="198">
        <f t="shared" si="979"/>
        <v>1</v>
      </c>
      <c r="DA123" s="199">
        <f t="shared" si="980"/>
        <v>1</v>
      </c>
      <c r="DB123" s="119"/>
      <c r="DC123" s="119"/>
      <c r="DD123" s="199">
        <f>PRODUCT(CY123:DA123)</f>
        <v>1</v>
      </c>
      <c r="DE123" s="113">
        <f t="shared" si="876"/>
        <v>0</v>
      </c>
      <c r="DF123" s="155">
        <f t="shared" si="701"/>
        <v>0</v>
      </c>
      <c r="DI123" s="308" t="s">
        <v>91</v>
      </c>
      <c r="DJ123" s="270" t="s">
        <v>381</v>
      </c>
      <c r="DK123" s="309"/>
      <c r="DL123" s="310"/>
      <c r="DM123" s="311"/>
      <c r="DN123" s="312"/>
      <c r="DO123" s="275">
        <f>SUM(DN124:DN138)</f>
        <v>0</v>
      </c>
      <c r="DP123" s="198">
        <f t="shared" si="985"/>
        <v>1</v>
      </c>
      <c r="DQ123" s="198">
        <f t="shared" si="986"/>
        <v>1</v>
      </c>
      <c r="DR123" s="199">
        <f t="shared" si="987"/>
        <v>1</v>
      </c>
      <c r="DS123" s="119"/>
      <c r="DT123" s="119"/>
      <c r="DU123" s="199">
        <f>PRODUCT(DP123:DR123)</f>
        <v>1</v>
      </c>
      <c r="DV123" s="113">
        <f t="shared" si="877"/>
        <v>0</v>
      </c>
      <c r="DW123" s="155">
        <f t="shared" si="702"/>
        <v>0</v>
      </c>
      <c r="DZ123" s="308" t="s">
        <v>91</v>
      </c>
      <c r="EA123" s="270" t="s">
        <v>381</v>
      </c>
      <c r="EB123" s="309"/>
      <c r="EC123" s="310"/>
      <c r="ED123" s="311"/>
      <c r="EE123" s="312"/>
      <c r="EF123" s="275">
        <f>SUM(EE124:EE138)</f>
        <v>0</v>
      </c>
      <c r="EG123" s="198">
        <f t="shared" si="992"/>
        <v>1</v>
      </c>
      <c r="EH123" s="198">
        <f t="shared" si="993"/>
        <v>1</v>
      </c>
      <c r="EI123" s="199">
        <f t="shared" si="994"/>
        <v>1</v>
      </c>
      <c r="EJ123" s="119"/>
      <c r="EK123" s="119"/>
      <c r="EL123" s="199">
        <f>PRODUCT(EG123:EI123)</f>
        <v>1</v>
      </c>
      <c r="EM123" s="113">
        <f t="shared" si="878"/>
        <v>0</v>
      </c>
      <c r="EN123" s="155">
        <f t="shared" si="703"/>
        <v>0</v>
      </c>
      <c r="EQ123" s="308" t="s">
        <v>91</v>
      </c>
      <c r="ER123" s="270" t="s">
        <v>381</v>
      </c>
      <c r="ES123" s="309"/>
      <c r="ET123" s="310"/>
      <c r="EU123" s="311"/>
      <c r="EV123" s="312"/>
      <c r="EW123" s="275">
        <f>SUM(EV124:EV138)</f>
        <v>0</v>
      </c>
      <c r="EX123" s="198">
        <f t="shared" si="999"/>
        <v>1</v>
      </c>
      <c r="EY123" s="198">
        <f t="shared" si="1000"/>
        <v>1</v>
      </c>
      <c r="EZ123" s="199">
        <f t="shared" si="1001"/>
        <v>1</v>
      </c>
      <c r="FA123" s="119"/>
      <c r="FB123" s="119"/>
      <c r="FC123" s="199">
        <f>PRODUCT(EX123:EZ123)</f>
        <v>1</v>
      </c>
      <c r="FD123" s="113">
        <f t="shared" si="879"/>
        <v>0</v>
      </c>
      <c r="FE123" s="155">
        <f t="shared" si="704"/>
        <v>0</v>
      </c>
      <c r="FH123" s="308" t="s">
        <v>91</v>
      </c>
      <c r="FI123" s="270" t="s">
        <v>381</v>
      </c>
      <c r="FJ123" s="309"/>
      <c r="FK123" s="310"/>
      <c r="FL123" s="311"/>
      <c r="FM123" s="312"/>
      <c r="FN123" s="275">
        <f>SUM(FM124:FM138)</f>
        <v>0</v>
      </c>
      <c r="FO123" s="198">
        <f t="shared" si="1006"/>
        <v>1</v>
      </c>
      <c r="FP123" s="198">
        <f t="shared" si="1007"/>
        <v>1</v>
      </c>
      <c r="FQ123" s="199">
        <f t="shared" si="1008"/>
        <v>1</v>
      </c>
      <c r="FR123" s="119"/>
      <c r="FS123" s="119"/>
      <c r="FT123" s="199">
        <f>PRODUCT(FO123:FQ123)</f>
        <v>1</v>
      </c>
      <c r="FU123" s="113">
        <f t="shared" si="880"/>
        <v>0</v>
      </c>
      <c r="FV123" s="155">
        <f t="shared" si="705"/>
        <v>0</v>
      </c>
      <c r="FY123" s="308" t="s">
        <v>91</v>
      </c>
      <c r="FZ123" s="270" t="s">
        <v>381</v>
      </c>
      <c r="GA123" s="309"/>
      <c r="GB123" s="310"/>
      <c r="GC123" s="311"/>
      <c r="GD123" s="312"/>
      <c r="GE123" s="275">
        <f>SUM(GD124:GD138)</f>
        <v>0</v>
      </c>
      <c r="GF123" s="198">
        <f t="shared" si="1013"/>
        <v>1</v>
      </c>
      <c r="GG123" s="198">
        <f t="shared" si="1014"/>
        <v>1</v>
      </c>
      <c r="GH123" s="199">
        <f t="shared" si="1015"/>
        <v>1</v>
      </c>
      <c r="GI123" s="119"/>
      <c r="GJ123" s="119"/>
      <c r="GK123" s="199">
        <f>PRODUCT(GF123:GH123)</f>
        <v>1</v>
      </c>
      <c r="GL123" s="113">
        <f t="shared" si="881"/>
        <v>0</v>
      </c>
      <c r="GM123" s="155">
        <f t="shared" si="706"/>
        <v>0</v>
      </c>
      <c r="GP123" s="308" t="s">
        <v>91</v>
      </c>
      <c r="GQ123" s="270" t="s">
        <v>381</v>
      </c>
      <c r="GR123" s="309"/>
      <c r="GS123" s="310"/>
      <c r="GT123" s="311"/>
      <c r="GU123" s="312"/>
      <c r="GV123" s="275">
        <f>SUM(GU124:GU138)</f>
        <v>0</v>
      </c>
      <c r="GW123" s="198">
        <f t="shared" si="1020"/>
        <v>1</v>
      </c>
      <c r="GX123" s="198">
        <f t="shared" si="1021"/>
        <v>1</v>
      </c>
      <c r="GY123" s="199">
        <f t="shared" si="1022"/>
        <v>1</v>
      </c>
      <c r="GZ123" s="119"/>
      <c r="HA123" s="119"/>
      <c r="HB123" s="199">
        <f>PRODUCT(GW123:GY123)</f>
        <v>1</v>
      </c>
      <c r="HC123" s="113">
        <f t="shared" si="882"/>
        <v>0</v>
      </c>
      <c r="HD123" s="155">
        <f t="shared" si="707"/>
        <v>0</v>
      </c>
      <c r="HG123" s="308" t="s">
        <v>91</v>
      </c>
      <c r="HH123" s="270" t="s">
        <v>381</v>
      </c>
      <c r="HI123" s="309"/>
      <c r="HJ123" s="310"/>
      <c r="HK123" s="311"/>
      <c r="HL123" s="312"/>
      <c r="HM123" s="275">
        <f>SUM(HL124:HL138)</f>
        <v>0</v>
      </c>
      <c r="HN123" s="198">
        <f t="shared" si="1027"/>
        <v>1</v>
      </c>
      <c r="HO123" s="198">
        <f t="shared" si="1028"/>
        <v>1</v>
      </c>
      <c r="HP123" s="199">
        <f t="shared" si="1029"/>
        <v>1</v>
      </c>
      <c r="HQ123" s="119"/>
      <c r="HR123" s="119"/>
      <c r="HS123" s="199">
        <f>PRODUCT(HN123:HP123)</f>
        <v>1</v>
      </c>
      <c r="HT123" s="113">
        <f t="shared" si="883"/>
        <v>0</v>
      </c>
      <c r="HU123" s="155">
        <f t="shared" si="708"/>
        <v>0</v>
      </c>
      <c r="HX123" s="308" t="s">
        <v>91</v>
      </c>
      <c r="HY123" s="270" t="s">
        <v>381</v>
      </c>
      <c r="HZ123" s="309"/>
      <c r="IA123" s="310"/>
      <c r="IB123" s="311"/>
      <c r="IC123" s="312"/>
      <c r="ID123" s="275">
        <f>SUM(IC124:IC138)</f>
        <v>0</v>
      </c>
      <c r="IE123" s="198">
        <f t="shared" si="1034"/>
        <v>1</v>
      </c>
      <c r="IF123" s="198">
        <f t="shared" si="1035"/>
        <v>1</v>
      </c>
      <c r="IG123" s="199">
        <f t="shared" si="1036"/>
        <v>1</v>
      </c>
      <c r="IH123" s="119"/>
      <c r="II123" s="119"/>
      <c r="IJ123" s="199">
        <f>PRODUCT(IE123:IG123)</f>
        <v>1</v>
      </c>
      <c r="IK123" s="113">
        <f t="shared" si="884"/>
        <v>0</v>
      </c>
      <c r="IL123" s="155">
        <f t="shared" si="709"/>
        <v>0</v>
      </c>
      <c r="IO123" s="308" t="s">
        <v>91</v>
      </c>
      <c r="IP123" s="270" t="s">
        <v>381</v>
      </c>
      <c r="IQ123" s="309"/>
      <c r="IR123" s="310"/>
      <c r="IS123" s="311"/>
      <c r="IT123" s="312"/>
      <c r="IU123" s="275">
        <f>SUM(IT124:IT138)</f>
        <v>0</v>
      </c>
      <c r="IV123" s="198">
        <f t="shared" si="1041"/>
        <v>1</v>
      </c>
      <c r="IW123" s="198">
        <f t="shared" si="1042"/>
        <v>1</v>
      </c>
      <c r="IX123" s="199">
        <f t="shared" si="1043"/>
        <v>1</v>
      </c>
      <c r="IY123" s="119"/>
      <c r="IZ123" s="119"/>
      <c r="JA123" s="199">
        <f>PRODUCT(IV123:IX123)</f>
        <v>1</v>
      </c>
      <c r="JB123" s="113">
        <f t="shared" si="885"/>
        <v>0</v>
      </c>
      <c r="JC123" s="155">
        <f t="shared" si="710"/>
        <v>0</v>
      </c>
    </row>
    <row r="124" spans="2:263" ht="72" customHeight="1">
      <c r="B124" s="286" t="s">
        <v>382</v>
      </c>
      <c r="C124" s="305" t="s">
        <v>383</v>
      </c>
      <c r="D124" s="288" t="s">
        <v>109</v>
      </c>
      <c r="E124" s="289">
        <v>76</v>
      </c>
      <c r="F124" s="290">
        <v>0</v>
      </c>
      <c r="G124" s="291">
        <f t="shared" si="1167"/>
        <v>0</v>
      </c>
      <c r="H124" s="585" t="e">
        <f>+H123/G189</f>
        <v>#DIV/0!</v>
      </c>
      <c r="K124" s="286" t="s">
        <v>382</v>
      </c>
      <c r="L124" s="300" t="s">
        <v>383</v>
      </c>
      <c r="M124" s="293" t="s">
        <v>109</v>
      </c>
      <c r="N124" s="294">
        <v>76</v>
      </c>
      <c r="O124" s="295">
        <v>29047</v>
      </c>
      <c r="P124" s="291">
        <f t="shared" ref="P124:P138" si="1225">+ROUND(N124*O124,0)</f>
        <v>2207572</v>
      </c>
      <c r="Q124" s="585">
        <f>+Q123/P189</f>
        <v>9.2362355240502944E-2</v>
      </c>
      <c r="R124" s="198">
        <f t="shared" si="946"/>
        <v>1</v>
      </c>
      <c r="S124" s="198">
        <f t="shared" si="947"/>
        <v>1</v>
      </c>
      <c r="T124" s="199">
        <f t="shared" si="948"/>
        <v>1</v>
      </c>
      <c r="U124" s="199">
        <f t="shared" si="1104"/>
        <v>1</v>
      </c>
      <c r="V124" s="199">
        <f t="shared" si="1105"/>
        <v>1</v>
      </c>
      <c r="W124" s="199">
        <f t="shared" si="1106"/>
        <v>1</v>
      </c>
      <c r="X124" s="113">
        <f t="shared" si="1107"/>
        <v>2207572</v>
      </c>
      <c r="Y124" s="155">
        <f t="shared" si="1108"/>
        <v>0</v>
      </c>
      <c r="AB124" s="286" t="s">
        <v>382</v>
      </c>
      <c r="AC124" s="300" t="s">
        <v>383</v>
      </c>
      <c r="AD124" s="293" t="s">
        <v>109</v>
      </c>
      <c r="AE124" s="294">
        <v>76</v>
      </c>
      <c r="AF124" s="295">
        <v>28800</v>
      </c>
      <c r="AG124" s="291">
        <f t="shared" ref="AG124:AG138" si="1226">+ROUND(AE124*AF124,0)</f>
        <v>2188800</v>
      </c>
      <c r="AH124" s="585">
        <f>+AH123/AG189</f>
        <v>5.4738467043725578E-2</v>
      </c>
      <c r="AI124" s="198">
        <f t="shared" si="950"/>
        <v>1</v>
      </c>
      <c r="AJ124" s="198">
        <f t="shared" si="951"/>
        <v>1</v>
      </c>
      <c r="AK124" s="199">
        <f t="shared" si="952"/>
        <v>1</v>
      </c>
      <c r="AL124" s="199">
        <f t="shared" ref="AL124:AL138" si="1227">IF(AF124=0,0,1)</f>
        <v>1</v>
      </c>
      <c r="AM124" s="199">
        <f t="shared" ref="AM124:AM138" si="1228">IF(AG124=0,0,1)</f>
        <v>1</v>
      </c>
      <c r="AN124" s="199">
        <f t="shared" ref="AN124:AN138" si="1229">PRODUCT(AI124:AM124)</f>
        <v>1</v>
      </c>
      <c r="AO124" s="113">
        <f t="shared" si="872"/>
        <v>2188800</v>
      </c>
      <c r="AP124" s="155">
        <f t="shared" si="697"/>
        <v>0</v>
      </c>
      <c r="AS124" s="286" t="s">
        <v>382</v>
      </c>
      <c r="AT124" s="292" t="s">
        <v>383</v>
      </c>
      <c r="AU124" s="296" t="s">
        <v>109</v>
      </c>
      <c r="AV124" s="294">
        <v>76</v>
      </c>
      <c r="AW124" s="297">
        <v>53200</v>
      </c>
      <c r="AX124" s="291">
        <f t="shared" ref="AX124:AX138" si="1230">+ROUND(AV124*AW124,0)</f>
        <v>4043200</v>
      </c>
      <c r="AY124" s="585">
        <f>+AY123/AX189</f>
        <v>8.8782947506110516E-2</v>
      </c>
      <c r="AZ124" s="198">
        <f t="shared" si="957"/>
        <v>1</v>
      </c>
      <c r="BA124" s="198">
        <f t="shared" si="958"/>
        <v>1</v>
      </c>
      <c r="BB124" s="199">
        <f t="shared" si="959"/>
        <v>1</v>
      </c>
      <c r="BC124" s="199">
        <f t="shared" ref="BC124:BC138" si="1231">IF(AW124=0,0,1)</f>
        <v>1</v>
      </c>
      <c r="BD124" s="199">
        <f t="shared" ref="BD124:BD138" si="1232">IF(AX124=0,0,1)</f>
        <v>1</v>
      </c>
      <c r="BE124" s="199">
        <f t="shared" ref="BE124:BE138" si="1233">PRODUCT(AZ124:BD124)</f>
        <v>1</v>
      </c>
      <c r="BF124" s="113">
        <f t="shared" si="873"/>
        <v>4043200</v>
      </c>
      <c r="BG124" s="155">
        <f t="shared" si="698"/>
        <v>0</v>
      </c>
      <c r="BJ124" s="286" t="s">
        <v>382</v>
      </c>
      <c r="BK124" s="300" t="s">
        <v>383</v>
      </c>
      <c r="BL124" s="293" t="s">
        <v>109</v>
      </c>
      <c r="BM124" s="294">
        <v>76</v>
      </c>
      <c r="BN124" s="295">
        <v>32000</v>
      </c>
      <c r="BO124" s="291">
        <f t="shared" ref="BO124:BO138" si="1234">+ROUND(BM124*BN124,0)</f>
        <v>2432000</v>
      </c>
      <c r="BP124" s="585">
        <f>+BP123/BO189</f>
        <v>7.2476460304528728E-2</v>
      </c>
      <c r="BQ124" s="198">
        <f t="shared" si="964"/>
        <v>1</v>
      </c>
      <c r="BR124" s="198">
        <f t="shared" si="965"/>
        <v>1</v>
      </c>
      <c r="BS124" s="199">
        <f t="shared" si="966"/>
        <v>1</v>
      </c>
      <c r="BT124" s="199">
        <f t="shared" ref="BT124:BT138" si="1235">IF(BN124=0,0,1)</f>
        <v>1</v>
      </c>
      <c r="BU124" s="199">
        <f t="shared" ref="BU124:BU138" si="1236">IF(BO124=0,0,1)</f>
        <v>1</v>
      </c>
      <c r="BV124" s="199">
        <f t="shared" ref="BV124:BV138" si="1237">PRODUCT(BQ124:BU124)</f>
        <v>1</v>
      </c>
      <c r="BW124" s="113">
        <f t="shared" si="874"/>
        <v>2432000</v>
      </c>
      <c r="BX124" s="155">
        <f t="shared" si="699"/>
        <v>0</v>
      </c>
      <c r="CA124" s="286" t="s">
        <v>382</v>
      </c>
      <c r="CB124" s="307" t="s">
        <v>383</v>
      </c>
      <c r="CC124" s="293" t="s">
        <v>109</v>
      </c>
      <c r="CD124" s="294">
        <v>76</v>
      </c>
      <c r="CE124" s="295">
        <v>15500</v>
      </c>
      <c r="CF124" s="291">
        <f t="shared" ref="CF124:CF138" si="1238">+ROUND(CD124*CE124,0)</f>
        <v>1178000</v>
      </c>
      <c r="CG124" s="585">
        <f>+CG123/CF189</f>
        <v>2.7935728705584837E-2</v>
      </c>
      <c r="CH124" s="198">
        <f t="shared" si="971"/>
        <v>1</v>
      </c>
      <c r="CI124" s="198">
        <f t="shared" si="972"/>
        <v>1</v>
      </c>
      <c r="CJ124" s="199">
        <f t="shared" si="973"/>
        <v>1</v>
      </c>
      <c r="CK124" s="199">
        <f t="shared" ref="CK124:CK138" si="1239">IF(CE124=0,0,1)</f>
        <v>1</v>
      </c>
      <c r="CL124" s="199">
        <f t="shared" ref="CL124:CL138" si="1240">IF(CF124=0,0,1)</f>
        <v>1</v>
      </c>
      <c r="CM124" s="199">
        <f t="shared" ref="CM124:CM138" si="1241">PRODUCT(CH124:CL124)</f>
        <v>1</v>
      </c>
      <c r="CN124" s="113">
        <f t="shared" si="875"/>
        <v>1178000</v>
      </c>
      <c r="CO124" s="155">
        <f t="shared" si="700"/>
        <v>0</v>
      </c>
      <c r="CR124" s="299" t="s">
        <v>382</v>
      </c>
      <c r="CS124" s="300" t="s">
        <v>383</v>
      </c>
      <c r="CT124" s="301" t="s">
        <v>109</v>
      </c>
      <c r="CU124" s="302">
        <v>76</v>
      </c>
      <c r="CV124" s="303">
        <v>168606</v>
      </c>
      <c r="CW124" s="291">
        <f t="shared" ref="CW124:CW138" si="1242">+ROUND(CU124*CV124,0)</f>
        <v>12814056</v>
      </c>
      <c r="CX124" s="585">
        <f>+CX123/CW189</f>
        <v>0.20981677415253469</v>
      </c>
      <c r="CY124" s="198">
        <f t="shared" si="978"/>
        <v>1</v>
      </c>
      <c r="CZ124" s="198">
        <f t="shared" si="979"/>
        <v>1</v>
      </c>
      <c r="DA124" s="199">
        <f t="shared" si="980"/>
        <v>1</v>
      </c>
      <c r="DB124" s="199">
        <f t="shared" ref="DB124:DB138" si="1243">IF(CV124=0,0,1)</f>
        <v>1</v>
      </c>
      <c r="DC124" s="199">
        <f t="shared" ref="DC124:DC138" si="1244">IF(CW124=0,0,1)</f>
        <v>1</v>
      </c>
      <c r="DD124" s="199">
        <f t="shared" ref="DD124:DD138" si="1245">PRODUCT(CY124:DC124)</f>
        <v>1</v>
      </c>
      <c r="DE124" s="113">
        <f t="shared" si="876"/>
        <v>12814056</v>
      </c>
      <c r="DF124" s="155">
        <f t="shared" si="701"/>
        <v>0</v>
      </c>
      <c r="DI124" s="286" t="s">
        <v>382</v>
      </c>
      <c r="DJ124" s="305" t="s">
        <v>383</v>
      </c>
      <c r="DK124" s="288" t="s">
        <v>109</v>
      </c>
      <c r="DL124" s="289">
        <v>76</v>
      </c>
      <c r="DM124" s="295">
        <v>0</v>
      </c>
      <c r="DN124" s="291">
        <f t="shared" ref="DN124:DN138" si="1246">+ROUND(DL124*DM124,0)</f>
        <v>0</v>
      </c>
      <c r="DO124" s="585" t="e">
        <f>+DO123/DN189</f>
        <v>#DIV/0!</v>
      </c>
      <c r="DP124" s="198">
        <f t="shared" si="985"/>
        <v>1</v>
      </c>
      <c r="DQ124" s="198">
        <f t="shared" si="986"/>
        <v>1</v>
      </c>
      <c r="DR124" s="199">
        <f t="shared" si="987"/>
        <v>1</v>
      </c>
      <c r="DS124" s="199">
        <f t="shared" ref="DS124:DS138" si="1247">IF(DM124=0,0,1)</f>
        <v>0</v>
      </c>
      <c r="DT124" s="199">
        <f t="shared" ref="DT124:DT138" si="1248">IF(DN124=0,0,1)</f>
        <v>0</v>
      </c>
      <c r="DU124" s="199">
        <f t="shared" ref="DU124:DU138" si="1249">PRODUCT(DP124:DT124)</f>
        <v>0</v>
      </c>
      <c r="DV124" s="113">
        <f t="shared" si="877"/>
        <v>0</v>
      </c>
      <c r="DW124" s="155">
        <f t="shared" si="702"/>
        <v>0</v>
      </c>
      <c r="DZ124" s="286" t="s">
        <v>382</v>
      </c>
      <c r="EA124" s="305" t="s">
        <v>383</v>
      </c>
      <c r="EB124" s="288" t="s">
        <v>109</v>
      </c>
      <c r="EC124" s="289">
        <v>76</v>
      </c>
      <c r="ED124" s="295">
        <v>0</v>
      </c>
      <c r="EE124" s="291">
        <f t="shared" ref="EE124:EE138" si="1250">+ROUND(EC124*ED124,0)</f>
        <v>0</v>
      </c>
      <c r="EF124" s="585" t="e">
        <f>+EF123/EE189</f>
        <v>#DIV/0!</v>
      </c>
      <c r="EG124" s="198">
        <f t="shared" si="992"/>
        <v>1</v>
      </c>
      <c r="EH124" s="198">
        <f t="shared" si="993"/>
        <v>1</v>
      </c>
      <c r="EI124" s="199">
        <f t="shared" si="994"/>
        <v>1</v>
      </c>
      <c r="EJ124" s="199">
        <f t="shared" ref="EJ124:EJ138" si="1251">IF(ED124=0,0,1)</f>
        <v>0</v>
      </c>
      <c r="EK124" s="199">
        <f t="shared" ref="EK124:EK138" si="1252">IF(EE124=0,0,1)</f>
        <v>0</v>
      </c>
      <c r="EL124" s="199">
        <f t="shared" ref="EL124:EL138" si="1253">PRODUCT(EG124:EK124)</f>
        <v>0</v>
      </c>
      <c r="EM124" s="113">
        <f t="shared" si="878"/>
        <v>0</v>
      </c>
      <c r="EN124" s="155">
        <f t="shared" si="703"/>
        <v>0</v>
      </c>
      <c r="EQ124" s="286" t="s">
        <v>382</v>
      </c>
      <c r="ER124" s="305" t="s">
        <v>383</v>
      </c>
      <c r="ES124" s="288" t="s">
        <v>109</v>
      </c>
      <c r="ET124" s="289">
        <v>76</v>
      </c>
      <c r="EU124" s="295">
        <v>0</v>
      </c>
      <c r="EV124" s="291">
        <f t="shared" ref="EV124:EV138" si="1254">+ROUND(ET124*EU124,0)</f>
        <v>0</v>
      </c>
      <c r="EW124" s="585" t="e">
        <f>+EW123/EV189</f>
        <v>#DIV/0!</v>
      </c>
      <c r="EX124" s="198">
        <f t="shared" si="999"/>
        <v>1</v>
      </c>
      <c r="EY124" s="198">
        <f t="shared" si="1000"/>
        <v>1</v>
      </c>
      <c r="EZ124" s="199">
        <f t="shared" si="1001"/>
        <v>1</v>
      </c>
      <c r="FA124" s="199">
        <f t="shared" ref="FA124:FA138" si="1255">IF(EU124=0,0,1)</f>
        <v>0</v>
      </c>
      <c r="FB124" s="199">
        <f t="shared" ref="FB124:FB138" si="1256">IF(EV124=0,0,1)</f>
        <v>0</v>
      </c>
      <c r="FC124" s="199">
        <f t="shared" ref="FC124:FC138" si="1257">PRODUCT(EX124:FB124)</f>
        <v>0</v>
      </c>
      <c r="FD124" s="113">
        <f t="shared" si="879"/>
        <v>0</v>
      </c>
      <c r="FE124" s="155">
        <f t="shared" si="704"/>
        <v>0</v>
      </c>
      <c r="FH124" s="286" t="s">
        <v>382</v>
      </c>
      <c r="FI124" s="305" t="s">
        <v>383</v>
      </c>
      <c r="FJ124" s="288" t="s">
        <v>109</v>
      </c>
      <c r="FK124" s="289">
        <v>76</v>
      </c>
      <c r="FL124" s="295">
        <v>0</v>
      </c>
      <c r="FM124" s="291">
        <f t="shared" ref="FM124:FM138" si="1258">+ROUND(FK124*FL124,0)</f>
        <v>0</v>
      </c>
      <c r="FN124" s="585" t="e">
        <f>+FN123/FM189</f>
        <v>#DIV/0!</v>
      </c>
      <c r="FO124" s="198">
        <f t="shared" si="1006"/>
        <v>1</v>
      </c>
      <c r="FP124" s="198">
        <f t="shared" si="1007"/>
        <v>1</v>
      </c>
      <c r="FQ124" s="199">
        <f t="shared" si="1008"/>
        <v>1</v>
      </c>
      <c r="FR124" s="199">
        <f t="shared" ref="FR124:FR138" si="1259">IF(FL124=0,0,1)</f>
        <v>0</v>
      </c>
      <c r="FS124" s="199">
        <f t="shared" ref="FS124:FS138" si="1260">IF(FM124=0,0,1)</f>
        <v>0</v>
      </c>
      <c r="FT124" s="199">
        <f t="shared" ref="FT124:FT138" si="1261">PRODUCT(FO124:FS124)</f>
        <v>0</v>
      </c>
      <c r="FU124" s="113">
        <f t="shared" si="880"/>
        <v>0</v>
      </c>
      <c r="FV124" s="155">
        <f t="shared" si="705"/>
        <v>0</v>
      </c>
      <c r="FY124" s="286" t="s">
        <v>382</v>
      </c>
      <c r="FZ124" s="305" t="s">
        <v>383</v>
      </c>
      <c r="GA124" s="288" t="s">
        <v>109</v>
      </c>
      <c r="GB124" s="289">
        <v>76</v>
      </c>
      <c r="GC124" s="295">
        <v>0</v>
      </c>
      <c r="GD124" s="291">
        <f t="shared" ref="GD124:GD138" si="1262">+ROUND(GB124*GC124,0)</f>
        <v>0</v>
      </c>
      <c r="GE124" s="585" t="e">
        <f>+GE123/GD189</f>
        <v>#DIV/0!</v>
      </c>
      <c r="GF124" s="198">
        <f t="shared" si="1013"/>
        <v>1</v>
      </c>
      <c r="GG124" s="198">
        <f t="shared" si="1014"/>
        <v>1</v>
      </c>
      <c r="GH124" s="199">
        <f t="shared" si="1015"/>
        <v>1</v>
      </c>
      <c r="GI124" s="199">
        <f t="shared" ref="GI124:GI138" si="1263">IF(GC124=0,0,1)</f>
        <v>0</v>
      </c>
      <c r="GJ124" s="199">
        <f t="shared" ref="GJ124:GJ138" si="1264">IF(GD124=0,0,1)</f>
        <v>0</v>
      </c>
      <c r="GK124" s="199">
        <f t="shared" ref="GK124:GK138" si="1265">PRODUCT(GF124:GJ124)</f>
        <v>0</v>
      </c>
      <c r="GL124" s="113">
        <f t="shared" si="881"/>
        <v>0</v>
      </c>
      <c r="GM124" s="155">
        <f t="shared" si="706"/>
        <v>0</v>
      </c>
      <c r="GP124" s="286" t="s">
        <v>382</v>
      </c>
      <c r="GQ124" s="305" t="s">
        <v>383</v>
      </c>
      <c r="GR124" s="288" t="s">
        <v>109</v>
      </c>
      <c r="GS124" s="289">
        <v>76</v>
      </c>
      <c r="GT124" s="295">
        <v>0</v>
      </c>
      <c r="GU124" s="291">
        <f t="shared" ref="GU124:GU138" si="1266">+ROUND(GS124*GT124,0)</f>
        <v>0</v>
      </c>
      <c r="GV124" s="585" t="e">
        <f>+GV123/GU189</f>
        <v>#DIV/0!</v>
      </c>
      <c r="GW124" s="198">
        <f t="shared" si="1020"/>
        <v>1</v>
      </c>
      <c r="GX124" s="198">
        <f t="shared" si="1021"/>
        <v>1</v>
      </c>
      <c r="GY124" s="199">
        <f t="shared" si="1022"/>
        <v>1</v>
      </c>
      <c r="GZ124" s="199">
        <f t="shared" ref="GZ124:GZ138" si="1267">IF(GT124=0,0,1)</f>
        <v>0</v>
      </c>
      <c r="HA124" s="199">
        <f t="shared" ref="HA124:HA138" si="1268">IF(GU124=0,0,1)</f>
        <v>0</v>
      </c>
      <c r="HB124" s="199">
        <f t="shared" ref="HB124:HB138" si="1269">PRODUCT(GW124:HA124)</f>
        <v>0</v>
      </c>
      <c r="HC124" s="113">
        <f t="shared" si="882"/>
        <v>0</v>
      </c>
      <c r="HD124" s="155">
        <f t="shared" si="707"/>
        <v>0</v>
      </c>
      <c r="HG124" s="286" t="s">
        <v>382</v>
      </c>
      <c r="HH124" s="305" t="s">
        <v>383</v>
      </c>
      <c r="HI124" s="288" t="s">
        <v>109</v>
      </c>
      <c r="HJ124" s="289">
        <v>76</v>
      </c>
      <c r="HK124" s="295">
        <v>0</v>
      </c>
      <c r="HL124" s="291">
        <f t="shared" ref="HL124:HL138" si="1270">+ROUND(HJ124*HK124,0)</f>
        <v>0</v>
      </c>
      <c r="HM124" s="585" t="e">
        <f>+HM123/HL189</f>
        <v>#DIV/0!</v>
      </c>
      <c r="HN124" s="198">
        <f t="shared" si="1027"/>
        <v>1</v>
      </c>
      <c r="HO124" s="198">
        <f t="shared" si="1028"/>
        <v>1</v>
      </c>
      <c r="HP124" s="199">
        <f t="shared" si="1029"/>
        <v>1</v>
      </c>
      <c r="HQ124" s="199">
        <f t="shared" ref="HQ124:HQ138" si="1271">IF(HK124=0,0,1)</f>
        <v>0</v>
      </c>
      <c r="HR124" s="199">
        <f t="shared" ref="HR124:HR138" si="1272">IF(HL124=0,0,1)</f>
        <v>0</v>
      </c>
      <c r="HS124" s="199">
        <f t="shared" ref="HS124:HS138" si="1273">PRODUCT(HN124:HR124)</f>
        <v>0</v>
      </c>
      <c r="HT124" s="113">
        <f t="shared" si="883"/>
        <v>0</v>
      </c>
      <c r="HU124" s="155">
        <f t="shared" si="708"/>
        <v>0</v>
      </c>
      <c r="HX124" s="286" t="s">
        <v>382</v>
      </c>
      <c r="HY124" s="305" t="s">
        <v>383</v>
      </c>
      <c r="HZ124" s="288" t="s">
        <v>109</v>
      </c>
      <c r="IA124" s="289">
        <v>76</v>
      </c>
      <c r="IB124" s="295">
        <v>0</v>
      </c>
      <c r="IC124" s="291">
        <f t="shared" ref="IC124:IC138" si="1274">+ROUND(IA124*IB124,0)</f>
        <v>0</v>
      </c>
      <c r="ID124" s="585" t="e">
        <f>+ID123/IC189</f>
        <v>#DIV/0!</v>
      </c>
      <c r="IE124" s="198">
        <f t="shared" si="1034"/>
        <v>1</v>
      </c>
      <c r="IF124" s="198">
        <f t="shared" si="1035"/>
        <v>1</v>
      </c>
      <c r="IG124" s="199">
        <f t="shared" si="1036"/>
        <v>1</v>
      </c>
      <c r="IH124" s="199">
        <f t="shared" ref="IH124:IH138" si="1275">IF(IB124=0,0,1)</f>
        <v>0</v>
      </c>
      <c r="II124" s="199">
        <f t="shared" ref="II124:II138" si="1276">IF(IC124=0,0,1)</f>
        <v>0</v>
      </c>
      <c r="IJ124" s="199">
        <f t="shared" ref="IJ124:IJ138" si="1277">PRODUCT(IE124:II124)</f>
        <v>0</v>
      </c>
      <c r="IK124" s="113">
        <f t="shared" si="884"/>
        <v>0</v>
      </c>
      <c r="IL124" s="155">
        <f t="shared" si="709"/>
        <v>0</v>
      </c>
      <c r="IO124" s="286" t="s">
        <v>382</v>
      </c>
      <c r="IP124" s="305" t="s">
        <v>383</v>
      </c>
      <c r="IQ124" s="288" t="s">
        <v>109</v>
      </c>
      <c r="IR124" s="289">
        <v>76</v>
      </c>
      <c r="IS124" s="295">
        <v>0</v>
      </c>
      <c r="IT124" s="291">
        <f t="shared" ref="IT124:IT138" si="1278">+ROUND(IR124*IS124,0)</f>
        <v>0</v>
      </c>
      <c r="IU124" s="585" t="e">
        <f>+IU123/IT189</f>
        <v>#DIV/0!</v>
      </c>
      <c r="IV124" s="198">
        <f t="shared" si="1041"/>
        <v>1</v>
      </c>
      <c r="IW124" s="198">
        <f t="shared" si="1042"/>
        <v>1</v>
      </c>
      <c r="IX124" s="199">
        <f t="shared" si="1043"/>
        <v>1</v>
      </c>
      <c r="IY124" s="199">
        <f t="shared" ref="IY124:IY138" si="1279">IF(IS124=0,0,1)</f>
        <v>0</v>
      </c>
      <c r="IZ124" s="199">
        <f t="shared" ref="IZ124:IZ138" si="1280">IF(IT124=0,0,1)</f>
        <v>0</v>
      </c>
      <c r="JA124" s="199">
        <f t="shared" ref="JA124:JA138" si="1281">PRODUCT(IV124:IZ124)</f>
        <v>0</v>
      </c>
      <c r="JB124" s="113">
        <f t="shared" si="885"/>
        <v>0</v>
      </c>
      <c r="JC124" s="155">
        <f t="shared" si="710"/>
        <v>0</v>
      </c>
    </row>
    <row r="125" spans="2:263" ht="73.5" customHeight="1">
      <c r="B125" s="286" t="s">
        <v>384</v>
      </c>
      <c r="C125" s="305" t="s">
        <v>385</v>
      </c>
      <c r="D125" s="288" t="s">
        <v>109</v>
      </c>
      <c r="E125" s="289">
        <v>12</v>
      </c>
      <c r="F125" s="290">
        <v>0</v>
      </c>
      <c r="G125" s="291">
        <f t="shared" si="1167"/>
        <v>0</v>
      </c>
      <c r="H125" s="587"/>
      <c r="K125" s="286" t="s">
        <v>384</v>
      </c>
      <c r="L125" s="300" t="s">
        <v>385</v>
      </c>
      <c r="M125" s="293" t="s">
        <v>109</v>
      </c>
      <c r="N125" s="294">
        <v>12</v>
      </c>
      <c r="O125" s="295">
        <v>35247</v>
      </c>
      <c r="P125" s="291">
        <f t="shared" si="1225"/>
        <v>422964</v>
      </c>
      <c r="Q125" s="587"/>
      <c r="R125" s="198">
        <f t="shared" si="946"/>
        <v>1</v>
      </c>
      <c r="S125" s="198">
        <f t="shared" si="947"/>
        <v>1</v>
      </c>
      <c r="T125" s="199">
        <f t="shared" si="948"/>
        <v>1</v>
      </c>
      <c r="U125" s="199">
        <f t="shared" si="1104"/>
        <v>1</v>
      </c>
      <c r="V125" s="199">
        <f t="shared" si="1105"/>
        <v>1</v>
      </c>
      <c r="W125" s="199">
        <f t="shared" si="1106"/>
        <v>1</v>
      </c>
      <c r="X125" s="113">
        <f t="shared" si="1107"/>
        <v>422964</v>
      </c>
      <c r="Y125" s="155">
        <f t="shared" si="1108"/>
        <v>0</v>
      </c>
      <c r="AB125" s="286" t="s">
        <v>384</v>
      </c>
      <c r="AC125" s="300" t="s">
        <v>385</v>
      </c>
      <c r="AD125" s="293" t="s">
        <v>109</v>
      </c>
      <c r="AE125" s="294">
        <v>12</v>
      </c>
      <c r="AF125" s="295">
        <v>36400</v>
      </c>
      <c r="AG125" s="291">
        <f t="shared" si="1226"/>
        <v>436800</v>
      </c>
      <c r="AH125" s="587"/>
      <c r="AI125" s="198">
        <f t="shared" si="950"/>
        <v>1</v>
      </c>
      <c r="AJ125" s="198">
        <f t="shared" si="951"/>
        <v>1</v>
      </c>
      <c r="AK125" s="199">
        <f t="shared" si="952"/>
        <v>1</v>
      </c>
      <c r="AL125" s="199">
        <f t="shared" si="1227"/>
        <v>1</v>
      </c>
      <c r="AM125" s="199">
        <f t="shared" si="1228"/>
        <v>1</v>
      </c>
      <c r="AN125" s="199">
        <f t="shared" si="1229"/>
        <v>1</v>
      </c>
      <c r="AO125" s="113">
        <f t="shared" si="872"/>
        <v>436800</v>
      </c>
      <c r="AP125" s="155">
        <f t="shared" si="697"/>
        <v>0</v>
      </c>
      <c r="AS125" s="286" t="s">
        <v>384</v>
      </c>
      <c r="AT125" s="292" t="s">
        <v>385</v>
      </c>
      <c r="AU125" s="296" t="s">
        <v>109</v>
      </c>
      <c r="AV125" s="294">
        <v>12</v>
      </c>
      <c r="AW125" s="297">
        <v>76800</v>
      </c>
      <c r="AX125" s="291">
        <f t="shared" si="1230"/>
        <v>921600</v>
      </c>
      <c r="AY125" s="587"/>
      <c r="AZ125" s="198">
        <f t="shared" si="957"/>
        <v>1</v>
      </c>
      <c r="BA125" s="198">
        <f t="shared" si="958"/>
        <v>1</v>
      </c>
      <c r="BB125" s="199">
        <f t="shared" si="959"/>
        <v>1</v>
      </c>
      <c r="BC125" s="199">
        <f t="shared" si="1231"/>
        <v>1</v>
      </c>
      <c r="BD125" s="199">
        <f t="shared" si="1232"/>
        <v>1</v>
      </c>
      <c r="BE125" s="199">
        <f t="shared" si="1233"/>
        <v>1</v>
      </c>
      <c r="BF125" s="113">
        <f t="shared" si="873"/>
        <v>921600</v>
      </c>
      <c r="BG125" s="155">
        <f t="shared" si="698"/>
        <v>0</v>
      </c>
      <c r="BJ125" s="286" t="s">
        <v>384</v>
      </c>
      <c r="BK125" s="300" t="s">
        <v>385</v>
      </c>
      <c r="BL125" s="293" t="s">
        <v>109</v>
      </c>
      <c r="BM125" s="294">
        <v>12</v>
      </c>
      <c r="BN125" s="295">
        <v>35000</v>
      </c>
      <c r="BO125" s="291">
        <f t="shared" si="1234"/>
        <v>420000</v>
      </c>
      <c r="BP125" s="587"/>
      <c r="BQ125" s="198">
        <f t="shared" si="964"/>
        <v>1</v>
      </c>
      <c r="BR125" s="198">
        <f t="shared" si="965"/>
        <v>1</v>
      </c>
      <c r="BS125" s="199">
        <f t="shared" si="966"/>
        <v>1</v>
      </c>
      <c r="BT125" s="199">
        <f t="shared" si="1235"/>
        <v>1</v>
      </c>
      <c r="BU125" s="199">
        <f t="shared" si="1236"/>
        <v>1</v>
      </c>
      <c r="BV125" s="199">
        <f t="shared" si="1237"/>
        <v>1</v>
      </c>
      <c r="BW125" s="113">
        <f t="shared" si="874"/>
        <v>420000</v>
      </c>
      <c r="BX125" s="155">
        <f t="shared" si="699"/>
        <v>0</v>
      </c>
      <c r="CA125" s="286" t="s">
        <v>384</v>
      </c>
      <c r="CB125" s="307" t="s">
        <v>385</v>
      </c>
      <c r="CC125" s="293" t="s">
        <v>109</v>
      </c>
      <c r="CD125" s="294">
        <v>12</v>
      </c>
      <c r="CE125" s="295">
        <v>17000</v>
      </c>
      <c r="CF125" s="291">
        <f t="shared" si="1238"/>
        <v>204000</v>
      </c>
      <c r="CG125" s="587"/>
      <c r="CH125" s="198">
        <f t="shared" si="971"/>
        <v>1</v>
      </c>
      <c r="CI125" s="198">
        <f t="shared" si="972"/>
        <v>1</v>
      </c>
      <c r="CJ125" s="199">
        <f t="shared" si="973"/>
        <v>1</v>
      </c>
      <c r="CK125" s="199">
        <f t="shared" si="1239"/>
        <v>1</v>
      </c>
      <c r="CL125" s="199">
        <f t="shared" si="1240"/>
        <v>1</v>
      </c>
      <c r="CM125" s="199">
        <f t="shared" si="1241"/>
        <v>1</v>
      </c>
      <c r="CN125" s="113">
        <f t="shared" si="875"/>
        <v>204000</v>
      </c>
      <c r="CO125" s="155">
        <f t="shared" si="700"/>
        <v>0</v>
      </c>
      <c r="CR125" s="299" t="s">
        <v>384</v>
      </c>
      <c r="CS125" s="300" t="s">
        <v>385</v>
      </c>
      <c r="CT125" s="301" t="s">
        <v>109</v>
      </c>
      <c r="CU125" s="302">
        <v>12</v>
      </c>
      <c r="CV125" s="303">
        <v>223992</v>
      </c>
      <c r="CW125" s="291">
        <f t="shared" si="1242"/>
        <v>2687904</v>
      </c>
      <c r="CX125" s="587"/>
      <c r="CY125" s="198">
        <f t="shared" si="978"/>
        <v>1</v>
      </c>
      <c r="CZ125" s="198">
        <f t="shared" si="979"/>
        <v>1</v>
      </c>
      <c r="DA125" s="199">
        <f t="shared" si="980"/>
        <v>1</v>
      </c>
      <c r="DB125" s="199">
        <f t="shared" si="1243"/>
        <v>1</v>
      </c>
      <c r="DC125" s="199">
        <f t="shared" si="1244"/>
        <v>1</v>
      </c>
      <c r="DD125" s="199">
        <f t="shared" si="1245"/>
        <v>1</v>
      </c>
      <c r="DE125" s="113">
        <f t="shared" si="876"/>
        <v>2687904</v>
      </c>
      <c r="DF125" s="155">
        <f t="shared" si="701"/>
        <v>0</v>
      </c>
      <c r="DI125" s="286" t="s">
        <v>384</v>
      </c>
      <c r="DJ125" s="305" t="s">
        <v>385</v>
      </c>
      <c r="DK125" s="288" t="s">
        <v>109</v>
      </c>
      <c r="DL125" s="289">
        <v>12</v>
      </c>
      <c r="DM125" s="295">
        <v>0</v>
      </c>
      <c r="DN125" s="291">
        <f t="shared" si="1246"/>
        <v>0</v>
      </c>
      <c r="DO125" s="587"/>
      <c r="DP125" s="198">
        <f t="shared" si="985"/>
        <v>1</v>
      </c>
      <c r="DQ125" s="198">
        <f t="shared" si="986"/>
        <v>1</v>
      </c>
      <c r="DR125" s="199">
        <f t="shared" si="987"/>
        <v>1</v>
      </c>
      <c r="DS125" s="199">
        <f t="shared" si="1247"/>
        <v>0</v>
      </c>
      <c r="DT125" s="199">
        <f t="shared" si="1248"/>
        <v>0</v>
      </c>
      <c r="DU125" s="199">
        <f t="shared" si="1249"/>
        <v>0</v>
      </c>
      <c r="DV125" s="113">
        <f t="shared" si="877"/>
        <v>0</v>
      </c>
      <c r="DW125" s="155">
        <f t="shared" si="702"/>
        <v>0</v>
      </c>
      <c r="DZ125" s="286" t="s">
        <v>384</v>
      </c>
      <c r="EA125" s="305" t="s">
        <v>385</v>
      </c>
      <c r="EB125" s="288" t="s">
        <v>109</v>
      </c>
      <c r="EC125" s="289">
        <v>12</v>
      </c>
      <c r="ED125" s="295">
        <v>0</v>
      </c>
      <c r="EE125" s="291">
        <f t="shared" si="1250"/>
        <v>0</v>
      </c>
      <c r="EF125" s="587"/>
      <c r="EG125" s="198">
        <f t="shared" si="992"/>
        <v>1</v>
      </c>
      <c r="EH125" s="198">
        <f t="shared" si="993"/>
        <v>1</v>
      </c>
      <c r="EI125" s="199">
        <f t="shared" si="994"/>
        <v>1</v>
      </c>
      <c r="EJ125" s="199">
        <f t="shared" si="1251"/>
        <v>0</v>
      </c>
      <c r="EK125" s="199">
        <f t="shared" si="1252"/>
        <v>0</v>
      </c>
      <c r="EL125" s="199">
        <f t="shared" si="1253"/>
        <v>0</v>
      </c>
      <c r="EM125" s="113">
        <f t="shared" si="878"/>
        <v>0</v>
      </c>
      <c r="EN125" s="155">
        <f t="shared" si="703"/>
        <v>0</v>
      </c>
      <c r="EQ125" s="286" t="s">
        <v>384</v>
      </c>
      <c r="ER125" s="305" t="s">
        <v>385</v>
      </c>
      <c r="ES125" s="288" t="s">
        <v>109</v>
      </c>
      <c r="ET125" s="289">
        <v>12</v>
      </c>
      <c r="EU125" s="295">
        <v>0</v>
      </c>
      <c r="EV125" s="291">
        <f t="shared" si="1254"/>
        <v>0</v>
      </c>
      <c r="EW125" s="587"/>
      <c r="EX125" s="198">
        <f t="shared" si="999"/>
        <v>1</v>
      </c>
      <c r="EY125" s="198">
        <f t="shared" si="1000"/>
        <v>1</v>
      </c>
      <c r="EZ125" s="199">
        <f t="shared" si="1001"/>
        <v>1</v>
      </c>
      <c r="FA125" s="199">
        <f t="shared" si="1255"/>
        <v>0</v>
      </c>
      <c r="FB125" s="199">
        <f t="shared" si="1256"/>
        <v>0</v>
      </c>
      <c r="FC125" s="199">
        <f t="shared" si="1257"/>
        <v>0</v>
      </c>
      <c r="FD125" s="113">
        <f t="shared" si="879"/>
        <v>0</v>
      </c>
      <c r="FE125" s="155">
        <f t="shared" si="704"/>
        <v>0</v>
      </c>
      <c r="FH125" s="286" t="s">
        <v>384</v>
      </c>
      <c r="FI125" s="305" t="s">
        <v>385</v>
      </c>
      <c r="FJ125" s="288" t="s">
        <v>109</v>
      </c>
      <c r="FK125" s="289">
        <v>12</v>
      </c>
      <c r="FL125" s="295">
        <v>0</v>
      </c>
      <c r="FM125" s="291">
        <f t="shared" si="1258"/>
        <v>0</v>
      </c>
      <c r="FN125" s="587"/>
      <c r="FO125" s="198">
        <f t="shared" si="1006"/>
        <v>1</v>
      </c>
      <c r="FP125" s="198">
        <f t="shared" si="1007"/>
        <v>1</v>
      </c>
      <c r="FQ125" s="199">
        <f t="shared" si="1008"/>
        <v>1</v>
      </c>
      <c r="FR125" s="199">
        <f t="shared" si="1259"/>
        <v>0</v>
      </c>
      <c r="FS125" s="199">
        <f t="shared" si="1260"/>
        <v>0</v>
      </c>
      <c r="FT125" s="199">
        <f t="shared" si="1261"/>
        <v>0</v>
      </c>
      <c r="FU125" s="113">
        <f t="shared" si="880"/>
        <v>0</v>
      </c>
      <c r="FV125" s="155">
        <f t="shared" si="705"/>
        <v>0</v>
      </c>
      <c r="FY125" s="286" t="s">
        <v>384</v>
      </c>
      <c r="FZ125" s="305" t="s">
        <v>385</v>
      </c>
      <c r="GA125" s="288" t="s">
        <v>109</v>
      </c>
      <c r="GB125" s="289">
        <v>12</v>
      </c>
      <c r="GC125" s="295">
        <v>0</v>
      </c>
      <c r="GD125" s="291">
        <f t="shared" si="1262"/>
        <v>0</v>
      </c>
      <c r="GE125" s="587"/>
      <c r="GF125" s="198">
        <f t="shared" si="1013"/>
        <v>1</v>
      </c>
      <c r="GG125" s="198">
        <f t="shared" si="1014"/>
        <v>1</v>
      </c>
      <c r="GH125" s="199">
        <f t="shared" si="1015"/>
        <v>1</v>
      </c>
      <c r="GI125" s="199">
        <f t="shared" si="1263"/>
        <v>0</v>
      </c>
      <c r="GJ125" s="199">
        <f t="shared" si="1264"/>
        <v>0</v>
      </c>
      <c r="GK125" s="199">
        <f t="shared" si="1265"/>
        <v>0</v>
      </c>
      <c r="GL125" s="113">
        <f t="shared" si="881"/>
        <v>0</v>
      </c>
      <c r="GM125" s="155">
        <f t="shared" si="706"/>
        <v>0</v>
      </c>
      <c r="GP125" s="286" t="s">
        <v>384</v>
      </c>
      <c r="GQ125" s="305" t="s">
        <v>385</v>
      </c>
      <c r="GR125" s="288" t="s">
        <v>109</v>
      </c>
      <c r="GS125" s="289">
        <v>12</v>
      </c>
      <c r="GT125" s="295">
        <v>0</v>
      </c>
      <c r="GU125" s="291">
        <f t="shared" si="1266"/>
        <v>0</v>
      </c>
      <c r="GV125" s="587"/>
      <c r="GW125" s="198">
        <f t="shared" si="1020"/>
        <v>1</v>
      </c>
      <c r="GX125" s="198">
        <f t="shared" si="1021"/>
        <v>1</v>
      </c>
      <c r="GY125" s="199">
        <f t="shared" si="1022"/>
        <v>1</v>
      </c>
      <c r="GZ125" s="199">
        <f t="shared" si="1267"/>
        <v>0</v>
      </c>
      <c r="HA125" s="199">
        <f t="shared" si="1268"/>
        <v>0</v>
      </c>
      <c r="HB125" s="199">
        <f t="shared" si="1269"/>
        <v>0</v>
      </c>
      <c r="HC125" s="113">
        <f t="shared" si="882"/>
        <v>0</v>
      </c>
      <c r="HD125" s="155">
        <f t="shared" si="707"/>
        <v>0</v>
      </c>
      <c r="HG125" s="286" t="s">
        <v>384</v>
      </c>
      <c r="HH125" s="305" t="s">
        <v>385</v>
      </c>
      <c r="HI125" s="288" t="s">
        <v>109</v>
      </c>
      <c r="HJ125" s="289">
        <v>12</v>
      </c>
      <c r="HK125" s="295">
        <v>0</v>
      </c>
      <c r="HL125" s="291">
        <f t="shared" si="1270"/>
        <v>0</v>
      </c>
      <c r="HM125" s="587"/>
      <c r="HN125" s="198">
        <f t="shared" si="1027"/>
        <v>1</v>
      </c>
      <c r="HO125" s="198">
        <f t="shared" si="1028"/>
        <v>1</v>
      </c>
      <c r="HP125" s="199">
        <f t="shared" si="1029"/>
        <v>1</v>
      </c>
      <c r="HQ125" s="199">
        <f t="shared" si="1271"/>
        <v>0</v>
      </c>
      <c r="HR125" s="199">
        <f t="shared" si="1272"/>
        <v>0</v>
      </c>
      <c r="HS125" s="199">
        <f t="shared" si="1273"/>
        <v>0</v>
      </c>
      <c r="HT125" s="113">
        <f t="shared" si="883"/>
        <v>0</v>
      </c>
      <c r="HU125" s="155">
        <f t="shared" si="708"/>
        <v>0</v>
      </c>
      <c r="HX125" s="286" t="s">
        <v>384</v>
      </c>
      <c r="HY125" s="305" t="s">
        <v>385</v>
      </c>
      <c r="HZ125" s="288" t="s">
        <v>109</v>
      </c>
      <c r="IA125" s="289">
        <v>12</v>
      </c>
      <c r="IB125" s="295">
        <v>0</v>
      </c>
      <c r="IC125" s="291">
        <f t="shared" si="1274"/>
        <v>0</v>
      </c>
      <c r="ID125" s="587"/>
      <c r="IE125" s="198">
        <f t="shared" si="1034"/>
        <v>1</v>
      </c>
      <c r="IF125" s="198">
        <f t="shared" si="1035"/>
        <v>1</v>
      </c>
      <c r="IG125" s="199">
        <f t="shared" si="1036"/>
        <v>1</v>
      </c>
      <c r="IH125" s="199">
        <f t="shared" si="1275"/>
        <v>0</v>
      </c>
      <c r="II125" s="199">
        <f t="shared" si="1276"/>
        <v>0</v>
      </c>
      <c r="IJ125" s="199">
        <f t="shared" si="1277"/>
        <v>0</v>
      </c>
      <c r="IK125" s="113">
        <f t="shared" si="884"/>
        <v>0</v>
      </c>
      <c r="IL125" s="155">
        <f t="shared" si="709"/>
        <v>0</v>
      </c>
      <c r="IO125" s="286" t="s">
        <v>384</v>
      </c>
      <c r="IP125" s="305" t="s">
        <v>385</v>
      </c>
      <c r="IQ125" s="288" t="s">
        <v>109</v>
      </c>
      <c r="IR125" s="289">
        <v>12</v>
      </c>
      <c r="IS125" s="295">
        <v>0</v>
      </c>
      <c r="IT125" s="291">
        <f t="shared" si="1278"/>
        <v>0</v>
      </c>
      <c r="IU125" s="587"/>
      <c r="IV125" s="198">
        <f t="shared" si="1041"/>
        <v>1</v>
      </c>
      <c r="IW125" s="198">
        <f t="shared" si="1042"/>
        <v>1</v>
      </c>
      <c r="IX125" s="199">
        <f t="shared" si="1043"/>
        <v>1</v>
      </c>
      <c r="IY125" s="199">
        <f t="shared" si="1279"/>
        <v>0</v>
      </c>
      <c r="IZ125" s="199">
        <f t="shared" si="1280"/>
        <v>0</v>
      </c>
      <c r="JA125" s="199">
        <f t="shared" si="1281"/>
        <v>0</v>
      </c>
      <c r="JB125" s="113">
        <f t="shared" si="885"/>
        <v>0</v>
      </c>
      <c r="JC125" s="155">
        <f t="shared" si="710"/>
        <v>0</v>
      </c>
    </row>
    <row r="126" spans="2:263" ht="73.5" customHeight="1">
      <c r="B126" s="286" t="s">
        <v>386</v>
      </c>
      <c r="C126" s="305" t="s">
        <v>387</v>
      </c>
      <c r="D126" s="288" t="s">
        <v>109</v>
      </c>
      <c r="E126" s="289">
        <v>30</v>
      </c>
      <c r="F126" s="290">
        <v>0</v>
      </c>
      <c r="G126" s="291">
        <f t="shared" si="1167"/>
        <v>0</v>
      </c>
      <c r="H126" s="587"/>
      <c r="K126" s="286" t="s">
        <v>386</v>
      </c>
      <c r="L126" s="300" t="s">
        <v>387</v>
      </c>
      <c r="M126" s="293" t="s">
        <v>109</v>
      </c>
      <c r="N126" s="294">
        <v>30</v>
      </c>
      <c r="O126" s="295">
        <v>145780</v>
      </c>
      <c r="P126" s="291">
        <f t="shared" si="1225"/>
        <v>4373400</v>
      </c>
      <c r="Q126" s="587"/>
      <c r="R126" s="198">
        <f t="shared" si="946"/>
        <v>1</v>
      </c>
      <c r="S126" s="198">
        <f t="shared" si="947"/>
        <v>1</v>
      </c>
      <c r="T126" s="199">
        <f t="shared" si="948"/>
        <v>1</v>
      </c>
      <c r="U126" s="199">
        <f t="shared" si="1104"/>
        <v>1</v>
      </c>
      <c r="V126" s="199">
        <f t="shared" si="1105"/>
        <v>1</v>
      </c>
      <c r="W126" s="199">
        <f t="shared" si="1106"/>
        <v>1</v>
      </c>
      <c r="X126" s="113">
        <f t="shared" si="1107"/>
        <v>4373400</v>
      </c>
      <c r="Y126" s="155">
        <f t="shared" si="1108"/>
        <v>0</v>
      </c>
      <c r="AB126" s="286" t="s">
        <v>386</v>
      </c>
      <c r="AC126" s="300" t="s">
        <v>387</v>
      </c>
      <c r="AD126" s="293" t="s">
        <v>109</v>
      </c>
      <c r="AE126" s="294">
        <v>30</v>
      </c>
      <c r="AF126" s="295">
        <v>52500</v>
      </c>
      <c r="AG126" s="291">
        <f t="shared" si="1226"/>
        <v>1575000</v>
      </c>
      <c r="AH126" s="587"/>
      <c r="AI126" s="198">
        <f t="shared" si="950"/>
        <v>1</v>
      </c>
      <c r="AJ126" s="198">
        <f t="shared" si="951"/>
        <v>1</v>
      </c>
      <c r="AK126" s="199">
        <f t="shared" si="952"/>
        <v>1</v>
      </c>
      <c r="AL126" s="199">
        <f t="shared" si="1227"/>
        <v>1</v>
      </c>
      <c r="AM126" s="199">
        <f t="shared" si="1228"/>
        <v>1</v>
      </c>
      <c r="AN126" s="199">
        <f t="shared" si="1229"/>
        <v>1</v>
      </c>
      <c r="AO126" s="113">
        <f t="shared" si="872"/>
        <v>1575000</v>
      </c>
      <c r="AP126" s="155">
        <f t="shared" si="697"/>
        <v>0</v>
      </c>
      <c r="AS126" s="286" t="s">
        <v>386</v>
      </c>
      <c r="AT126" s="292" t="s">
        <v>387</v>
      </c>
      <c r="AU126" s="296" t="s">
        <v>109</v>
      </c>
      <c r="AV126" s="294">
        <v>30</v>
      </c>
      <c r="AW126" s="297">
        <v>91200</v>
      </c>
      <c r="AX126" s="291">
        <f t="shared" si="1230"/>
        <v>2736000</v>
      </c>
      <c r="AY126" s="587"/>
      <c r="AZ126" s="198">
        <f t="shared" si="957"/>
        <v>1</v>
      </c>
      <c r="BA126" s="198">
        <f t="shared" si="958"/>
        <v>1</v>
      </c>
      <c r="BB126" s="199">
        <f t="shared" si="959"/>
        <v>1</v>
      </c>
      <c r="BC126" s="199">
        <f t="shared" si="1231"/>
        <v>1</v>
      </c>
      <c r="BD126" s="199">
        <f t="shared" si="1232"/>
        <v>1</v>
      </c>
      <c r="BE126" s="199">
        <f t="shared" si="1233"/>
        <v>1</v>
      </c>
      <c r="BF126" s="113">
        <f t="shared" si="873"/>
        <v>2736000</v>
      </c>
      <c r="BG126" s="155">
        <f t="shared" si="698"/>
        <v>0</v>
      </c>
      <c r="BJ126" s="286" t="s">
        <v>386</v>
      </c>
      <c r="BK126" s="300" t="s">
        <v>387</v>
      </c>
      <c r="BL126" s="293" t="s">
        <v>109</v>
      </c>
      <c r="BM126" s="294">
        <v>30</v>
      </c>
      <c r="BN126" s="295">
        <v>42000</v>
      </c>
      <c r="BO126" s="291">
        <f t="shared" si="1234"/>
        <v>1260000</v>
      </c>
      <c r="BP126" s="587"/>
      <c r="BQ126" s="198">
        <f t="shared" si="964"/>
        <v>1</v>
      </c>
      <c r="BR126" s="198">
        <f t="shared" si="965"/>
        <v>1</v>
      </c>
      <c r="BS126" s="199">
        <f t="shared" si="966"/>
        <v>1</v>
      </c>
      <c r="BT126" s="199">
        <f t="shared" si="1235"/>
        <v>1</v>
      </c>
      <c r="BU126" s="199">
        <f t="shared" si="1236"/>
        <v>1</v>
      </c>
      <c r="BV126" s="199">
        <f t="shared" si="1237"/>
        <v>1</v>
      </c>
      <c r="BW126" s="113">
        <f t="shared" si="874"/>
        <v>1260000</v>
      </c>
      <c r="BX126" s="155">
        <f t="shared" si="699"/>
        <v>0</v>
      </c>
      <c r="CA126" s="286" t="s">
        <v>386</v>
      </c>
      <c r="CB126" s="307" t="s">
        <v>387</v>
      </c>
      <c r="CC126" s="293" t="s">
        <v>109</v>
      </c>
      <c r="CD126" s="294">
        <v>30</v>
      </c>
      <c r="CE126" s="295">
        <v>19000</v>
      </c>
      <c r="CF126" s="291">
        <f t="shared" si="1238"/>
        <v>570000</v>
      </c>
      <c r="CG126" s="587"/>
      <c r="CH126" s="198">
        <f t="shared" si="971"/>
        <v>1</v>
      </c>
      <c r="CI126" s="198">
        <f t="shared" si="972"/>
        <v>1</v>
      </c>
      <c r="CJ126" s="199">
        <f t="shared" si="973"/>
        <v>1</v>
      </c>
      <c r="CK126" s="199">
        <f t="shared" si="1239"/>
        <v>1</v>
      </c>
      <c r="CL126" s="199">
        <f t="shared" si="1240"/>
        <v>1</v>
      </c>
      <c r="CM126" s="199">
        <f t="shared" si="1241"/>
        <v>1</v>
      </c>
      <c r="CN126" s="113">
        <f t="shared" si="875"/>
        <v>570000</v>
      </c>
      <c r="CO126" s="155">
        <f t="shared" si="700"/>
        <v>0</v>
      </c>
      <c r="CR126" s="299" t="s">
        <v>386</v>
      </c>
      <c r="CS126" s="300" t="s">
        <v>387</v>
      </c>
      <c r="CT126" s="301" t="s">
        <v>109</v>
      </c>
      <c r="CU126" s="302">
        <v>30</v>
      </c>
      <c r="CV126" s="303">
        <v>239700</v>
      </c>
      <c r="CW126" s="291">
        <f t="shared" si="1242"/>
        <v>7191000</v>
      </c>
      <c r="CX126" s="587"/>
      <c r="CY126" s="198">
        <f t="shared" si="978"/>
        <v>1</v>
      </c>
      <c r="CZ126" s="198">
        <f t="shared" si="979"/>
        <v>1</v>
      </c>
      <c r="DA126" s="199">
        <f t="shared" si="980"/>
        <v>1</v>
      </c>
      <c r="DB126" s="199">
        <f t="shared" si="1243"/>
        <v>1</v>
      </c>
      <c r="DC126" s="199">
        <f t="shared" si="1244"/>
        <v>1</v>
      </c>
      <c r="DD126" s="199">
        <f t="shared" si="1245"/>
        <v>1</v>
      </c>
      <c r="DE126" s="113">
        <f t="shared" si="876"/>
        <v>7191000</v>
      </c>
      <c r="DF126" s="155">
        <f t="shared" si="701"/>
        <v>0</v>
      </c>
      <c r="DI126" s="286" t="s">
        <v>386</v>
      </c>
      <c r="DJ126" s="305" t="s">
        <v>387</v>
      </c>
      <c r="DK126" s="288" t="s">
        <v>109</v>
      </c>
      <c r="DL126" s="289">
        <v>30</v>
      </c>
      <c r="DM126" s="295">
        <v>0</v>
      </c>
      <c r="DN126" s="291">
        <f t="shared" si="1246"/>
        <v>0</v>
      </c>
      <c r="DO126" s="587"/>
      <c r="DP126" s="198">
        <f t="shared" si="985"/>
        <v>1</v>
      </c>
      <c r="DQ126" s="198">
        <f t="shared" si="986"/>
        <v>1</v>
      </c>
      <c r="DR126" s="199">
        <f t="shared" si="987"/>
        <v>1</v>
      </c>
      <c r="DS126" s="199">
        <f t="shared" si="1247"/>
        <v>0</v>
      </c>
      <c r="DT126" s="199">
        <f t="shared" si="1248"/>
        <v>0</v>
      </c>
      <c r="DU126" s="199">
        <f t="shared" si="1249"/>
        <v>0</v>
      </c>
      <c r="DV126" s="113">
        <f t="shared" si="877"/>
        <v>0</v>
      </c>
      <c r="DW126" s="155">
        <f t="shared" si="702"/>
        <v>0</v>
      </c>
      <c r="DZ126" s="286" t="s">
        <v>386</v>
      </c>
      <c r="EA126" s="305" t="s">
        <v>387</v>
      </c>
      <c r="EB126" s="288" t="s">
        <v>109</v>
      </c>
      <c r="EC126" s="289">
        <v>30</v>
      </c>
      <c r="ED126" s="295">
        <v>0</v>
      </c>
      <c r="EE126" s="291">
        <f t="shared" si="1250"/>
        <v>0</v>
      </c>
      <c r="EF126" s="587"/>
      <c r="EG126" s="198">
        <f t="shared" si="992"/>
        <v>1</v>
      </c>
      <c r="EH126" s="198">
        <f t="shared" si="993"/>
        <v>1</v>
      </c>
      <c r="EI126" s="199">
        <f t="shared" si="994"/>
        <v>1</v>
      </c>
      <c r="EJ126" s="199">
        <f t="shared" si="1251"/>
        <v>0</v>
      </c>
      <c r="EK126" s="199">
        <f t="shared" si="1252"/>
        <v>0</v>
      </c>
      <c r="EL126" s="199">
        <f t="shared" si="1253"/>
        <v>0</v>
      </c>
      <c r="EM126" s="113">
        <f t="shared" si="878"/>
        <v>0</v>
      </c>
      <c r="EN126" s="155">
        <f t="shared" si="703"/>
        <v>0</v>
      </c>
      <c r="EQ126" s="286" t="s">
        <v>386</v>
      </c>
      <c r="ER126" s="305" t="s">
        <v>387</v>
      </c>
      <c r="ES126" s="288" t="s">
        <v>109</v>
      </c>
      <c r="ET126" s="289">
        <v>30</v>
      </c>
      <c r="EU126" s="295">
        <v>0</v>
      </c>
      <c r="EV126" s="291">
        <f t="shared" si="1254"/>
        <v>0</v>
      </c>
      <c r="EW126" s="587"/>
      <c r="EX126" s="198">
        <f t="shared" si="999"/>
        <v>1</v>
      </c>
      <c r="EY126" s="198">
        <f t="shared" si="1000"/>
        <v>1</v>
      </c>
      <c r="EZ126" s="199">
        <f t="shared" si="1001"/>
        <v>1</v>
      </c>
      <c r="FA126" s="199">
        <f t="shared" si="1255"/>
        <v>0</v>
      </c>
      <c r="FB126" s="199">
        <f t="shared" si="1256"/>
        <v>0</v>
      </c>
      <c r="FC126" s="199">
        <f t="shared" si="1257"/>
        <v>0</v>
      </c>
      <c r="FD126" s="113">
        <f t="shared" si="879"/>
        <v>0</v>
      </c>
      <c r="FE126" s="155">
        <f t="shared" si="704"/>
        <v>0</v>
      </c>
      <c r="FH126" s="286" t="s">
        <v>386</v>
      </c>
      <c r="FI126" s="305" t="s">
        <v>387</v>
      </c>
      <c r="FJ126" s="288" t="s">
        <v>109</v>
      </c>
      <c r="FK126" s="289">
        <v>30</v>
      </c>
      <c r="FL126" s="295">
        <v>0</v>
      </c>
      <c r="FM126" s="291">
        <f t="shared" si="1258"/>
        <v>0</v>
      </c>
      <c r="FN126" s="587"/>
      <c r="FO126" s="198">
        <f t="shared" si="1006"/>
        <v>1</v>
      </c>
      <c r="FP126" s="198">
        <f t="shared" si="1007"/>
        <v>1</v>
      </c>
      <c r="FQ126" s="199">
        <f t="shared" si="1008"/>
        <v>1</v>
      </c>
      <c r="FR126" s="199">
        <f t="shared" si="1259"/>
        <v>0</v>
      </c>
      <c r="FS126" s="199">
        <f t="shared" si="1260"/>
        <v>0</v>
      </c>
      <c r="FT126" s="199">
        <f t="shared" si="1261"/>
        <v>0</v>
      </c>
      <c r="FU126" s="113">
        <f t="shared" si="880"/>
        <v>0</v>
      </c>
      <c r="FV126" s="155">
        <f t="shared" si="705"/>
        <v>0</v>
      </c>
      <c r="FY126" s="286" t="s">
        <v>386</v>
      </c>
      <c r="FZ126" s="305" t="s">
        <v>387</v>
      </c>
      <c r="GA126" s="288" t="s">
        <v>109</v>
      </c>
      <c r="GB126" s="289">
        <v>30</v>
      </c>
      <c r="GC126" s="295">
        <v>0</v>
      </c>
      <c r="GD126" s="291">
        <f t="shared" si="1262"/>
        <v>0</v>
      </c>
      <c r="GE126" s="587"/>
      <c r="GF126" s="198">
        <f t="shared" si="1013"/>
        <v>1</v>
      </c>
      <c r="GG126" s="198">
        <f t="shared" si="1014"/>
        <v>1</v>
      </c>
      <c r="GH126" s="199">
        <f t="shared" si="1015"/>
        <v>1</v>
      </c>
      <c r="GI126" s="199">
        <f t="shared" si="1263"/>
        <v>0</v>
      </c>
      <c r="GJ126" s="199">
        <f t="shared" si="1264"/>
        <v>0</v>
      </c>
      <c r="GK126" s="199">
        <f t="shared" si="1265"/>
        <v>0</v>
      </c>
      <c r="GL126" s="113">
        <f t="shared" si="881"/>
        <v>0</v>
      </c>
      <c r="GM126" s="155">
        <f t="shared" si="706"/>
        <v>0</v>
      </c>
      <c r="GP126" s="286" t="s">
        <v>386</v>
      </c>
      <c r="GQ126" s="305" t="s">
        <v>387</v>
      </c>
      <c r="GR126" s="288" t="s">
        <v>109</v>
      </c>
      <c r="GS126" s="289">
        <v>30</v>
      </c>
      <c r="GT126" s="295">
        <v>0</v>
      </c>
      <c r="GU126" s="291">
        <f t="shared" si="1266"/>
        <v>0</v>
      </c>
      <c r="GV126" s="587"/>
      <c r="GW126" s="198">
        <f t="shared" si="1020"/>
        <v>1</v>
      </c>
      <c r="GX126" s="198">
        <f t="shared" si="1021"/>
        <v>1</v>
      </c>
      <c r="GY126" s="199">
        <f t="shared" si="1022"/>
        <v>1</v>
      </c>
      <c r="GZ126" s="199">
        <f t="shared" si="1267"/>
        <v>0</v>
      </c>
      <c r="HA126" s="199">
        <f t="shared" si="1268"/>
        <v>0</v>
      </c>
      <c r="HB126" s="199">
        <f t="shared" si="1269"/>
        <v>0</v>
      </c>
      <c r="HC126" s="113">
        <f t="shared" si="882"/>
        <v>0</v>
      </c>
      <c r="HD126" s="155">
        <f t="shared" si="707"/>
        <v>0</v>
      </c>
      <c r="HG126" s="286" t="s">
        <v>386</v>
      </c>
      <c r="HH126" s="305" t="s">
        <v>387</v>
      </c>
      <c r="HI126" s="288" t="s">
        <v>109</v>
      </c>
      <c r="HJ126" s="289">
        <v>30</v>
      </c>
      <c r="HK126" s="295">
        <v>0</v>
      </c>
      <c r="HL126" s="291">
        <f t="shared" si="1270"/>
        <v>0</v>
      </c>
      <c r="HM126" s="587"/>
      <c r="HN126" s="198">
        <f t="shared" si="1027"/>
        <v>1</v>
      </c>
      <c r="HO126" s="198">
        <f t="shared" si="1028"/>
        <v>1</v>
      </c>
      <c r="HP126" s="199">
        <f t="shared" si="1029"/>
        <v>1</v>
      </c>
      <c r="HQ126" s="199">
        <f t="shared" si="1271"/>
        <v>0</v>
      </c>
      <c r="HR126" s="199">
        <f t="shared" si="1272"/>
        <v>0</v>
      </c>
      <c r="HS126" s="199">
        <f t="shared" si="1273"/>
        <v>0</v>
      </c>
      <c r="HT126" s="113">
        <f t="shared" si="883"/>
        <v>0</v>
      </c>
      <c r="HU126" s="155">
        <f t="shared" si="708"/>
        <v>0</v>
      </c>
      <c r="HX126" s="286" t="s">
        <v>386</v>
      </c>
      <c r="HY126" s="305" t="s">
        <v>387</v>
      </c>
      <c r="HZ126" s="288" t="s">
        <v>109</v>
      </c>
      <c r="IA126" s="289">
        <v>30</v>
      </c>
      <c r="IB126" s="295">
        <v>0</v>
      </c>
      <c r="IC126" s="291">
        <f t="shared" si="1274"/>
        <v>0</v>
      </c>
      <c r="ID126" s="587"/>
      <c r="IE126" s="198">
        <f t="shared" si="1034"/>
        <v>1</v>
      </c>
      <c r="IF126" s="198">
        <f t="shared" si="1035"/>
        <v>1</v>
      </c>
      <c r="IG126" s="199">
        <f t="shared" si="1036"/>
        <v>1</v>
      </c>
      <c r="IH126" s="199">
        <f t="shared" si="1275"/>
        <v>0</v>
      </c>
      <c r="II126" s="199">
        <f t="shared" si="1276"/>
        <v>0</v>
      </c>
      <c r="IJ126" s="199">
        <f t="shared" si="1277"/>
        <v>0</v>
      </c>
      <c r="IK126" s="113">
        <f t="shared" si="884"/>
        <v>0</v>
      </c>
      <c r="IL126" s="155">
        <f t="shared" si="709"/>
        <v>0</v>
      </c>
      <c r="IO126" s="286" t="s">
        <v>386</v>
      </c>
      <c r="IP126" s="305" t="s">
        <v>387</v>
      </c>
      <c r="IQ126" s="288" t="s">
        <v>109</v>
      </c>
      <c r="IR126" s="289">
        <v>30</v>
      </c>
      <c r="IS126" s="295">
        <v>0</v>
      </c>
      <c r="IT126" s="291">
        <f t="shared" si="1278"/>
        <v>0</v>
      </c>
      <c r="IU126" s="587"/>
      <c r="IV126" s="198">
        <f t="shared" si="1041"/>
        <v>1</v>
      </c>
      <c r="IW126" s="198">
        <f t="shared" si="1042"/>
        <v>1</v>
      </c>
      <c r="IX126" s="199">
        <f t="shared" si="1043"/>
        <v>1</v>
      </c>
      <c r="IY126" s="199">
        <f t="shared" si="1279"/>
        <v>0</v>
      </c>
      <c r="IZ126" s="199">
        <f t="shared" si="1280"/>
        <v>0</v>
      </c>
      <c r="JA126" s="199">
        <f t="shared" si="1281"/>
        <v>0</v>
      </c>
      <c r="JB126" s="113">
        <f t="shared" si="885"/>
        <v>0</v>
      </c>
      <c r="JC126" s="155">
        <f t="shared" si="710"/>
        <v>0</v>
      </c>
    </row>
    <row r="127" spans="2:263" ht="66.75" customHeight="1">
      <c r="B127" s="286" t="s">
        <v>388</v>
      </c>
      <c r="C127" s="305" t="s">
        <v>389</v>
      </c>
      <c r="D127" s="288" t="s">
        <v>107</v>
      </c>
      <c r="E127" s="289">
        <v>10</v>
      </c>
      <c r="F127" s="290">
        <v>0</v>
      </c>
      <c r="G127" s="291">
        <f t="shared" si="1167"/>
        <v>0</v>
      </c>
      <c r="H127" s="587"/>
      <c r="K127" s="286" t="s">
        <v>388</v>
      </c>
      <c r="L127" s="300" t="s">
        <v>389</v>
      </c>
      <c r="M127" s="293" t="s">
        <v>107</v>
      </c>
      <c r="N127" s="294">
        <v>10</v>
      </c>
      <c r="O127" s="295">
        <v>120000</v>
      </c>
      <c r="P127" s="291">
        <f t="shared" si="1225"/>
        <v>1200000</v>
      </c>
      <c r="Q127" s="587"/>
      <c r="R127" s="198">
        <f t="shared" si="946"/>
        <v>1</v>
      </c>
      <c r="S127" s="198">
        <f t="shared" si="947"/>
        <v>1</v>
      </c>
      <c r="T127" s="199">
        <f t="shared" si="948"/>
        <v>1</v>
      </c>
      <c r="U127" s="199">
        <f t="shared" si="1104"/>
        <v>1</v>
      </c>
      <c r="V127" s="199">
        <f t="shared" si="1105"/>
        <v>1</v>
      </c>
      <c r="W127" s="199">
        <f t="shared" si="1106"/>
        <v>1</v>
      </c>
      <c r="X127" s="113">
        <f t="shared" si="1107"/>
        <v>1200000</v>
      </c>
      <c r="Y127" s="155">
        <f t="shared" si="1108"/>
        <v>0</v>
      </c>
      <c r="AB127" s="286" t="s">
        <v>388</v>
      </c>
      <c r="AC127" s="300" t="s">
        <v>389</v>
      </c>
      <c r="AD127" s="293" t="s">
        <v>107</v>
      </c>
      <c r="AE127" s="294">
        <v>10</v>
      </c>
      <c r="AF127" s="295">
        <v>45000</v>
      </c>
      <c r="AG127" s="291">
        <f t="shared" si="1226"/>
        <v>450000</v>
      </c>
      <c r="AH127" s="587"/>
      <c r="AI127" s="198">
        <f t="shared" si="950"/>
        <v>1</v>
      </c>
      <c r="AJ127" s="198">
        <f t="shared" si="951"/>
        <v>1</v>
      </c>
      <c r="AK127" s="199">
        <f t="shared" si="952"/>
        <v>1</v>
      </c>
      <c r="AL127" s="199">
        <f t="shared" si="1227"/>
        <v>1</v>
      </c>
      <c r="AM127" s="199">
        <f t="shared" si="1228"/>
        <v>1</v>
      </c>
      <c r="AN127" s="199">
        <f t="shared" si="1229"/>
        <v>1</v>
      </c>
      <c r="AO127" s="113">
        <f t="shared" si="872"/>
        <v>450000</v>
      </c>
      <c r="AP127" s="155">
        <f t="shared" si="697"/>
        <v>0</v>
      </c>
      <c r="AS127" s="286" t="s">
        <v>388</v>
      </c>
      <c r="AT127" s="292" t="s">
        <v>389</v>
      </c>
      <c r="AU127" s="296" t="s">
        <v>107</v>
      </c>
      <c r="AV127" s="294">
        <v>10</v>
      </c>
      <c r="AW127" s="297">
        <v>91200</v>
      </c>
      <c r="AX127" s="291">
        <f t="shared" si="1230"/>
        <v>912000</v>
      </c>
      <c r="AY127" s="587"/>
      <c r="AZ127" s="198">
        <f t="shared" si="957"/>
        <v>1</v>
      </c>
      <c r="BA127" s="198">
        <f t="shared" si="958"/>
        <v>1</v>
      </c>
      <c r="BB127" s="199">
        <f t="shared" si="959"/>
        <v>1</v>
      </c>
      <c r="BC127" s="199">
        <f t="shared" si="1231"/>
        <v>1</v>
      </c>
      <c r="BD127" s="199">
        <f t="shared" si="1232"/>
        <v>1</v>
      </c>
      <c r="BE127" s="199">
        <f t="shared" si="1233"/>
        <v>1</v>
      </c>
      <c r="BF127" s="113">
        <f t="shared" si="873"/>
        <v>912000</v>
      </c>
      <c r="BG127" s="155">
        <f t="shared" si="698"/>
        <v>0</v>
      </c>
      <c r="BJ127" s="286" t="s">
        <v>388</v>
      </c>
      <c r="BK127" s="300" t="s">
        <v>389</v>
      </c>
      <c r="BL127" s="293" t="s">
        <v>107</v>
      </c>
      <c r="BM127" s="294">
        <v>10</v>
      </c>
      <c r="BN127" s="295">
        <v>80000</v>
      </c>
      <c r="BO127" s="291">
        <f t="shared" si="1234"/>
        <v>800000</v>
      </c>
      <c r="BP127" s="587"/>
      <c r="BQ127" s="198">
        <f t="shared" si="964"/>
        <v>1</v>
      </c>
      <c r="BR127" s="198">
        <f t="shared" si="965"/>
        <v>1</v>
      </c>
      <c r="BS127" s="199">
        <f t="shared" si="966"/>
        <v>1</v>
      </c>
      <c r="BT127" s="199">
        <f t="shared" si="1235"/>
        <v>1</v>
      </c>
      <c r="BU127" s="199">
        <f t="shared" si="1236"/>
        <v>1</v>
      </c>
      <c r="BV127" s="199">
        <f t="shared" si="1237"/>
        <v>1</v>
      </c>
      <c r="BW127" s="113">
        <f t="shared" si="874"/>
        <v>800000</v>
      </c>
      <c r="BX127" s="155">
        <f t="shared" si="699"/>
        <v>0</v>
      </c>
      <c r="CA127" s="286" t="s">
        <v>388</v>
      </c>
      <c r="CB127" s="307" t="s">
        <v>389</v>
      </c>
      <c r="CC127" s="293" t="s">
        <v>107</v>
      </c>
      <c r="CD127" s="294">
        <v>10</v>
      </c>
      <c r="CE127" s="295">
        <v>15000</v>
      </c>
      <c r="CF127" s="291">
        <f t="shared" si="1238"/>
        <v>150000</v>
      </c>
      <c r="CG127" s="587"/>
      <c r="CH127" s="198">
        <f t="shared" si="971"/>
        <v>1</v>
      </c>
      <c r="CI127" s="198">
        <f t="shared" si="972"/>
        <v>1</v>
      </c>
      <c r="CJ127" s="199">
        <f t="shared" si="973"/>
        <v>1</v>
      </c>
      <c r="CK127" s="199">
        <f t="shared" si="1239"/>
        <v>1</v>
      </c>
      <c r="CL127" s="199">
        <f t="shared" si="1240"/>
        <v>1</v>
      </c>
      <c r="CM127" s="199">
        <f t="shared" si="1241"/>
        <v>1</v>
      </c>
      <c r="CN127" s="113">
        <f t="shared" si="875"/>
        <v>150000</v>
      </c>
      <c r="CO127" s="155">
        <f t="shared" si="700"/>
        <v>0</v>
      </c>
      <c r="CR127" s="299" t="s">
        <v>388</v>
      </c>
      <c r="CS127" s="300" t="s">
        <v>389</v>
      </c>
      <c r="CT127" s="301" t="s">
        <v>107</v>
      </c>
      <c r="CU127" s="302">
        <v>10</v>
      </c>
      <c r="CV127" s="303">
        <v>239700</v>
      </c>
      <c r="CW127" s="291">
        <f t="shared" si="1242"/>
        <v>2397000</v>
      </c>
      <c r="CX127" s="587"/>
      <c r="CY127" s="198">
        <f t="shared" si="978"/>
        <v>1</v>
      </c>
      <c r="CZ127" s="198">
        <f t="shared" si="979"/>
        <v>1</v>
      </c>
      <c r="DA127" s="199">
        <f t="shared" si="980"/>
        <v>1</v>
      </c>
      <c r="DB127" s="199">
        <f t="shared" si="1243"/>
        <v>1</v>
      </c>
      <c r="DC127" s="199">
        <f t="shared" si="1244"/>
        <v>1</v>
      </c>
      <c r="DD127" s="199">
        <f t="shared" si="1245"/>
        <v>1</v>
      </c>
      <c r="DE127" s="113">
        <f t="shared" si="876"/>
        <v>2397000</v>
      </c>
      <c r="DF127" s="155">
        <f t="shared" si="701"/>
        <v>0</v>
      </c>
      <c r="DI127" s="286" t="s">
        <v>388</v>
      </c>
      <c r="DJ127" s="305" t="s">
        <v>389</v>
      </c>
      <c r="DK127" s="288" t="s">
        <v>107</v>
      </c>
      <c r="DL127" s="289">
        <v>10</v>
      </c>
      <c r="DM127" s="295">
        <v>0</v>
      </c>
      <c r="DN127" s="291">
        <f t="shared" si="1246"/>
        <v>0</v>
      </c>
      <c r="DO127" s="587"/>
      <c r="DP127" s="198">
        <f t="shared" si="985"/>
        <v>1</v>
      </c>
      <c r="DQ127" s="198">
        <f t="shared" si="986"/>
        <v>1</v>
      </c>
      <c r="DR127" s="199">
        <f t="shared" si="987"/>
        <v>1</v>
      </c>
      <c r="DS127" s="199">
        <f t="shared" si="1247"/>
        <v>0</v>
      </c>
      <c r="DT127" s="199">
        <f t="shared" si="1248"/>
        <v>0</v>
      </c>
      <c r="DU127" s="199">
        <f t="shared" si="1249"/>
        <v>0</v>
      </c>
      <c r="DV127" s="113">
        <f t="shared" si="877"/>
        <v>0</v>
      </c>
      <c r="DW127" s="155">
        <f t="shared" si="702"/>
        <v>0</v>
      </c>
      <c r="DZ127" s="286" t="s">
        <v>388</v>
      </c>
      <c r="EA127" s="305" t="s">
        <v>389</v>
      </c>
      <c r="EB127" s="288" t="s">
        <v>107</v>
      </c>
      <c r="EC127" s="289">
        <v>10</v>
      </c>
      <c r="ED127" s="295">
        <v>0</v>
      </c>
      <c r="EE127" s="291">
        <f t="shared" si="1250"/>
        <v>0</v>
      </c>
      <c r="EF127" s="587"/>
      <c r="EG127" s="198">
        <f t="shared" si="992"/>
        <v>1</v>
      </c>
      <c r="EH127" s="198">
        <f t="shared" si="993"/>
        <v>1</v>
      </c>
      <c r="EI127" s="199">
        <f t="shared" si="994"/>
        <v>1</v>
      </c>
      <c r="EJ127" s="199">
        <f t="shared" si="1251"/>
        <v>0</v>
      </c>
      <c r="EK127" s="199">
        <f t="shared" si="1252"/>
        <v>0</v>
      </c>
      <c r="EL127" s="199">
        <f t="shared" si="1253"/>
        <v>0</v>
      </c>
      <c r="EM127" s="113">
        <f t="shared" si="878"/>
        <v>0</v>
      </c>
      <c r="EN127" s="155">
        <f t="shared" si="703"/>
        <v>0</v>
      </c>
      <c r="EQ127" s="286" t="s">
        <v>388</v>
      </c>
      <c r="ER127" s="305" t="s">
        <v>389</v>
      </c>
      <c r="ES127" s="288" t="s">
        <v>107</v>
      </c>
      <c r="ET127" s="289">
        <v>10</v>
      </c>
      <c r="EU127" s="295">
        <v>0</v>
      </c>
      <c r="EV127" s="291">
        <f t="shared" si="1254"/>
        <v>0</v>
      </c>
      <c r="EW127" s="587"/>
      <c r="EX127" s="198">
        <f t="shared" si="999"/>
        <v>1</v>
      </c>
      <c r="EY127" s="198">
        <f t="shared" si="1000"/>
        <v>1</v>
      </c>
      <c r="EZ127" s="199">
        <f t="shared" si="1001"/>
        <v>1</v>
      </c>
      <c r="FA127" s="199">
        <f t="shared" si="1255"/>
        <v>0</v>
      </c>
      <c r="FB127" s="199">
        <f t="shared" si="1256"/>
        <v>0</v>
      </c>
      <c r="FC127" s="199">
        <f t="shared" si="1257"/>
        <v>0</v>
      </c>
      <c r="FD127" s="113">
        <f t="shared" si="879"/>
        <v>0</v>
      </c>
      <c r="FE127" s="155">
        <f t="shared" si="704"/>
        <v>0</v>
      </c>
      <c r="FH127" s="286" t="s">
        <v>388</v>
      </c>
      <c r="FI127" s="305" t="s">
        <v>389</v>
      </c>
      <c r="FJ127" s="288" t="s">
        <v>107</v>
      </c>
      <c r="FK127" s="289">
        <v>10</v>
      </c>
      <c r="FL127" s="295">
        <v>0</v>
      </c>
      <c r="FM127" s="291">
        <f t="shared" si="1258"/>
        <v>0</v>
      </c>
      <c r="FN127" s="587"/>
      <c r="FO127" s="198">
        <f t="shared" si="1006"/>
        <v>1</v>
      </c>
      <c r="FP127" s="198">
        <f t="shared" si="1007"/>
        <v>1</v>
      </c>
      <c r="FQ127" s="199">
        <f t="shared" si="1008"/>
        <v>1</v>
      </c>
      <c r="FR127" s="199">
        <f t="shared" si="1259"/>
        <v>0</v>
      </c>
      <c r="FS127" s="199">
        <f t="shared" si="1260"/>
        <v>0</v>
      </c>
      <c r="FT127" s="199">
        <f t="shared" si="1261"/>
        <v>0</v>
      </c>
      <c r="FU127" s="113">
        <f t="shared" si="880"/>
        <v>0</v>
      </c>
      <c r="FV127" s="155">
        <f t="shared" si="705"/>
        <v>0</v>
      </c>
      <c r="FY127" s="286" t="s">
        <v>388</v>
      </c>
      <c r="FZ127" s="305" t="s">
        <v>389</v>
      </c>
      <c r="GA127" s="288" t="s">
        <v>107</v>
      </c>
      <c r="GB127" s="289">
        <v>10</v>
      </c>
      <c r="GC127" s="295">
        <v>0</v>
      </c>
      <c r="GD127" s="291">
        <f t="shared" si="1262"/>
        <v>0</v>
      </c>
      <c r="GE127" s="587"/>
      <c r="GF127" s="198">
        <f t="shared" si="1013"/>
        <v>1</v>
      </c>
      <c r="GG127" s="198">
        <f t="shared" si="1014"/>
        <v>1</v>
      </c>
      <c r="GH127" s="199">
        <f t="shared" si="1015"/>
        <v>1</v>
      </c>
      <c r="GI127" s="199">
        <f t="shared" si="1263"/>
        <v>0</v>
      </c>
      <c r="GJ127" s="199">
        <f t="shared" si="1264"/>
        <v>0</v>
      </c>
      <c r="GK127" s="199">
        <f t="shared" si="1265"/>
        <v>0</v>
      </c>
      <c r="GL127" s="113">
        <f t="shared" si="881"/>
        <v>0</v>
      </c>
      <c r="GM127" s="155">
        <f t="shared" si="706"/>
        <v>0</v>
      </c>
      <c r="GP127" s="286" t="s">
        <v>388</v>
      </c>
      <c r="GQ127" s="305" t="s">
        <v>389</v>
      </c>
      <c r="GR127" s="288" t="s">
        <v>107</v>
      </c>
      <c r="GS127" s="289">
        <v>10</v>
      </c>
      <c r="GT127" s="295">
        <v>0</v>
      </c>
      <c r="GU127" s="291">
        <f t="shared" si="1266"/>
        <v>0</v>
      </c>
      <c r="GV127" s="587"/>
      <c r="GW127" s="198">
        <f t="shared" si="1020"/>
        <v>1</v>
      </c>
      <c r="GX127" s="198">
        <f t="shared" si="1021"/>
        <v>1</v>
      </c>
      <c r="GY127" s="199">
        <f t="shared" si="1022"/>
        <v>1</v>
      </c>
      <c r="GZ127" s="199">
        <f t="shared" si="1267"/>
        <v>0</v>
      </c>
      <c r="HA127" s="199">
        <f t="shared" si="1268"/>
        <v>0</v>
      </c>
      <c r="HB127" s="199">
        <f t="shared" si="1269"/>
        <v>0</v>
      </c>
      <c r="HC127" s="113">
        <f t="shared" si="882"/>
        <v>0</v>
      </c>
      <c r="HD127" s="155">
        <f t="shared" si="707"/>
        <v>0</v>
      </c>
      <c r="HG127" s="286" t="s">
        <v>388</v>
      </c>
      <c r="HH127" s="305" t="s">
        <v>389</v>
      </c>
      <c r="HI127" s="288" t="s">
        <v>107</v>
      </c>
      <c r="HJ127" s="289">
        <v>10</v>
      </c>
      <c r="HK127" s="295">
        <v>0</v>
      </c>
      <c r="HL127" s="291">
        <f t="shared" si="1270"/>
        <v>0</v>
      </c>
      <c r="HM127" s="587"/>
      <c r="HN127" s="198">
        <f t="shared" si="1027"/>
        <v>1</v>
      </c>
      <c r="HO127" s="198">
        <f t="shared" si="1028"/>
        <v>1</v>
      </c>
      <c r="HP127" s="199">
        <f t="shared" si="1029"/>
        <v>1</v>
      </c>
      <c r="HQ127" s="199">
        <f t="shared" si="1271"/>
        <v>0</v>
      </c>
      <c r="HR127" s="199">
        <f t="shared" si="1272"/>
        <v>0</v>
      </c>
      <c r="HS127" s="199">
        <f t="shared" si="1273"/>
        <v>0</v>
      </c>
      <c r="HT127" s="113">
        <f t="shared" si="883"/>
        <v>0</v>
      </c>
      <c r="HU127" s="155">
        <f t="shared" si="708"/>
        <v>0</v>
      </c>
      <c r="HX127" s="286" t="s">
        <v>388</v>
      </c>
      <c r="HY127" s="305" t="s">
        <v>389</v>
      </c>
      <c r="HZ127" s="288" t="s">
        <v>107</v>
      </c>
      <c r="IA127" s="289">
        <v>10</v>
      </c>
      <c r="IB127" s="295">
        <v>0</v>
      </c>
      <c r="IC127" s="291">
        <f t="shared" si="1274"/>
        <v>0</v>
      </c>
      <c r="ID127" s="587"/>
      <c r="IE127" s="198">
        <f t="shared" si="1034"/>
        <v>1</v>
      </c>
      <c r="IF127" s="198">
        <f t="shared" si="1035"/>
        <v>1</v>
      </c>
      <c r="IG127" s="199">
        <f t="shared" si="1036"/>
        <v>1</v>
      </c>
      <c r="IH127" s="199">
        <f t="shared" si="1275"/>
        <v>0</v>
      </c>
      <c r="II127" s="199">
        <f t="shared" si="1276"/>
        <v>0</v>
      </c>
      <c r="IJ127" s="199">
        <f t="shared" si="1277"/>
        <v>0</v>
      </c>
      <c r="IK127" s="113">
        <f t="shared" si="884"/>
        <v>0</v>
      </c>
      <c r="IL127" s="155">
        <f t="shared" si="709"/>
        <v>0</v>
      </c>
      <c r="IO127" s="286" t="s">
        <v>388</v>
      </c>
      <c r="IP127" s="305" t="s">
        <v>389</v>
      </c>
      <c r="IQ127" s="288" t="s">
        <v>107</v>
      </c>
      <c r="IR127" s="289">
        <v>10</v>
      </c>
      <c r="IS127" s="295">
        <v>0</v>
      </c>
      <c r="IT127" s="291">
        <f t="shared" si="1278"/>
        <v>0</v>
      </c>
      <c r="IU127" s="587"/>
      <c r="IV127" s="198">
        <f t="shared" si="1041"/>
        <v>1</v>
      </c>
      <c r="IW127" s="198">
        <f t="shared" si="1042"/>
        <v>1</v>
      </c>
      <c r="IX127" s="199">
        <f t="shared" si="1043"/>
        <v>1</v>
      </c>
      <c r="IY127" s="199">
        <f t="shared" si="1279"/>
        <v>0</v>
      </c>
      <c r="IZ127" s="199">
        <f t="shared" si="1280"/>
        <v>0</v>
      </c>
      <c r="JA127" s="199">
        <f t="shared" si="1281"/>
        <v>0</v>
      </c>
      <c r="JB127" s="113">
        <f t="shared" si="885"/>
        <v>0</v>
      </c>
      <c r="JC127" s="155">
        <f t="shared" si="710"/>
        <v>0</v>
      </c>
    </row>
    <row r="128" spans="2:263" ht="65.25" customHeight="1">
      <c r="B128" s="286" t="s">
        <v>390</v>
      </c>
      <c r="C128" s="305" t="s">
        <v>391</v>
      </c>
      <c r="D128" s="288" t="s">
        <v>107</v>
      </c>
      <c r="E128" s="289">
        <v>20</v>
      </c>
      <c r="F128" s="290">
        <v>0</v>
      </c>
      <c r="G128" s="291">
        <f t="shared" si="1167"/>
        <v>0</v>
      </c>
      <c r="H128" s="587"/>
      <c r="K128" s="286" t="s">
        <v>390</v>
      </c>
      <c r="L128" s="300" t="s">
        <v>391</v>
      </c>
      <c r="M128" s="293" t="s">
        <v>107</v>
      </c>
      <c r="N128" s="294">
        <v>20</v>
      </c>
      <c r="O128" s="295">
        <v>112470</v>
      </c>
      <c r="P128" s="291">
        <f t="shared" si="1225"/>
        <v>2249400</v>
      </c>
      <c r="Q128" s="587"/>
      <c r="R128" s="198">
        <f t="shared" si="946"/>
        <v>1</v>
      </c>
      <c r="S128" s="198">
        <f t="shared" si="947"/>
        <v>1</v>
      </c>
      <c r="T128" s="199">
        <f t="shared" si="948"/>
        <v>1</v>
      </c>
      <c r="U128" s="199">
        <f t="shared" si="1104"/>
        <v>1</v>
      </c>
      <c r="V128" s="199">
        <f t="shared" si="1105"/>
        <v>1</v>
      </c>
      <c r="W128" s="199">
        <f t="shared" si="1106"/>
        <v>1</v>
      </c>
      <c r="X128" s="113">
        <f t="shared" si="1107"/>
        <v>2249400</v>
      </c>
      <c r="Y128" s="155">
        <f t="shared" si="1108"/>
        <v>0</v>
      </c>
      <c r="AB128" s="286" t="s">
        <v>390</v>
      </c>
      <c r="AC128" s="300" t="s">
        <v>391</v>
      </c>
      <c r="AD128" s="293" t="s">
        <v>107</v>
      </c>
      <c r="AE128" s="294">
        <v>20</v>
      </c>
      <c r="AF128" s="295">
        <v>45000</v>
      </c>
      <c r="AG128" s="291">
        <f t="shared" si="1226"/>
        <v>900000</v>
      </c>
      <c r="AH128" s="587"/>
      <c r="AI128" s="198">
        <f t="shared" si="950"/>
        <v>1</v>
      </c>
      <c r="AJ128" s="198">
        <f t="shared" si="951"/>
        <v>1</v>
      </c>
      <c r="AK128" s="199">
        <f t="shared" si="952"/>
        <v>1</v>
      </c>
      <c r="AL128" s="199">
        <f t="shared" si="1227"/>
        <v>1</v>
      </c>
      <c r="AM128" s="199">
        <f t="shared" si="1228"/>
        <v>1</v>
      </c>
      <c r="AN128" s="199">
        <f t="shared" si="1229"/>
        <v>1</v>
      </c>
      <c r="AO128" s="113">
        <f t="shared" si="872"/>
        <v>900000</v>
      </c>
      <c r="AP128" s="155">
        <f t="shared" si="697"/>
        <v>0</v>
      </c>
      <c r="AS128" s="286" t="s">
        <v>390</v>
      </c>
      <c r="AT128" s="292" t="s">
        <v>391</v>
      </c>
      <c r="AU128" s="296" t="s">
        <v>107</v>
      </c>
      <c r="AV128" s="294">
        <v>20</v>
      </c>
      <c r="AW128" s="297">
        <v>32500</v>
      </c>
      <c r="AX128" s="291">
        <f t="shared" si="1230"/>
        <v>650000</v>
      </c>
      <c r="AY128" s="587"/>
      <c r="AZ128" s="198">
        <f t="shared" si="957"/>
        <v>1</v>
      </c>
      <c r="BA128" s="198">
        <f t="shared" si="958"/>
        <v>1</v>
      </c>
      <c r="BB128" s="199">
        <f t="shared" si="959"/>
        <v>1</v>
      </c>
      <c r="BC128" s="199">
        <f t="shared" si="1231"/>
        <v>1</v>
      </c>
      <c r="BD128" s="199">
        <f t="shared" si="1232"/>
        <v>1</v>
      </c>
      <c r="BE128" s="199">
        <f t="shared" si="1233"/>
        <v>1</v>
      </c>
      <c r="BF128" s="113">
        <f t="shared" si="873"/>
        <v>650000</v>
      </c>
      <c r="BG128" s="155">
        <f t="shared" si="698"/>
        <v>0</v>
      </c>
      <c r="BJ128" s="286" t="s">
        <v>390</v>
      </c>
      <c r="BK128" s="300" t="s">
        <v>391</v>
      </c>
      <c r="BL128" s="293" t="s">
        <v>107</v>
      </c>
      <c r="BM128" s="294">
        <v>20</v>
      </c>
      <c r="BN128" s="295">
        <v>80000</v>
      </c>
      <c r="BO128" s="291">
        <f t="shared" si="1234"/>
        <v>1600000</v>
      </c>
      <c r="BP128" s="587"/>
      <c r="BQ128" s="198">
        <f t="shared" si="964"/>
        <v>1</v>
      </c>
      <c r="BR128" s="198">
        <f t="shared" si="965"/>
        <v>1</v>
      </c>
      <c r="BS128" s="199">
        <f t="shared" si="966"/>
        <v>1</v>
      </c>
      <c r="BT128" s="199">
        <f t="shared" si="1235"/>
        <v>1</v>
      </c>
      <c r="BU128" s="199">
        <f t="shared" si="1236"/>
        <v>1</v>
      </c>
      <c r="BV128" s="199">
        <f t="shared" si="1237"/>
        <v>1</v>
      </c>
      <c r="BW128" s="113">
        <f t="shared" si="874"/>
        <v>1600000</v>
      </c>
      <c r="BX128" s="155">
        <f t="shared" si="699"/>
        <v>0</v>
      </c>
      <c r="CA128" s="286" t="s">
        <v>390</v>
      </c>
      <c r="CB128" s="307" t="s">
        <v>391</v>
      </c>
      <c r="CC128" s="293" t="s">
        <v>107</v>
      </c>
      <c r="CD128" s="294">
        <v>20</v>
      </c>
      <c r="CE128" s="295">
        <v>15000</v>
      </c>
      <c r="CF128" s="291">
        <f t="shared" si="1238"/>
        <v>300000</v>
      </c>
      <c r="CG128" s="587"/>
      <c r="CH128" s="198">
        <f t="shared" si="971"/>
        <v>1</v>
      </c>
      <c r="CI128" s="198">
        <f t="shared" si="972"/>
        <v>1</v>
      </c>
      <c r="CJ128" s="199">
        <f t="shared" si="973"/>
        <v>1</v>
      </c>
      <c r="CK128" s="199">
        <f t="shared" si="1239"/>
        <v>1</v>
      </c>
      <c r="CL128" s="199">
        <f t="shared" si="1240"/>
        <v>1</v>
      </c>
      <c r="CM128" s="199">
        <f t="shared" si="1241"/>
        <v>1</v>
      </c>
      <c r="CN128" s="113">
        <f t="shared" si="875"/>
        <v>300000</v>
      </c>
      <c r="CO128" s="155">
        <f t="shared" si="700"/>
        <v>0</v>
      </c>
      <c r="CR128" s="299" t="s">
        <v>390</v>
      </c>
      <c r="CS128" s="300" t="s">
        <v>391</v>
      </c>
      <c r="CT128" s="301" t="s">
        <v>107</v>
      </c>
      <c r="CU128" s="302">
        <v>20</v>
      </c>
      <c r="CV128" s="303">
        <v>239700</v>
      </c>
      <c r="CW128" s="291">
        <f t="shared" si="1242"/>
        <v>4794000</v>
      </c>
      <c r="CX128" s="587"/>
      <c r="CY128" s="198">
        <f t="shared" si="978"/>
        <v>1</v>
      </c>
      <c r="CZ128" s="198">
        <f t="shared" si="979"/>
        <v>1</v>
      </c>
      <c r="DA128" s="199">
        <f t="shared" si="980"/>
        <v>1</v>
      </c>
      <c r="DB128" s="199">
        <f t="shared" si="1243"/>
        <v>1</v>
      </c>
      <c r="DC128" s="199">
        <f t="shared" si="1244"/>
        <v>1</v>
      </c>
      <c r="DD128" s="199">
        <f t="shared" si="1245"/>
        <v>1</v>
      </c>
      <c r="DE128" s="113">
        <f t="shared" si="876"/>
        <v>4794000</v>
      </c>
      <c r="DF128" s="155">
        <f t="shared" si="701"/>
        <v>0</v>
      </c>
      <c r="DI128" s="286" t="s">
        <v>390</v>
      </c>
      <c r="DJ128" s="305" t="s">
        <v>391</v>
      </c>
      <c r="DK128" s="288" t="s">
        <v>107</v>
      </c>
      <c r="DL128" s="289">
        <v>20</v>
      </c>
      <c r="DM128" s="295">
        <v>0</v>
      </c>
      <c r="DN128" s="291">
        <f t="shared" si="1246"/>
        <v>0</v>
      </c>
      <c r="DO128" s="587"/>
      <c r="DP128" s="198">
        <f t="shared" si="985"/>
        <v>1</v>
      </c>
      <c r="DQ128" s="198">
        <f t="shared" si="986"/>
        <v>1</v>
      </c>
      <c r="DR128" s="199">
        <f t="shared" si="987"/>
        <v>1</v>
      </c>
      <c r="DS128" s="199">
        <f t="shared" si="1247"/>
        <v>0</v>
      </c>
      <c r="DT128" s="199">
        <f t="shared" si="1248"/>
        <v>0</v>
      </c>
      <c r="DU128" s="199">
        <f t="shared" si="1249"/>
        <v>0</v>
      </c>
      <c r="DV128" s="113">
        <f t="shared" si="877"/>
        <v>0</v>
      </c>
      <c r="DW128" s="155">
        <f t="shared" si="702"/>
        <v>0</v>
      </c>
      <c r="DZ128" s="286" t="s">
        <v>390</v>
      </c>
      <c r="EA128" s="305" t="s">
        <v>391</v>
      </c>
      <c r="EB128" s="288" t="s">
        <v>107</v>
      </c>
      <c r="EC128" s="289">
        <v>20</v>
      </c>
      <c r="ED128" s="295">
        <v>0</v>
      </c>
      <c r="EE128" s="291">
        <f t="shared" si="1250"/>
        <v>0</v>
      </c>
      <c r="EF128" s="587"/>
      <c r="EG128" s="198">
        <f t="shared" si="992"/>
        <v>1</v>
      </c>
      <c r="EH128" s="198">
        <f t="shared" si="993"/>
        <v>1</v>
      </c>
      <c r="EI128" s="199">
        <f t="shared" si="994"/>
        <v>1</v>
      </c>
      <c r="EJ128" s="199">
        <f t="shared" si="1251"/>
        <v>0</v>
      </c>
      <c r="EK128" s="199">
        <f t="shared" si="1252"/>
        <v>0</v>
      </c>
      <c r="EL128" s="199">
        <f t="shared" si="1253"/>
        <v>0</v>
      </c>
      <c r="EM128" s="113">
        <f t="shared" si="878"/>
        <v>0</v>
      </c>
      <c r="EN128" s="155">
        <f t="shared" si="703"/>
        <v>0</v>
      </c>
      <c r="EQ128" s="286" t="s">
        <v>390</v>
      </c>
      <c r="ER128" s="305" t="s">
        <v>391</v>
      </c>
      <c r="ES128" s="288" t="s">
        <v>107</v>
      </c>
      <c r="ET128" s="289">
        <v>20</v>
      </c>
      <c r="EU128" s="295">
        <v>0</v>
      </c>
      <c r="EV128" s="291">
        <f t="shared" si="1254"/>
        <v>0</v>
      </c>
      <c r="EW128" s="587"/>
      <c r="EX128" s="198">
        <f t="shared" si="999"/>
        <v>1</v>
      </c>
      <c r="EY128" s="198">
        <f t="shared" si="1000"/>
        <v>1</v>
      </c>
      <c r="EZ128" s="199">
        <f t="shared" si="1001"/>
        <v>1</v>
      </c>
      <c r="FA128" s="199">
        <f t="shared" si="1255"/>
        <v>0</v>
      </c>
      <c r="FB128" s="199">
        <f t="shared" si="1256"/>
        <v>0</v>
      </c>
      <c r="FC128" s="199">
        <f t="shared" si="1257"/>
        <v>0</v>
      </c>
      <c r="FD128" s="113">
        <f t="shared" si="879"/>
        <v>0</v>
      </c>
      <c r="FE128" s="155">
        <f t="shared" si="704"/>
        <v>0</v>
      </c>
      <c r="FH128" s="286" t="s">
        <v>390</v>
      </c>
      <c r="FI128" s="305" t="s">
        <v>391</v>
      </c>
      <c r="FJ128" s="288" t="s">
        <v>107</v>
      </c>
      <c r="FK128" s="289">
        <v>20</v>
      </c>
      <c r="FL128" s="295">
        <v>0</v>
      </c>
      <c r="FM128" s="291">
        <f t="shared" si="1258"/>
        <v>0</v>
      </c>
      <c r="FN128" s="587"/>
      <c r="FO128" s="198">
        <f t="shared" si="1006"/>
        <v>1</v>
      </c>
      <c r="FP128" s="198">
        <f t="shared" si="1007"/>
        <v>1</v>
      </c>
      <c r="FQ128" s="199">
        <f t="shared" si="1008"/>
        <v>1</v>
      </c>
      <c r="FR128" s="199">
        <f t="shared" si="1259"/>
        <v>0</v>
      </c>
      <c r="FS128" s="199">
        <f t="shared" si="1260"/>
        <v>0</v>
      </c>
      <c r="FT128" s="199">
        <f t="shared" si="1261"/>
        <v>0</v>
      </c>
      <c r="FU128" s="113">
        <f t="shared" si="880"/>
        <v>0</v>
      </c>
      <c r="FV128" s="155">
        <f t="shared" si="705"/>
        <v>0</v>
      </c>
      <c r="FY128" s="286" t="s">
        <v>390</v>
      </c>
      <c r="FZ128" s="305" t="s">
        <v>391</v>
      </c>
      <c r="GA128" s="288" t="s">
        <v>107</v>
      </c>
      <c r="GB128" s="289">
        <v>20</v>
      </c>
      <c r="GC128" s="295">
        <v>0</v>
      </c>
      <c r="GD128" s="291">
        <f t="shared" si="1262"/>
        <v>0</v>
      </c>
      <c r="GE128" s="587"/>
      <c r="GF128" s="198">
        <f t="shared" si="1013"/>
        <v>1</v>
      </c>
      <c r="GG128" s="198">
        <f t="shared" si="1014"/>
        <v>1</v>
      </c>
      <c r="GH128" s="199">
        <f t="shared" si="1015"/>
        <v>1</v>
      </c>
      <c r="GI128" s="199">
        <f t="shared" si="1263"/>
        <v>0</v>
      </c>
      <c r="GJ128" s="199">
        <f t="shared" si="1264"/>
        <v>0</v>
      </c>
      <c r="GK128" s="199">
        <f t="shared" si="1265"/>
        <v>0</v>
      </c>
      <c r="GL128" s="113">
        <f t="shared" si="881"/>
        <v>0</v>
      </c>
      <c r="GM128" s="155">
        <f t="shared" si="706"/>
        <v>0</v>
      </c>
      <c r="GP128" s="286" t="s">
        <v>390</v>
      </c>
      <c r="GQ128" s="305" t="s">
        <v>391</v>
      </c>
      <c r="GR128" s="288" t="s">
        <v>107</v>
      </c>
      <c r="GS128" s="289">
        <v>20</v>
      </c>
      <c r="GT128" s="295">
        <v>0</v>
      </c>
      <c r="GU128" s="291">
        <f t="shared" si="1266"/>
        <v>0</v>
      </c>
      <c r="GV128" s="587"/>
      <c r="GW128" s="198">
        <f t="shared" si="1020"/>
        <v>1</v>
      </c>
      <c r="GX128" s="198">
        <f t="shared" si="1021"/>
        <v>1</v>
      </c>
      <c r="GY128" s="199">
        <f t="shared" si="1022"/>
        <v>1</v>
      </c>
      <c r="GZ128" s="199">
        <f t="shared" si="1267"/>
        <v>0</v>
      </c>
      <c r="HA128" s="199">
        <f t="shared" si="1268"/>
        <v>0</v>
      </c>
      <c r="HB128" s="199">
        <f t="shared" si="1269"/>
        <v>0</v>
      </c>
      <c r="HC128" s="113">
        <f t="shared" si="882"/>
        <v>0</v>
      </c>
      <c r="HD128" s="155">
        <f t="shared" si="707"/>
        <v>0</v>
      </c>
      <c r="HG128" s="286" t="s">
        <v>390</v>
      </c>
      <c r="HH128" s="305" t="s">
        <v>391</v>
      </c>
      <c r="HI128" s="288" t="s">
        <v>107</v>
      </c>
      <c r="HJ128" s="289">
        <v>20</v>
      </c>
      <c r="HK128" s="295">
        <v>0</v>
      </c>
      <c r="HL128" s="291">
        <f t="shared" si="1270"/>
        <v>0</v>
      </c>
      <c r="HM128" s="587"/>
      <c r="HN128" s="198">
        <f t="shared" si="1027"/>
        <v>1</v>
      </c>
      <c r="HO128" s="198">
        <f t="shared" si="1028"/>
        <v>1</v>
      </c>
      <c r="HP128" s="199">
        <f t="shared" si="1029"/>
        <v>1</v>
      </c>
      <c r="HQ128" s="199">
        <f t="shared" si="1271"/>
        <v>0</v>
      </c>
      <c r="HR128" s="199">
        <f t="shared" si="1272"/>
        <v>0</v>
      </c>
      <c r="HS128" s="199">
        <f t="shared" si="1273"/>
        <v>0</v>
      </c>
      <c r="HT128" s="113">
        <f t="shared" si="883"/>
        <v>0</v>
      </c>
      <c r="HU128" s="155">
        <f t="shared" si="708"/>
        <v>0</v>
      </c>
      <c r="HX128" s="286" t="s">
        <v>390</v>
      </c>
      <c r="HY128" s="305" t="s">
        <v>391</v>
      </c>
      <c r="HZ128" s="288" t="s">
        <v>107</v>
      </c>
      <c r="IA128" s="289">
        <v>20</v>
      </c>
      <c r="IB128" s="295">
        <v>0</v>
      </c>
      <c r="IC128" s="291">
        <f t="shared" si="1274"/>
        <v>0</v>
      </c>
      <c r="ID128" s="587"/>
      <c r="IE128" s="198">
        <f t="shared" si="1034"/>
        <v>1</v>
      </c>
      <c r="IF128" s="198">
        <f t="shared" si="1035"/>
        <v>1</v>
      </c>
      <c r="IG128" s="199">
        <f t="shared" si="1036"/>
        <v>1</v>
      </c>
      <c r="IH128" s="199">
        <f t="shared" si="1275"/>
        <v>0</v>
      </c>
      <c r="II128" s="199">
        <f t="shared" si="1276"/>
        <v>0</v>
      </c>
      <c r="IJ128" s="199">
        <f t="shared" si="1277"/>
        <v>0</v>
      </c>
      <c r="IK128" s="113">
        <f t="shared" si="884"/>
        <v>0</v>
      </c>
      <c r="IL128" s="155">
        <f t="shared" si="709"/>
        <v>0</v>
      </c>
      <c r="IO128" s="286" t="s">
        <v>390</v>
      </c>
      <c r="IP128" s="305" t="s">
        <v>391</v>
      </c>
      <c r="IQ128" s="288" t="s">
        <v>107</v>
      </c>
      <c r="IR128" s="289">
        <v>20</v>
      </c>
      <c r="IS128" s="295">
        <v>0</v>
      </c>
      <c r="IT128" s="291">
        <f t="shared" si="1278"/>
        <v>0</v>
      </c>
      <c r="IU128" s="587"/>
      <c r="IV128" s="198">
        <f t="shared" si="1041"/>
        <v>1</v>
      </c>
      <c r="IW128" s="198">
        <f t="shared" si="1042"/>
        <v>1</v>
      </c>
      <c r="IX128" s="199">
        <f t="shared" si="1043"/>
        <v>1</v>
      </c>
      <c r="IY128" s="199">
        <f t="shared" si="1279"/>
        <v>0</v>
      </c>
      <c r="IZ128" s="199">
        <f t="shared" si="1280"/>
        <v>0</v>
      </c>
      <c r="JA128" s="199">
        <f t="shared" si="1281"/>
        <v>0</v>
      </c>
      <c r="JB128" s="113">
        <f t="shared" si="885"/>
        <v>0</v>
      </c>
      <c r="JC128" s="155">
        <f t="shared" si="710"/>
        <v>0</v>
      </c>
    </row>
    <row r="129" spans="2:263" ht="67.5" customHeight="1">
      <c r="B129" s="286" t="s">
        <v>392</v>
      </c>
      <c r="C129" s="305" t="s">
        <v>393</v>
      </c>
      <c r="D129" s="288" t="s">
        <v>107</v>
      </c>
      <c r="E129" s="289">
        <v>6</v>
      </c>
      <c r="F129" s="290">
        <v>0</v>
      </c>
      <c r="G129" s="291">
        <f t="shared" si="1167"/>
        <v>0</v>
      </c>
      <c r="H129" s="587"/>
      <c r="K129" s="286" t="s">
        <v>392</v>
      </c>
      <c r="L129" s="300" t="s">
        <v>393</v>
      </c>
      <c r="M129" s="293" t="s">
        <v>107</v>
      </c>
      <c r="N129" s="294">
        <v>6</v>
      </c>
      <c r="O129" s="295">
        <v>125470</v>
      </c>
      <c r="P129" s="291">
        <f t="shared" si="1225"/>
        <v>752820</v>
      </c>
      <c r="Q129" s="587"/>
      <c r="R129" s="198">
        <f t="shared" si="946"/>
        <v>1</v>
      </c>
      <c r="S129" s="198">
        <f t="shared" si="947"/>
        <v>1</v>
      </c>
      <c r="T129" s="199">
        <f t="shared" si="948"/>
        <v>1</v>
      </c>
      <c r="U129" s="199">
        <f t="shared" si="1104"/>
        <v>1</v>
      </c>
      <c r="V129" s="199">
        <f t="shared" si="1105"/>
        <v>1</v>
      </c>
      <c r="W129" s="199">
        <f t="shared" si="1106"/>
        <v>1</v>
      </c>
      <c r="X129" s="113">
        <f t="shared" si="1107"/>
        <v>752820</v>
      </c>
      <c r="Y129" s="155">
        <f t="shared" si="1108"/>
        <v>0</v>
      </c>
      <c r="AB129" s="286" t="s">
        <v>392</v>
      </c>
      <c r="AC129" s="300" t="s">
        <v>393</v>
      </c>
      <c r="AD129" s="293" t="s">
        <v>107</v>
      </c>
      <c r="AE129" s="294">
        <v>6</v>
      </c>
      <c r="AF129" s="295">
        <v>23000</v>
      </c>
      <c r="AG129" s="291">
        <f t="shared" si="1226"/>
        <v>138000</v>
      </c>
      <c r="AH129" s="587"/>
      <c r="AI129" s="198">
        <f t="shared" si="950"/>
        <v>1</v>
      </c>
      <c r="AJ129" s="198">
        <f t="shared" si="951"/>
        <v>1</v>
      </c>
      <c r="AK129" s="199">
        <f t="shared" si="952"/>
        <v>1</v>
      </c>
      <c r="AL129" s="199">
        <f t="shared" si="1227"/>
        <v>1</v>
      </c>
      <c r="AM129" s="199">
        <f t="shared" si="1228"/>
        <v>1</v>
      </c>
      <c r="AN129" s="199">
        <f t="shared" si="1229"/>
        <v>1</v>
      </c>
      <c r="AO129" s="113">
        <f t="shared" si="872"/>
        <v>138000</v>
      </c>
      <c r="AP129" s="155">
        <f t="shared" si="697"/>
        <v>0</v>
      </c>
      <c r="AS129" s="286" t="s">
        <v>392</v>
      </c>
      <c r="AT129" s="292" t="s">
        <v>393</v>
      </c>
      <c r="AU129" s="296" t="s">
        <v>107</v>
      </c>
      <c r="AV129" s="294">
        <v>6</v>
      </c>
      <c r="AW129" s="297">
        <v>24000</v>
      </c>
      <c r="AX129" s="291">
        <f t="shared" si="1230"/>
        <v>144000</v>
      </c>
      <c r="AY129" s="587"/>
      <c r="AZ129" s="198">
        <f t="shared" si="957"/>
        <v>1</v>
      </c>
      <c r="BA129" s="198">
        <f t="shared" si="958"/>
        <v>1</v>
      </c>
      <c r="BB129" s="199">
        <f t="shared" si="959"/>
        <v>1</v>
      </c>
      <c r="BC129" s="199">
        <f t="shared" si="1231"/>
        <v>1</v>
      </c>
      <c r="BD129" s="199">
        <f t="shared" si="1232"/>
        <v>1</v>
      </c>
      <c r="BE129" s="199">
        <f t="shared" si="1233"/>
        <v>1</v>
      </c>
      <c r="BF129" s="113">
        <f t="shared" si="873"/>
        <v>144000</v>
      </c>
      <c r="BG129" s="155">
        <f t="shared" si="698"/>
        <v>0</v>
      </c>
      <c r="BJ129" s="286" t="s">
        <v>392</v>
      </c>
      <c r="BK129" s="300" t="s">
        <v>393</v>
      </c>
      <c r="BL129" s="293" t="s">
        <v>107</v>
      </c>
      <c r="BM129" s="294">
        <v>6</v>
      </c>
      <c r="BN129" s="295">
        <v>80000</v>
      </c>
      <c r="BO129" s="291">
        <f t="shared" si="1234"/>
        <v>480000</v>
      </c>
      <c r="BP129" s="587"/>
      <c r="BQ129" s="198">
        <f t="shared" si="964"/>
        <v>1</v>
      </c>
      <c r="BR129" s="198">
        <f t="shared" si="965"/>
        <v>1</v>
      </c>
      <c r="BS129" s="199">
        <f t="shared" si="966"/>
        <v>1</v>
      </c>
      <c r="BT129" s="199">
        <f t="shared" si="1235"/>
        <v>1</v>
      </c>
      <c r="BU129" s="199">
        <f t="shared" si="1236"/>
        <v>1</v>
      </c>
      <c r="BV129" s="199">
        <f t="shared" si="1237"/>
        <v>1</v>
      </c>
      <c r="BW129" s="113">
        <f t="shared" si="874"/>
        <v>480000</v>
      </c>
      <c r="BX129" s="155">
        <f t="shared" si="699"/>
        <v>0</v>
      </c>
      <c r="CA129" s="286" t="s">
        <v>392</v>
      </c>
      <c r="CB129" s="307" t="s">
        <v>393</v>
      </c>
      <c r="CC129" s="293" t="s">
        <v>107</v>
      </c>
      <c r="CD129" s="294">
        <v>6</v>
      </c>
      <c r="CE129" s="295">
        <v>14000</v>
      </c>
      <c r="CF129" s="291">
        <f t="shared" si="1238"/>
        <v>84000</v>
      </c>
      <c r="CG129" s="587"/>
      <c r="CH129" s="198">
        <f t="shared" si="971"/>
        <v>1</v>
      </c>
      <c r="CI129" s="198">
        <f t="shared" si="972"/>
        <v>1</v>
      </c>
      <c r="CJ129" s="199">
        <f t="shared" si="973"/>
        <v>1</v>
      </c>
      <c r="CK129" s="199">
        <f t="shared" si="1239"/>
        <v>1</v>
      </c>
      <c r="CL129" s="199">
        <f t="shared" si="1240"/>
        <v>1</v>
      </c>
      <c r="CM129" s="199">
        <f t="shared" si="1241"/>
        <v>1</v>
      </c>
      <c r="CN129" s="113">
        <f t="shared" si="875"/>
        <v>84000</v>
      </c>
      <c r="CO129" s="155">
        <f t="shared" si="700"/>
        <v>0</v>
      </c>
      <c r="CR129" s="299" t="s">
        <v>392</v>
      </c>
      <c r="CS129" s="300" t="s">
        <v>393</v>
      </c>
      <c r="CT129" s="301" t="s">
        <v>107</v>
      </c>
      <c r="CU129" s="302">
        <v>6</v>
      </c>
      <c r="CV129" s="303">
        <v>223992</v>
      </c>
      <c r="CW129" s="291">
        <f t="shared" si="1242"/>
        <v>1343952</v>
      </c>
      <c r="CX129" s="587"/>
      <c r="CY129" s="198">
        <f t="shared" si="978"/>
        <v>1</v>
      </c>
      <c r="CZ129" s="198">
        <f t="shared" si="979"/>
        <v>1</v>
      </c>
      <c r="DA129" s="199">
        <f t="shared" si="980"/>
        <v>1</v>
      </c>
      <c r="DB129" s="199">
        <f t="shared" si="1243"/>
        <v>1</v>
      </c>
      <c r="DC129" s="199">
        <f t="shared" si="1244"/>
        <v>1</v>
      </c>
      <c r="DD129" s="199">
        <f t="shared" si="1245"/>
        <v>1</v>
      </c>
      <c r="DE129" s="113">
        <f t="shared" si="876"/>
        <v>1343952</v>
      </c>
      <c r="DF129" s="155">
        <f t="shared" si="701"/>
        <v>0</v>
      </c>
      <c r="DI129" s="286" t="s">
        <v>392</v>
      </c>
      <c r="DJ129" s="305" t="s">
        <v>393</v>
      </c>
      <c r="DK129" s="288" t="s">
        <v>107</v>
      </c>
      <c r="DL129" s="289">
        <v>6</v>
      </c>
      <c r="DM129" s="295">
        <v>0</v>
      </c>
      <c r="DN129" s="291">
        <f t="shared" si="1246"/>
        <v>0</v>
      </c>
      <c r="DO129" s="587"/>
      <c r="DP129" s="198">
        <f t="shared" si="985"/>
        <v>1</v>
      </c>
      <c r="DQ129" s="198">
        <f t="shared" si="986"/>
        <v>1</v>
      </c>
      <c r="DR129" s="199">
        <f t="shared" si="987"/>
        <v>1</v>
      </c>
      <c r="DS129" s="199">
        <f t="shared" si="1247"/>
        <v>0</v>
      </c>
      <c r="DT129" s="199">
        <f t="shared" si="1248"/>
        <v>0</v>
      </c>
      <c r="DU129" s="199">
        <f t="shared" si="1249"/>
        <v>0</v>
      </c>
      <c r="DV129" s="113">
        <f t="shared" si="877"/>
        <v>0</v>
      </c>
      <c r="DW129" s="155">
        <f t="shared" si="702"/>
        <v>0</v>
      </c>
      <c r="DZ129" s="286" t="s">
        <v>392</v>
      </c>
      <c r="EA129" s="305" t="s">
        <v>393</v>
      </c>
      <c r="EB129" s="288" t="s">
        <v>107</v>
      </c>
      <c r="EC129" s="289">
        <v>6</v>
      </c>
      <c r="ED129" s="295">
        <v>0</v>
      </c>
      <c r="EE129" s="291">
        <f t="shared" si="1250"/>
        <v>0</v>
      </c>
      <c r="EF129" s="587"/>
      <c r="EG129" s="198">
        <f t="shared" si="992"/>
        <v>1</v>
      </c>
      <c r="EH129" s="198">
        <f t="shared" si="993"/>
        <v>1</v>
      </c>
      <c r="EI129" s="199">
        <f t="shared" si="994"/>
        <v>1</v>
      </c>
      <c r="EJ129" s="199">
        <f t="shared" si="1251"/>
        <v>0</v>
      </c>
      <c r="EK129" s="199">
        <f t="shared" si="1252"/>
        <v>0</v>
      </c>
      <c r="EL129" s="199">
        <f t="shared" si="1253"/>
        <v>0</v>
      </c>
      <c r="EM129" s="113">
        <f t="shared" si="878"/>
        <v>0</v>
      </c>
      <c r="EN129" s="155">
        <f t="shared" si="703"/>
        <v>0</v>
      </c>
      <c r="EQ129" s="286" t="s">
        <v>392</v>
      </c>
      <c r="ER129" s="305" t="s">
        <v>393</v>
      </c>
      <c r="ES129" s="288" t="s">
        <v>107</v>
      </c>
      <c r="ET129" s="289">
        <v>6</v>
      </c>
      <c r="EU129" s="295">
        <v>0</v>
      </c>
      <c r="EV129" s="291">
        <f t="shared" si="1254"/>
        <v>0</v>
      </c>
      <c r="EW129" s="587"/>
      <c r="EX129" s="198">
        <f t="shared" si="999"/>
        <v>1</v>
      </c>
      <c r="EY129" s="198">
        <f t="shared" si="1000"/>
        <v>1</v>
      </c>
      <c r="EZ129" s="199">
        <f t="shared" si="1001"/>
        <v>1</v>
      </c>
      <c r="FA129" s="199">
        <f t="shared" si="1255"/>
        <v>0</v>
      </c>
      <c r="FB129" s="199">
        <f t="shared" si="1256"/>
        <v>0</v>
      </c>
      <c r="FC129" s="199">
        <f t="shared" si="1257"/>
        <v>0</v>
      </c>
      <c r="FD129" s="113">
        <f t="shared" si="879"/>
        <v>0</v>
      </c>
      <c r="FE129" s="155">
        <f t="shared" si="704"/>
        <v>0</v>
      </c>
      <c r="FH129" s="286" t="s">
        <v>392</v>
      </c>
      <c r="FI129" s="305" t="s">
        <v>393</v>
      </c>
      <c r="FJ129" s="288" t="s">
        <v>107</v>
      </c>
      <c r="FK129" s="289">
        <v>6</v>
      </c>
      <c r="FL129" s="295">
        <v>0</v>
      </c>
      <c r="FM129" s="291">
        <f t="shared" si="1258"/>
        <v>0</v>
      </c>
      <c r="FN129" s="587"/>
      <c r="FO129" s="198">
        <f t="shared" si="1006"/>
        <v>1</v>
      </c>
      <c r="FP129" s="198">
        <f t="shared" si="1007"/>
        <v>1</v>
      </c>
      <c r="FQ129" s="199">
        <f t="shared" si="1008"/>
        <v>1</v>
      </c>
      <c r="FR129" s="199">
        <f t="shared" si="1259"/>
        <v>0</v>
      </c>
      <c r="FS129" s="199">
        <f t="shared" si="1260"/>
        <v>0</v>
      </c>
      <c r="FT129" s="199">
        <f t="shared" si="1261"/>
        <v>0</v>
      </c>
      <c r="FU129" s="113">
        <f t="shared" si="880"/>
        <v>0</v>
      </c>
      <c r="FV129" s="155">
        <f t="shared" si="705"/>
        <v>0</v>
      </c>
      <c r="FY129" s="286" t="s">
        <v>392</v>
      </c>
      <c r="FZ129" s="305" t="s">
        <v>393</v>
      </c>
      <c r="GA129" s="288" t="s">
        <v>107</v>
      </c>
      <c r="GB129" s="289">
        <v>6</v>
      </c>
      <c r="GC129" s="295">
        <v>0</v>
      </c>
      <c r="GD129" s="291">
        <f t="shared" si="1262"/>
        <v>0</v>
      </c>
      <c r="GE129" s="587"/>
      <c r="GF129" s="198">
        <f t="shared" si="1013"/>
        <v>1</v>
      </c>
      <c r="GG129" s="198">
        <f t="shared" si="1014"/>
        <v>1</v>
      </c>
      <c r="GH129" s="199">
        <f t="shared" si="1015"/>
        <v>1</v>
      </c>
      <c r="GI129" s="199">
        <f t="shared" si="1263"/>
        <v>0</v>
      </c>
      <c r="GJ129" s="199">
        <f t="shared" si="1264"/>
        <v>0</v>
      </c>
      <c r="GK129" s="199">
        <f t="shared" si="1265"/>
        <v>0</v>
      </c>
      <c r="GL129" s="113">
        <f t="shared" si="881"/>
        <v>0</v>
      </c>
      <c r="GM129" s="155">
        <f t="shared" si="706"/>
        <v>0</v>
      </c>
      <c r="GP129" s="286" t="s">
        <v>392</v>
      </c>
      <c r="GQ129" s="305" t="s">
        <v>393</v>
      </c>
      <c r="GR129" s="288" t="s">
        <v>107</v>
      </c>
      <c r="GS129" s="289">
        <v>6</v>
      </c>
      <c r="GT129" s="295">
        <v>0</v>
      </c>
      <c r="GU129" s="291">
        <f t="shared" si="1266"/>
        <v>0</v>
      </c>
      <c r="GV129" s="587"/>
      <c r="GW129" s="198">
        <f t="shared" si="1020"/>
        <v>1</v>
      </c>
      <c r="GX129" s="198">
        <f t="shared" si="1021"/>
        <v>1</v>
      </c>
      <c r="GY129" s="199">
        <f t="shared" si="1022"/>
        <v>1</v>
      </c>
      <c r="GZ129" s="199">
        <f t="shared" si="1267"/>
        <v>0</v>
      </c>
      <c r="HA129" s="199">
        <f t="shared" si="1268"/>
        <v>0</v>
      </c>
      <c r="HB129" s="199">
        <f t="shared" si="1269"/>
        <v>0</v>
      </c>
      <c r="HC129" s="113">
        <f t="shared" si="882"/>
        <v>0</v>
      </c>
      <c r="HD129" s="155">
        <f t="shared" si="707"/>
        <v>0</v>
      </c>
      <c r="HG129" s="286" t="s">
        <v>392</v>
      </c>
      <c r="HH129" s="305" t="s">
        <v>393</v>
      </c>
      <c r="HI129" s="288" t="s">
        <v>107</v>
      </c>
      <c r="HJ129" s="289">
        <v>6</v>
      </c>
      <c r="HK129" s="295">
        <v>0</v>
      </c>
      <c r="HL129" s="291">
        <f t="shared" si="1270"/>
        <v>0</v>
      </c>
      <c r="HM129" s="587"/>
      <c r="HN129" s="198">
        <f t="shared" si="1027"/>
        <v>1</v>
      </c>
      <c r="HO129" s="198">
        <f t="shared" si="1028"/>
        <v>1</v>
      </c>
      <c r="HP129" s="199">
        <f t="shared" si="1029"/>
        <v>1</v>
      </c>
      <c r="HQ129" s="199">
        <f t="shared" si="1271"/>
        <v>0</v>
      </c>
      <c r="HR129" s="199">
        <f t="shared" si="1272"/>
        <v>0</v>
      </c>
      <c r="HS129" s="199">
        <f t="shared" si="1273"/>
        <v>0</v>
      </c>
      <c r="HT129" s="113">
        <f t="shared" si="883"/>
        <v>0</v>
      </c>
      <c r="HU129" s="155">
        <f t="shared" si="708"/>
        <v>0</v>
      </c>
      <c r="HX129" s="286" t="s">
        <v>392</v>
      </c>
      <c r="HY129" s="305" t="s">
        <v>393</v>
      </c>
      <c r="HZ129" s="288" t="s">
        <v>107</v>
      </c>
      <c r="IA129" s="289">
        <v>6</v>
      </c>
      <c r="IB129" s="295">
        <v>0</v>
      </c>
      <c r="IC129" s="291">
        <f t="shared" si="1274"/>
        <v>0</v>
      </c>
      <c r="ID129" s="587"/>
      <c r="IE129" s="198">
        <f t="shared" si="1034"/>
        <v>1</v>
      </c>
      <c r="IF129" s="198">
        <f t="shared" si="1035"/>
        <v>1</v>
      </c>
      <c r="IG129" s="199">
        <f t="shared" si="1036"/>
        <v>1</v>
      </c>
      <c r="IH129" s="199">
        <f t="shared" si="1275"/>
        <v>0</v>
      </c>
      <c r="II129" s="199">
        <f t="shared" si="1276"/>
        <v>0</v>
      </c>
      <c r="IJ129" s="199">
        <f t="shared" si="1277"/>
        <v>0</v>
      </c>
      <c r="IK129" s="113">
        <f t="shared" si="884"/>
        <v>0</v>
      </c>
      <c r="IL129" s="155">
        <f t="shared" si="709"/>
        <v>0</v>
      </c>
      <c r="IO129" s="286" t="s">
        <v>392</v>
      </c>
      <c r="IP129" s="305" t="s">
        <v>393</v>
      </c>
      <c r="IQ129" s="288" t="s">
        <v>107</v>
      </c>
      <c r="IR129" s="289">
        <v>6</v>
      </c>
      <c r="IS129" s="295">
        <v>0</v>
      </c>
      <c r="IT129" s="291">
        <f t="shared" si="1278"/>
        <v>0</v>
      </c>
      <c r="IU129" s="587"/>
      <c r="IV129" s="198">
        <f t="shared" si="1041"/>
        <v>1</v>
      </c>
      <c r="IW129" s="198">
        <f t="shared" si="1042"/>
        <v>1</v>
      </c>
      <c r="IX129" s="199">
        <f t="shared" si="1043"/>
        <v>1</v>
      </c>
      <c r="IY129" s="199">
        <f t="shared" si="1279"/>
        <v>0</v>
      </c>
      <c r="IZ129" s="199">
        <f t="shared" si="1280"/>
        <v>0</v>
      </c>
      <c r="JA129" s="199">
        <f t="shared" si="1281"/>
        <v>0</v>
      </c>
      <c r="JB129" s="113">
        <f t="shared" si="885"/>
        <v>0</v>
      </c>
      <c r="JC129" s="155">
        <f t="shared" si="710"/>
        <v>0</v>
      </c>
    </row>
    <row r="130" spans="2:263" ht="71.25" customHeight="1">
      <c r="B130" s="286" t="s">
        <v>394</v>
      </c>
      <c r="C130" s="305" t="s">
        <v>395</v>
      </c>
      <c r="D130" s="288" t="s">
        <v>107</v>
      </c>
      <c r="E130" s="289">
        <v>14</v>
      </c>
      <c r="F130" s="290">
        <v>0</v>
      </c>
      <c r="G130" s="291">
        <f t="shared" si="1167"/>
        <v>0</v>
      </c>
      <c r="H130" s="587"/>
      <c r="K130" s="286" t="s">
        <v>394</v>
      </c>
      <c r="L130" s="300" t="s">
        <v>395</v>
      </c>
      <c r="M130" s="293" t="s">
        <v>107</v>
      </c>
      <c r="N130" s="294">
        <v>14</v>
      </c>
      <c r="O130" s="295">
        <v>102050</v>
      </c>
      <c r="P130" s="291">
        <f t="shared" si="1225"/>
        <v>1428700</v>
      </c>
      <c r="Q130" s="587"/>
      <c r="R130" s="198">
        <f t="shared" si="946"/>
        <v>1</v>
      </c>
      <c r="S130" s="198">
        <f t="shared" si="947"/>
        <v>1</v>
      </c>
      <c r="T130" s="199">
        <f t="shared" si="948"/>
        <v>1</v>
      </c>
      <c r="U130" s="199">
        <f t="shared" si="1104"/>
        <v>1</v>
      </c>
      <c r="V130" s="199">
        <f t="shared" si="1105"/>
        <v>1</v>
      </c>
      <c r="W130" s="199">
        <f t="shared" si="1106"/>
        <v>1</v>
      </c>
      <c r="X130" s="113">
        <f t="shared" si="1107"/>
        <v>1428700</v>
      </c>
      <c r="Y130" s="155">
        <f t="shared" si="1108"/>
        <v>0</v>
      </c>
      <c r="AB130" s="286" t="s">
        <v>394</v>
      </c>
      <c r="AC130" s="300" t="s">
        <v>395</v>
      </c>
      <c r="AD130" s="293" t="s">
        <v>107</v>
      </c>
      <c r="AE130" s="294">
        <v>14</v>
      </c>
      <c r="AF130" s="295">
        <v>23000</v>
      </c>
      <c r="AG130" s="291">
        <f t="shared" si="1226"/>
        <v>322000</v>
      </c>
      <c r="AH130" s="587"/>
      <c r="AI130" s="198">
        <f t="shared" si="950"/>
        <v>1</v>
      </c>
      <c r="AJ130" s="198">
        <f t="shared" si="951"/>
        <v>1</v>
      </c>
      <c r="AK130" s="199">
        <f t="shared" si="952"/>
        <v>1</v>
      </c>
      <c r="AL130" s="199">
        <f t="shared" si="1227"/>
        <v>1</v>
      </c>
      <c r="AM130" s="199">
        <f t="shared" si="1228"/>
        <v>1</v>
      </c>
      <c r="AN130" s="199">
        <f t="shared" si="1229"/>
        <v>1</v>
      </c>
      <c r="AO130" s="113">
        <f t="shared" si="872"/>
        <v>322000</v>
      </c>
      <c r="AP130" s="155">
        <f t="shared" si="697"/>
        <v>0</v>
      </c>
      <c r="AS130" s="286" t="s">
        <v>394</v>
      </c>
      <c r="AT130" s="292" t="s">
        <v>395</v>
      </c>
      <c r="AU130" s="296" t="s">
        <v>107</v>
      </c>
      <c r="AV130" s="294">
        <v>14</v>
      </c>
      <c r="AW130" s="297">
        <v>16000</v>
      </c>
      <c r="AX130" s="291">
        <f t="shared" si="1230"/>
        <v>224000</v>
      </c>
      <c r="AY130" s="587"/>
      <c r="AZ130" s="198">
        <f t="shared" si="957"/>
        <v>1</v>
      </c>
      <c r="BA130" s="198">
        <f t="shared" si="958"/>
        <v>1</v>
      </c>
      <c r="BB130" s="199">
        <f t="shared" si="959"/>
        <v>1</v>
      </c>
      <c r="BC130" s="199">
        <f t="shared" si="1231"/>
        <v>1</v>
      </c>
      <c r="BD130" s="199">
        <f t="shared" si="1232"/>
        <v>1</v>
      </c>
      <c r="BE130" s="199">
        <f t="shared" si="1233"/>
        <v>1</v>
      </c>
      <c r="BF130" s="113">
        <f t="shared" si="873"/>
        <v>224000</v>
      </c>
      <c r="BG130" s="155">
        <f t="shared" si="698"/>
        <v>0</v>
      </c>
      <c r="BJ130" s="286" t="s">
        <v>394</v>
      </c>
      <c r="BK130" s="300" t="s">
        <v>395</v>
      </c>
      <c r="BL130" s="293" t="s">
        <v>107</v>
      </c>
      <c r="BM130" s="294">
        <v>14</v>
      </c>
      <c r="BN130" s="295">
        <v>70000</v>
      </c>
      <c r="BO130" s="291">
        <f t="shared" si="1234"/>
        <v>980000</v>
      </c>
      <c r="BP130" s="587"/>
      <c r="BQ130" s="198">
        <f t="shared" si="964"/>
        <v>1</v>
      </c>
      <c r="BR130" s="198">
        <f t="shared" si="965"/>
        <v>1</v>
      </c>
      <c r="BS130" s="199">
        <f t="shared" si="966"/>
        <v>1</v>
      </c>
      <c r="BT130" s="199">
        <f t="shared" si="1235"/>
        <v>1</v>
      </c>
      <c r="BU130" s="199">
        <f t="shared" si="1236"/>
        <v>1</v>
      </c>
      <c r="BV130" s="199">
        <f t="shared" si="1237"/>
        <v>1</v>
      </c>
      <c r="BW130" s="113">
        <f t="shared" si="874"/>
        <v>980000</v>
      </c>
      <c r="BX130" s="155">
        <f t="shared" si="699"/>
        <v>0</v>
      </c>
      <c r="CA130" s="286" t="s">
        <v>394</v>
      </c>
      <c r="CB130" s="307" t="s">
        <v>395</v>
      </c>
      <c r="CC130" s="293" t="s">
        <v>107</v>
      </c>
      <c r="CD130" s="294">
        <v>14</v>
      </c>
      <c r="CE130" s="295">
        <v>12000</v>
      </c>
      <c r="CF130" s="291">
        <f t="shared" si="1238"/>
        <v>168000</v>
      </c>
      <c r="CG130" s="587"/>
      <c r="CH130" s="198">
        <f t="shared" si="971"/>
        <v>1</v>
      </c>
      <c r="CI130" s="198">
        <f t="shared" si="972"/>
        <v>1</v>
      </c>
      <c r="CJ130" s="199">
        <f t="shared" si="973"/>
        <v>1</v>
      </c>
      <c r="CK130" s="199">
        <f t="shared" si="1239"/>
        <v>1</v>
      </c>
      <c r="CL130" s="199">
        <f t="shared" si="1240"/>
        <v>1</v>
      </c>
      <c r="CM130" s="199">
        <f t="shared" si="1241"/>
        <v>1</v>
      </c>
      <c r="CN130" s="113">
        <f t="shared" si="875"/>
        <v>168000</v>
      </c>
      <c r="CO130" s="155">
        <f t="shared" si="700"/>
        <v>0</v>
      </c>
      <c r="CR130" s="299" t="s">
        <v>394</v>
      </c>
      <c r="CS130" s="300" t="s">
        <v>395</v>
      </c>
      <c r="CT130" s="301" t="s">
        <v>107</v>
      </c>
      <c r="CU130" s="302">
        <v>14</v>
      </c>
      <c r="CV130" s="303">
        <v>186660</v>
      </c>
      <c r="CW130" s="291">
        <f t="shared" si="1242"/>
        <v>2613240</v>
      </c>
      <c r="CX130" s="587"/>
      <c r="CY130" s="198">
        <f t="shared" si="978"/>
        <v>1</v>
      </c>
      <c r="CZ130" s="198">
        <f t="shared" si="979"/>
        <v>1</v>
      </c>
      <c r="DA130" s="199">
        <f t="shared" si="980"/>
        <v>1</v>
      </c>
      <c r="DB130" s="199">
        <f t="shared" si="1243"/>
        <v>1</v>
      </c>
      <c r="DC130" s="199">
        <f t="shared" si="1244"/>
        <v>1</v>
      </c>
      <c r="DD130" s="199">
        <f t="shared" si="1245"/>
        <v>1</v>
      </c>
      <c r="DE130" s="113">
        <f t="shared" si="876"/>
        <v>2613240</v>
      </c>
      <c r="DF130" s="155">
        <f t="shared" si="701"/>
        <v>0</v>
      </c>
      <c r="DI130" s="286" t="s">
        <v>394</v>
      </c>
      <c r="DJ130" s="305" t="s">
        <v>395</v>
      </c>
      <c r="DK130" s="288" t="s">
        <v>107</v>
      </c>
      <c r="DL130" s="289">
        <v>14</v>
      </c>
      <c r="DM130" s="295">
        <v>0</v>
      </c>
      <c r="DN130" s="291">
        <f t="shared" si="1246"/>
        <v>0</v>
      </c>
      <c r="DO130" s="587"/>
      <c r="DP130" s="198">
        <f t="shared" si="985"/>
        <v>1</v>
      </c>
      <c r="DQ130" s="198">
        <f t="shared" si="986"/>
        <v>1</v>
      </c>
      <c r="DR130" s="199">
        <f t="shared" si="987"/>
        <v>1</v>
      </c>
      <c r="DS130" s="199">
        <f t="shared" si="1247"/>
        <v>0</v>
      </c>
      <c r="DT130" s="199">
        <f t="shared" si="1248"/>
        <v>0</v>
      </c>
      <c r="DU130" s="199">
        <f t="shared" si="1249"/>
        <v>0</v>
      </c>
      <c r="DV130" s="113">
        <f t="shared" si="877"/>
        <v>0</v>
      </c>
      <c r="DW130" s="155">
        <f t="shared" si="702"/>
        <v>0</v>
      </c>
      <c r="DZ130" s="286" t="s">
        <v>394</v>
      </c>
      <c r="EA130" s="305" t="s">
        <v>395</v>
      </c>
      <c r="EB130" s="288" t="s">
        <v>107</v>
      </c>
      <c r="EC130" s="289">
        <v>14</v>
      </c>
      <c r="ED130" s="295">
        <v>0</v>
      </c>
      <c r="EE130" s="291">
        <f t="shared" si="1250"/>
        <v>0</v>
      </c>
      <c r="EF130" s="587"/>
      <c r="EG130" s="198">
        <f t="shared" si="992"/>
        <v>1</v>
      </c>
      <c r="EH130" s="198">
        <f t="shared" si="993"/>
        <v>1</v>
      </c>
      <c r="EI130" s="199">
        <f t="shared" si="994"/>
        <v>1</v>
      </c>
      <c r="EJ130" s="199">
        <f t="shared" si="1251"/>
        <v>0</v>
      </c>
      <c r="EK130" s="199">
        <f t="shared" si="1252"/>
        <v>0</v>
      </c>
      <c r="EL130" s="199">
        <f t="shared" si="1253"/>
        <v>0</v>
      </c>
      <c r="EM130" s="113">
        <f t="shared" si="878"/>
        <v>0</v>
      </c>
      <c r="EN130" s="155">
        <f t="shared" si="703"/>
        <v>0</v>
      </c>
      <c r="EQ130" s="286" t="s">
        <v>394</v>
      </c>
      <c r="ER130" s="305" t="s">
        <v>395</v>
      </c>
      <c r="ES130" s="288" t="s">
        <v>107</v>
      </c>
      <c r="ET130" s="289">
        <v>14</v>
      </c>
      <c r="EU130" s="295">
        <v>0</v>
      </c>
      <c r="EV130" s="291">
        <f t="shared" si="1254"/>
        <v>0</v>
      </c>
      <c r="EW130" s="587"/>
      <c r="EX130" s="198">
        <f t="shared" si="999"/>
        <v>1</v>
      </c>
      <c r="EY130" s="198">
        <f t="shared" si="1000"/>
        <v>1</v>
      </c>
      <c r="EZ130" s="199">
        <f t="shared" si="1001"/>
        <v>1</v>
      </c>
      <c r="FA130" s="199">
        <f t="shared" si="1255"/>
        <v>0</v>
      </c>
      <c r="FB130" s="199">
        <f t="shared" si="1256"/>
        <v>0</v>
      </c>
      <c r="FC130" s="199">
        <f t="shared" si="1257"/>
        <v>0</v>
      </c>
      <c r="FD130" s="113">
        <f t="shared" si="879"/>
        <v>0</v>
      </c>
      <c r="FE130" s="155">
        <f t="shared" si="704"/>
        <v>0</v>
      </c>
      <c r="FH130" s="286" t="s">
        <v>394</v>
      </c>
      <c r="FI130" s="305" t="s">
        <v>395</v>
      </c>
      <c r="FJ130" s="288" t="s">
        <v>107</v>
      </c>
      <c r="FK130" s="289">
        <v>14</v>
      </c>
      <c r="FL130" s="295">
        <v>0</v>
      </c>
      <c r="FM130" s="291">
        <f t="shared" si="1258"/>
        <v>0</v>
      </c>
      <c r="FN130" s="587"/>
      <c r="FO130" s="198">
        <f t="shared" si="1006"/>
        <v>1</v>
      </c>
      <c r="FP130" s="198">
        <f t="shared" si="1007"/>
        <v>1</v>
      </c>
      <c r="FQ130" s="199">
        <f t="shared" si="1008"/>
        <v>1</v>
      </c>
      <c r="FR130" s="199">
        <f t="shared" si="1259"/>
        <v>0</v>
      </c>
      <c r="FS130" s="199">
        <f t="shared" si="1260"/>
        <v>0</v>
      </c>
      <c r="FT130" s="199">
        <f t="shared" si="1261"/>
        <v>0</v>
      </c>
      <c r="FU130" s="113">
        <f t="shared" si="880"/>
        <v>0</v>
      </c>
      <c r="FV130" s="155">
        <f t="shared" si="705"/>
        <v>0</v>
      </c>
      <c r="FY130" s="286" t="s">
        <v>394</v>
      </c>
      <c r="FZ130" s="305" t="s">
        <v>395</v>
      </c>
      <c r="GA130" s="288" t="s">
        <v>107</v>
      </c>
      <c r="GB130" s="289">
        <v>14</v>
      </c>
      <c r="GC130" s="295">
        <v>0</v>
      </c>
      <c r="GD130" s="291">
        <f t="shared" si="1262"/>
        <v>0</v>
      </c>
      <c r="GE130" s="587"/>
      <c r="GF130" s="198">
        <f t="shared" si="1013"/>
        <v>1</v>
      </c>
      <c r="GG130" s="198">
        <f t="shared" si="1014"/>
        <v>1</v>
      </c>
      <c r="GH130" s="199">
        <f t="shared" si="1015"/>
        <v>1</v>
      </c>
      <c r="GI130" s="199">
        <f t="shared" si="1263"/>
        <v>0</v>
      </c>
      <c r="GJ130" s="199">
        <f t="shared" si="1264"/>
        <v>0</v>
      </c>
      <c r="GK130" s="199">
        <f t="shared" si="1265"/>
        <v>0</v>
      </c>
      <c r="GL130" s="113">
        <f t="shared" si="881"/>
        <v>0</v>
      </c>
      <c r="GM130" s="155">
        <f t="shared" si="706"/>
        <v>0</v>
      </c>
      <c r="GP130" s="286" t="s">
        <v>394</v>
      </c>
      <c r="GQ130" s="305" t="s">
        <v>395</v>
      </c>
      <c r="GR130" s="288" t="s">
        <v>107</v>
      </c>
      <c r="GS130" s="289">
        <v>14</v>
      </c>
      <c r="GT130" s="295">
        <v>0</v>
      </c>
      <c r="GU130" s="291">
        <f t="shared" si="1266"/>
        <v>0</v>
      </c>
      <c r="GV130" s="587"/>
      <c r="GW130" s="198">
        <f t="shared" si="1020"/>
        <v>1</v>
      </c>
      <c r="GX130" s="198">
        <f t="shared" si="1021"/>
        <v>1</v>
      </c>
      <c r="GY130" s="199">
        <f t="shared" si="1022"/>
        <v>1</v>
      </c>
      <c r="GZ130" s="199">
        <f t="shared" si="1267"/>
        <v>0</v>
      </c>
      <c r="HA130" s="199">
        <f t="shared" si="1268"/>
        <v>0</v>
      </c>
      <c r="HB130" s="199">
        <f t="shared" si="1269"/>
        <v>0</v>
      </c>
      <c r="HC130" s="113">
        <f t="shared" si="882"/>
        <v>0</v>
      </c>
      <c r="HD130" s="155">
        <f t="shared" si="707"/>
        <v>0</v>
      </c>
      <c r="HG130" s="286" t="s">
        <v>394</v>
      </c>
      <c r="HH130" s="305" t="s">
        <v>395</v>
      </c>
      <c r="HI130" s="288" t="s">
        <v>107</v>
      </c>
      <c r="HJ130" s="289">
        <v>14</v>
      </c>
      <c r="HK130" s="295">
        <v>0</v>
      </c>
      <c r="HL130" s="291">
        <f t="shared" si="1270"/>
        <v>0</v>
      </c>
      <c r="HM130" s="587"/>
      <c r="HN130" s="198">
        <f t="shared" si="1027"/>
        <v>1</v>
      </c>
      <c r="HO130" s="198">
        <f t="shared" si="1028"/>
        <v>1</v>
      </c>
      <c r="HP130" s="199">
        <f t="shared" si="1029"/>
        <v>1</v>
      </c>
      <c r="HQ130" s="199">
        <f t="shared" si="1271"/>
        <v>0</v>
      </c>
      <c r="HR130" s="199">
        <f t="shared" si="1272"/>
        <v>0</v>
      </c>
      <c r="HS130" s="199">
        <f t="shared" si="1273"/>
        <v>0</v>
      </c>
      <c r="HT130" s="113">
        <f t="shared" si="883"/>
        <v>0</v>
      </c>
      <c r="HU130" s="155">
        <f t="shared" si="708"/>
        <v>0</v>
      </c>
      <c r="HX130" s="286" t="s">
        <v>394</v>
      </c>
      <c r="HY130" s="305" t="s">
        <v>395</v>
      </c>
      <c r="HZ130" s="288" t="s">
        <v>107</v>
      </c>
      <c r="IA130" s="289">
        <v>14</v>
      </c>
      <c r="IB130" s="295">
        <v>0</v>
      </c>
      <c r="IC130" s="291">
        <f t="shared" si="1274"/>
        <v>0</v>
      </c>
      <c r="ID130" s="587"/>
      <c r="IE130" s="198">
        <f t="shared" si="1034"/>
        <v>1</v>
      </c>
      <c r="IF130" s="198">
        <f t="shared" si="1035"/>
        <v>1</v>
      </c>
      <c r="IG130" s="199">
        <f t="shared" si="1036"/>
        <v>1</v>
      </c>
      <c r="IH130" s="199">
        <f t="shared" si="1275"/>
        <v>0</v>
      </c>
      <c r="II130" s="199">
        <f t="shared" si="1276"/>
        <v>0</v>
      </c>
      <c r="IJ130" s="199">
        <f t="shared" si="1277"/>
        <v>0</v>
      </c>
      <c r="IK130" s="113">
        <f t="shared" si="884"/>
        <v>0</v>
      </c>
      <c r="IL130" s="155">
        <f t="shared" si="709"/>
        <v>0</v>
      </c>
      <c r="IO130" s="286" t="s">
        <v>394</v>
      </c>
      <c r="IP130" s="305" t="s">
        <v>395</v>
      </c>
      <c r="IQ130" s="288" t="s">
        <v>107</v>
      </c>
      <c r="IR130" s="289">
        <v>14</v>
      </c>
      <c r="IS130" s="295">
        <v>0</v>
      </c>
      <c r="IT130" s="291">
        <f t="shared" si="1278"/>
        <v>0</v>
      </c>
      <c r="IU130" s="587"/>
      <c r="IV130" s="198">
        <f t="shared" si="1041"/>
        <v>1</v>
      </c>
      <c r="IW130" s="198">
        <f t="shared" si="1042"/>
        <v>1</v>
      </c>
      <c r="IX130" s="199">
        <f t="shared" si="1043"/>
        <v>1</v>
      </c>
      <c r="IY130" s="199">
        <f t="shared" si="1279"/>
        <v>0</v>
      </c>
      <c r="IZ130" s="199">
        <f t="shared" si="1280"/>
        <v>0</v>
      </c>
      <c r="JA130" s="199">
        <f t="shared" si="1281"/>
        <v>0</v>
      </c>
      <c r="JB130" s="113">
        <f t="shared" si="885"/>
        <v>0</v>
      </c>
      <c r="JC130" s="155">
        <f t="shared" si="710"/>
        <v>0</v>
      </c>
    </row>
    <row r="131" spans="2:263" ht="67.5" customHeight="1">
      <c r="B131" s="286" t="s">
        <v>396</v>
      </c>
      <c r="C131" s="305" t="s">
        <v>397</v>
      </c>
      <c r="D131" s="288" t="s">
        <v>107</v>
      </c>
      <c r="E131" s="289">
        <v>2</v>
      </c>
      <c r="F131" s="290">
        <v>0</v>
      </c>
      <c r="G131" s="291">
        <f t="shared" si="1167"/>
        <v>0</v>
      </c>
      <c r="H131" s="587"/>
      <c r="K131" s="286" t="s">
        <v>396</v>
      </c>
      <c r="L131" s="300" t="s">
        <v>397</v>
      </c>
      <c r="M131" s="293" t="s">
        <v>107</v>
      </c>
      <c r="N131" s="294">
        <v>2</v>
      </c>
      <c r="O131" s="295">
        <v>36514</v>
      </c>
      <c r="P131" s="291">
        <f t="shared" si="1225"/>
        <v>73028</v>
      </c>
      <c r="Q131" s="587"/>
      <c r="R131" s="198">
        <f t="shared" si="946"/>
        <v>1</v>
      </c>
      <c r="S131" s="198">
        <f t="shared" si="947"/>
        <v>1</v>
      </c>
      <c r="T131" s="199">
        <f t="shared" si="948"/>
        <v>1</v>
      </c>
      <c r="U131" s="199">
        <f t="shared" si="1104"/>
        <v>1</v>
      </c>
      <c r="V131" s="199">
        <f t="shared" si="1105"/>
        <v>1</v>
      </c>
      <c r="W131" s="199">
        <f t="shared" si="1106"/>
        <v>1</v>
      </c>
      <c r="X131" s="113">
        <f t="shared" si="1107"/>
        <v>73028</v>
      </c>
      <c r="Y131" s="155">
        <f t="shared" si="1108"/>
        <v>0</v>
      </c>
      <c r="AB131" s="286" t="s">
        <v>396</v>
      </c>
      <c r="AC131" s="300" t="s">
        <v>397</v>
      </c>
      <c r="AD131" s="293" t="s">
        <v>107</v>
      </c>
      <c r="AE131" s="294">
        <v>2</v>
      </c>
      <c r="AF131" s="295">
        <v>275000</v>
      </c>
      <c r="AG131" s="291">
        <f t="shared" si="1226"/>
        <v>550000</v>
      </c>
      <c r="AH131" s="587"/>
      <c r="AI131" s="198">
        <f t="shared" si="950"/>
        <v>1</v>
      </c>
      <c r="AJ131" s="198">
        <f t="shared" si="951"/>
        <v>1</v>
      </c>
      <c r="AK131" s="199">
        <f t="shared" si="952"/>
        <v>1</v>
      </c>
      <c r="AL131" s="199">
        <f t="shared" si="1227"/>
        <v>1</v>
      </c>
      <c r="AM131" s="199">
        <f t="shared" si="1228"/>
        <v>1</v>
      </c>
      <c r="AN131" s="199">
        <f t="shared" si="1229"/>
        <v>1</v>
      </c>
      <c r="AO131" s="113">
        <f t="shared" si="872"/>
        <v>550000</v>
      </c>
      <c r="AP131" s="155">
        <f t="shared" si="697"/>
        <v>0</v>
      </c>
      <c r="AS131" s="286" t="s">
        <v>396</v>
      </c>
      <c r="AT131" s="292" t="s">
        <v>397</v>
      </c>
      <c r="AU131" s="296" t="s">
        <v>107</v>
      </c>
      <c r="AV131" s="294">
        <v>2</v>
      </c>
      <c r="AW131" s="297">
        <v>325000</v>
      </c>
      <c r="AX131" s="291">
        <f t="shared" si="1230"/>
        <v>650000</v>
      </c>
      <c r="AY131" s="587"/>
      <c r="AZ131" s="198">
        <f t="shared" si="957"/>
        <v>1</v>
      </c>
      <c r="BA131" s="198">
        <f t="shared" si="958"/>
        <v>1</v>
      </c>
      <c r="BB131" s="199">
        <f t="shared" si="959"/>
        <v>1</v>
      </c>
      <c r="BC131" s="199">
        <f t="shared" si="1231"/>
        <v>1</v>
      </c>
      <c r="BD131" s="199">
        <f t="shared" si="1232"/>
        <v>1</v>
      </c>
      <c r="BE131" s="199">
        <f t="shared" si="1233"/>
        <v>1</v>
      </c>
      <c r="BF131" s="113">
        <f t="shared" si="873"/>
        <v>650000</v>
      </c>
      <c r="BG131" s="155">
        <f t="shared" si="698"/>
        <v>0</v>
      </c>
      <c r="BJ131" s="286" t="s">
        <v>396</v>
      </c>
      <c r="BK131" s="300" t="s">
        <v>397</v>
      </c>
      <c r="BL131" s="293" t="s">
        <v>107</v>
      </c>
      <c r="BM131" s="294">
        <v>2</v>
      </c>
      <c r="BN131" s="295">
        <v>500000</v>
      </c>
      <c r="BO131" s="291">
        <f t="shared" si="1234"/>
        <v>1000000</v>
      </c>
      <c r="BP131" s="587"/>
      <c r="BQ131" s="198">
        <f t="shared" si="964"/>
        <v>1</v>
      </c>
      <c r="BR131" s="198">
        <f t="shared" si="965"/>
        <v>1</v>
      </c>
      <c r="BS131" s="199">
        <f t="shared" si="966"/>
        <v>1</v>
      </c>
      <c r="BT131" s="199">
        <f t="shared" si="1235"/>
        <v>1</v>
      </c>
      <c r="BU131" s="199">
        <f t="shared" si="1236"/>
        <v>1</v>
      </c>
      <c r="BV131" s="199">
        <f t="shared" si="1237"/>
        <v>1</v>
      </c>
      <c r="BW131" s="113">
        <f t="shared" si="874"/>
        <v>1000000</v>
      </c>
      <c r="BX131" s="155">
        <f t="shared" si="699"/>
        <v>0</v>
      </c>
      <c r="CA131" s="286" t="s">
        <v>396</v>
      </c>
      <c r="CB131" s="307" t="s">
        <v>397</v>
      </c>
      <c r="CC131" s="293" t="s">
        <v>107</v>
      </c>
      <c r="CD131" s="294">
        <v>2</v>
      </c>
      <c r="CE131" s="295">
        <v>150000</v>
      </c>
      <c r="CF131" s="291">
        <f t="shared" si="1238"/>
        <v>300000</v>
      </c>
      <c r="CG131" s="587"/>
      <c r="CH131" s="198">
        <f t="shared" si="971"/>
        <v>1</v>
      </c>
      <c r="CI131" s="198">
        <f t="shared" si="972"/>
        <v>1</v>
      </c>
      <c r="CJ131" s="199">
        <f t="shared" si="973"/>
        <v>1</v>
      </c>
      <c r="CK131" s="199">
        <f t="shared" si="1239"/>
        <v>1</v>
      </c>
      <c r="CL131" s="199">
        <f t="shared" si="1240"/>
        <v>1</v>
      </c>
      <c r="CM131" s="199">
        <f t="shared" si="1241"/>
        <v>1</v>
      </c>
      <c r="CN131" s="113">
        <f t="shared" si="875"/>
        <v>300000</v>
      </c>
      <c r="CO131" s="155">
        <f t="shared" si="700"/>
        <v>0</v>
      </c>
      <c r="CR131" s="299" t="s">
        <v>396</v>
      </c>
      <c r="CS131" s="300" t="s">
        <v>397</v>
      </c>
      <c r="CT131" s="301" t="s">
        <v>107</v>
      </c>
      <c r="CU131" s="302">
        <v>2</v>
      </c>
      <c r="CV131" s="303">
        <v>406164</v>
      </c>
      <c r="CW131" s="291">
        <f t="shared" si="1242"/>
        <v>812328</v>
      </c>
      <c r="CX131" s="587"/>
      <c r="CY131" s="198">
        <f t="shared" si="978"/>
        <v>1</v>
      </c>
      <c r="CZ131" s="198">
        <f t="shared" si="979"/>
        <v>1</v>
      </c>
      <c r="DA131" s="199">
        <f t="shared" si="980"/>
        <v>1</v>
      </c>
      <c r="DB131" s="199">
        <f t="shared" si="1243"/>
        <v>1</v>
      </c>
      <c r="DC131" s="199">
        <f t="shared" si="1244"/>
        <v>1</v>
      </c>
      <c r="DD131" s="199">
        <f t="shared" si="1245"/>
        <v>1</v>
      </c>
      <c r="DE131" s="113">
        <f t="shared" si="876"/>
        <v>812328</v>
      </c>
      <c r="DF131" s="155">
        <f t="shared" si="701"/>
        <v>0</v>
      </c>
      <c r="DI131" s="286" t="s">
        <v>396</v>
      </c>
      <c r="DJ131" s="305" t="s">
        <v>397</v>
      </c>
      <c r="DK131" s="288" t="s">
        <v>107</v>
      </c>
      <c r="DL131" s="289">
        <v>2</v>
      </c>
      <c r="DM131" s="295">
        <v>0</v>
      </c>
      <c r="DN131" s="291">
        <f t="shared" si="1246"/>
        <v>0</v>
      </c>
      <c r="DO131" s="587"/>
      <c r="DP131" s="198">
        <f t="shared" si="985"/>
        <v>1</v>
      </c>
      <c r="DQ131" s="198">
        <f t="shared" si="986"/>
        <v>1</v>
      </c>
      <c r="DR131" s="199">
        <f t="shared" si="987"/>
        <v>1</v>
      </c>
      <c r="DS131" s="199">
        <f t="shared" si="1247"/>
        <v>0</v>
      </c>
      <c r="DT131" s="199">
        <f t="shared" si="1248"/>
        <v>0</v>
      </c>
      <c r="DU131" s="199">
        <f t="shared" si="1249"/>
        <v>0</v>
      </c>
      <c r="DV131" s="113">
        <f t="shared" si="877"/>
        <v>0</v>
      </c>
      <c r="DW131" s="155">
        <f t="shared" si="702"/>
        <v>0</v>
      </c>
      <c r="DZ131" s="286" t="s">
        <v>396</v>
      </c>
      <c r="EA131" s="305" t="s">
        <v>397</v>
      </c>
      <c r="EB131" s="288" t="s">
        <v>107</v>
      </c>
      <c r="EC131" s="289">
        <v>2</v>
      </c>
      <c r="ED131" s="295">
        <v>0</v>
      </c>
      <c r="EE131" s="291">
        <f t="shared" si="1250"/>
        <v>0</v>
      </c>
      <c r="EF131" s="587"/>
      <c r="EG131" s="198">
        <f t="shared" si="992"/>
        <v>1</v>
      </c>
      <c r="EH131" s="198">
        <f t="shared" si="993"/>
        <v>1</v>
      </c>
      <c r="EI131" s="199">
        <f t="shared" si="994"/>
        <v>1</v>
      </c>
      <c r="EJ131" s="199">
        <f t="shared" si="1251"/>
        <v>0</v>
      </c>
      <c r="EK131" s="199">
        <f t="shared" si="1252"/>
        <v>0</v>
      </c>
      <c r="EL131" s="199">
        <f t="shared" si="1253"/>
        <v>0</v>
      </c>
      <c r="EM131" s="113">
        <f t="shared" si="878"/>
        <v>0</v>
      </c>
      <c r="EN131" s="155">
        <f t="shared" si="703"/>
        <v>0</v>
      </c>
      <c r="EQ131" s="286" t="s">
        <v>396</v>
      </c>
      <c r="ER131" s="305" t="s">
        <v>397</v>
      </c>
      <c r="ES131" s="288" t="s">
        <v>107</v>
      </c>
      <c r="ET131" s="289">
        <v>2</v>
      </c>
      <c r="EU131" s="295">
        <v>0</v>
      </c>
      <c r="EV131" s="291">
        <f t="shared" si="1254"/>
        <v>0</v>
      </c>
      <c r="EW131" s="587"/>
      <c r="EX131" s="198">
        <f t="shared" si="999"/>
        <v>1</v>
      </c>
      <c r="EY131" s="198">
        <f t="shared" si="1000"/>
        <v>1</v>
      </c>
      <c r="EZ131" s="199">
        <f t="shared" si="1001"/>
        <v>1</v>
      </c>
      <c r="FA131" s="199">
        <f t="shared" si="1255"/>
        <v>0</v>
      </c>
      <c r="FB131" s="199">
        <f t="shared" si="1256"/>
        <v>0</v>
      </c>
      <c r="FC131" s="199">
        <f t="shared" si="1257"/>
        <v>0</v>
      </c>
      <c r="FD131" s="113">
        <f t="shared" si="879"/>
        <v>0</v>
      </c>
      <c r="FE131" s="155">
        <f t="shared" si="704"/>
        <v>0</v>
      </c>
      <c r="FH131" s="286" t="s">
        <v>396</v>
      </c>
      <c r="FI131" s="305" t="s">
        <v>397</v>
      </c>
      <c r="FJ131" s="288" t="s">
        <v>107</v>
      </c>
      <c r="FK131" s="289">
        <v>2</v>
      </c>
      <c r="FL131" s="295">
        <v>0</v>
      </c>
      <c r="FM131" s="291">
        <f t="shared" si="1258"/>
        <v>0</v>
      </c>
      <c r="FN131" s="587"/>
      <c r="FO131" s="198">
        <f t="shared" si="1006"/>
        <v>1</v>
      </c>
      <c r="FP131" s="198">
        <f t="shared" si="1007"/>
        <v>1</v>
      </c>
      <c r="FQ131" s="199">
        <f t="shared" si="1008"/>
        <v>1</v>
      </c>
      <c r="FR131" s="199">
        <f t="shared" si="1259"/>
        <v>0</v>
      </c>
      <c r="FS131" s="199">
        <f t="shared" si="1260"/>
        <v>0</v>
      </c>
      <c r="FT131" s="199">
        <f t="shared" si="1261"/>
        <v>0</v>
      </c>
      <c r="FU131" s="113">
        <f t="shared" si="880"/>
        <v>0</v>
      </c>
      <c r="FV131" s="155">
        <f t="shared" si="705"/>
        <v>0</v>
      </c>
      <c r="FY131" s="286" t="s">
        <v>396</v>
      </c>
      <c r="FZ131" s="305" t="s">
        <v>397</v>
      </c>
      <c r="GA131" s="288" t="s">
        <v>107</v>
      </c>
      <c r="GB131" s="289">
        <v>2</v>
      </c>
      <c r="GC131" s="295">
        <v>0</v>
      </c>
      <c r="GD131" s="291">
        <f t="shared" si="1262"/>
        <v>0</v>
      </c>
      <c r="GE131" s="587"/>
      <c r="GF131" s="198">
        <f t="shared" si="1013"/>
        <v>1</v>
      </c>
      <c r="GG131" s="198">
        <f t="shared" si="1014"/>
        <v>1</v>
      </c>
      <c r="GH131" s="199">
        <f t="shared" si="1015"/>
        <v>1</v>
      </c>
      <c r="GI131" s="199">
        <f t="shared" si="1263"/>
        <v>0</v>
      </c>
      <c r="GJ131" s="199">
        <f t="shared" si="1264"/>
        <v>0</v>
      </c>
      <c r="GK131" s="199">
        <f t="shared" si="1265"/>
        <v>0</v>
      </c>
      <c r="GL131" s="113">
        <f t="shared" si="881"/>
        <v>0</v>
      </c>
      <c r="GM131" s="155">
        <f t="shared" si="706"/>
        <v>0</v>
      </c>
      <c r="GP131" s="286" t="s">
        <v>396</v>
      </c>
      <c r="GQ131" s="305" t="s">
        <v>397</v>
      </c>
      <c r="GR131" s="288" t="s">
        <v>107</v>
      </c>
      <c r="GS131" s="289">
        <v>2</v>
      </c>
      <c r="GT131" s="295">
        <v>0</v>
      </c>
      <c r="GU131" s="291">
        <f t="shared" si="1266"/>
        <v>0</v>
      </c>
      <c r="GV131" s="587"/>
      <c r="GW131" s="198">
        <f t="shared" si="1020"/>
        <v>1</v>
      </c>
      <c r="GX131" s="198">
        <f t="shared" si="1021"/>
        <v>1</v>
      </c>
      <c r="GY131" s="199">
        <f t="shared" si="1022"/>
        <v>1</v>
      </c>
      <c r="GZ131" s="199">
        <f t="shared" si="1267"/>
        <v>0</v>
      </c>
      <c r="HA131" s="199">
        <f t="shared" si="1268"/>
        <v>0</v>
      </c>
      <c r="HB131" s="199">
        <f t="shared" si="1269"/>
        <v>0</v>
      </c>
      <c r="HC131" s="113">
        <f t="shared" si="882"/>
        <v>0</v>
      </c>
      <c r="HD131" s="155">
        <f t="shared" si="707"/>
        <v>0</v>
      </c>
      <c r="HG131" s="286" t="s">
        <v>396</v>
      </c>
      <c r="HH131" s="305" t="s">
        <v>397</v>
      </c>
      <c r="HI131" s="288" t="s">
        <v>107</v>
      </c>
      <c r="HJ131" s="289">
        <v>2</v>
      </c>
      <c r="HK131" s="295">
        <v>0</v>
      </c>
      <c r="HL131" s="291">
        <f t="shared" si="1270"/>
        <v>0</v>
      </c>
      <c r="HM131" s="587"/>
      <c r="HN131" s="198">
        <f t="shared" si="1027"/>
        <v>1</v>
      </c>
      <c r="HO131" s="198">
        <f t="shared" si="1028"/>
        <v>1</v>
      </c>
      <c r="HP131" s="199">
        <f t="shared" si="1029"/>
        <v>1</v>
      </c>
      <c r="HQ131" s="199">
        <f t="shared" si="1271"/>
        <v>0</v>
      </c>
      <c r="HR131" s="199">
        <f t="shared" si="1272"/>
        <v>0</v>
      </c>
      <c r="HS131" s="199">
        <f t="shared" si="1273"/>
        <v>0</v>
      </c>
      <c r="HT131" s="113">
        <f t="shared" si="883"/>
        <v>0</v>
      </c>
      <c r="HU131" s="155">
        <f t="shared" si="708"/>
        <v>0</v>
      </c>
      <c r="HX131" s="286" t="s">
        <v>396</v>
      </c>
      <c r="HY131" s="305" t="s">
        <v>397</v>
      </c>
      <c r="HZ131" s="288" t="s">
        <v>107</v>
      </c>
      <c r="IA131" s="289">
        <v>2</v>
      </c>
      <c r="IB131" s="295">
        <v>0</v>
      </c>
      <c r="IC131" s="291">
        <f t="shared" si="1274"/>
        <v>0</v>
      </c>
      <c r="ID131" s="587"/>
      <c r="IE131" s="198">
        <f t="shared" si="1034"/>
        <v>1</v>
      </c>
      <c r="IF131" s="198">
        <f t="shared" si="1035"/>
        <v>1</v>
      </c>
      <c r="IG131" s="199">
        <f t="shared" si="1036"/>
        <v>1</v>
      </c>
      <c r="IH131" s="199">
        <f t="shared" si="1275"/>
        <v>0</v>
      </c>
      <c r="II131" s="199">
        <f t="shared" si="1276"/>
        <v>0</v>
      </c>
      <c r="IJ131" s="199">
        <f t="shared" si="1277"/>
        <v>0</v>
      </c>
      <c r="IK131" s="113">
        <f t="shared" si="884"/>
        <v>0</v>
      </c>
      <c r="IL131" s="155">
        <f t="shared" si="709"/>
        <v>0</v>
      </c>
      <c r="IO131" s="286" t="s">
        <v>396</v>
      </c>
      <c r="IP131" s="305" t="s">
        <v>397</v>
      </c>
      <c r="IQ131" s="288" t="s">
        <v>107</v>
      </c>
      <c r="IR131" s="289">
        <v>2</v>
      </c>
      <c r="IS131" s="295">
        <v>0</v>
      </c>
      <c r="IT131" s="291">
        <f t="shared" si="1278"/>
        <v>0</v>
      </c>
      <c r="IU131" s="587"/>
      <c r="IV131" s="198">
        <f t="shared" si="1041"/>
        <v>1</v>
      </c>
      <c r="IW131" s="198">
        <f t="shared" si="1042"/>
        <v>1</v>
      </c>
      <c r="IX131" s="199">
        <f t="shared" si="1043"/>
        <v>1</v>
      </c>
      <c r="IY131" s="199">
        <f t="shared" si="1279"/>
        <v>0</v>
      </c>
      <c r="IZ131" s="199">
        <f t="shared" si="1280"/>
        <v>0</v>
      </c>
      <c r="JA131" s="199">
        <f t="shared" si="1281"/>
        <v>0</v>
      </c>
      <c r="JB131" s="113">
        <f t="shared" si="885"/>
        <v>0</v>
      </c>
      <c r="JC131" s="155">
        <f t="shared" si="710"/>
        <v>0</v>
      </c>
    </row>
    <row r="132" spans="2:263" ht="66.75" customHeight="1">
      <c r="B132" s="286" t="s">
        <v>398</v>
      </c>
      <c r="C132" s="305" t="s">
        <v>399</v>
      </c>
      <c r="D132" s="288" t="s">
        <v>107</v>
      </c>
      <c r="E132" s="289">
        <v>8</v>
      </c>
      <c r="F132" s="290">
        <v>0</v>
      </c>
      <c r="G132" s="291">
        <f t="shared" si="1167"/>
        <v>0</v>
      </c>
      <c r="H132" s="587"/>
      <c r="K132" s="286" t="s">
        <v>398</v>
      </c>
      <c r="L132" s="300" t="s">
        <v>399</v>
      </c>
      <c r="M132" s="293" t="s">
        <v>107</v>
      </c>
      <c r="N132" s="294">
        <v>8</v>
      </c>
      <c r="O132" s="295">
        <v>28520</v>
      </c>
      <c r="P132" s="291">
        <f t="shared" si="1225"/>
        <v>228160</v>
      </c>
      <c r="Q132" s="587"/>
      <c r="R132" s="198">
        <f t="shared" si="946"/>
        <v>1</v>
      </c>
      <c r="S132" s="198">
        <f t="shared" si="947"/>
        <v>1</v>
      </c>
      <c r="T132" s="199">
        <f t="shared" si="948"/>
        <v>1</v>
      </c>
      <c r="U132" s="199">
        <f t="shared" si="1104"/>
        <v>1</v>
      </c>
      <c r="V132" s="199">
        <f t="shared" si="1105"/>
        <v>1</v>
      </c>
      <c r="W132" s="199">
        <f t="shared" si="1106"/>
        <v>1</v>
      </c>
      <c r="X132" s="113">
        <f t="shared" si="1107"/>
        <v>228160</v>
      </c>
      <c r="Y132" s="155">
        <f t="shared" si="1108"/>
        <v>0</v>
      </c>
      <c r="AB132" s="286" t="s">
        <v>398</v>
      </c>
      <c r="AC132" s="300" t="s">
        <v>399</v>
      </c>
      <c r="AD132" s="293" t="s">
        <v>107</v>
      </c>
      <c r="AE132" s="294">
        <v>8</v>
      </c>
      <c r="AF132" s="295">
        <v>123000</v>
      </c>
      <c r="AG132" s="291">
        <f t="shared" si="1226"/>
        <v>984000</v>
      </c>
      <c r="AH132" s="587"/>
      <c r="AI132" s="198">
        <f t="shared" si="950"/>
        <v>1</v>
      </c>
      <c r="AJ132" s="198">
        <f t="shared" si="951"/>
        <v>1</v>
      </c>
      <c r="AK132" s="199">
        <f t="shared" si="952"/>
        <v>1</v>
      </c>
      <c r="AL132" s="199">
        <f t="shared" si="1227"/>
        <v>1</v>
      </c>
      <c r="AM132" s="199">
        <f t="shared" si="1228"/>
        <v>1</v>
      </c>
      <c r="AN132" s="199">
        <f t="shared" si="1229"/>
        <v>1</v>
      </c>
      <c r="AO132" s="113">
        <f t="shared" si="872"/>
        <v>984000</v>
      </c>
      <c r="AP132" s="155">
        <f t="shared" si="697"/>
        <v>0</v>
      </c>
      <c r="AS132" s="286" t="s">
        <v>398</v>
      </c>
      <c r="AT132" s="292" t="s">
        <v>399</v>
      </c>
      <c r="AU132" s="296" t="s">
        <v>107</v>
      </c>
      <c r="AV132" s="294">
        <v>8</v>
      </c>
      <c r="AW132" s="297">
        <v>80000</v>
      </c>
      <c r="AX132" s="291">
        <f t="shared" si="1230"/>
        <v>640000</v>
      </c>
      <c r="AY132" s="587"/>
      <c r="AZ132" s="198">
        <f t="shared" si="957"/>
        <v>1</v>
      </c>
      <c r="BA132" s="198">
        <f t="shared" si="958"/>
        <v>1</v>
      </c>
      <c r="BB132" s="199">
        <f t="shared" si="959"/>
        <v>1</v>
      </c>
      <c r="BC132" s="199">
        <f t="shared" si="1231"/>
        <v>1</v>
      </c>
      <c r="BD132" s="199">
        <f t="shared" si="1232"/>
        <v>1</v>
      </c>
      <c r="BE132" s="199">
        <f t="shared" si="1233"/>
        <v>1</v>
      </c>
      <c r="BF132" s="113">
        <f t="shared" si="873"/>
        <v>640000</v>
      </c>
      <c r="BG132" s="155">
        <f t="shared" si="698"/>
        <v>0</v>
      </c>
      <c r="BJ132" s="286" t="s">
        <v>398</v>
      </c>
      <c r="BK132" s="300" t="s">
        <v>399</v>
      </c>
      <c r="BL132" s="293" t="s">
        <v>107</v>
      </c>
      <c r="BM132" s="294">
        <v>8</v>
      </c>
      <c r="BN132" s="295">
        <v>380000</v>
      </c>
      <c r="BO132" s="291">
        <f t="shared" si="1234"/>
        <v>3040000</v>
      </c>
      <c r="BP132" s="587"/>
      <c r="BQ132" s="198">
        <f t="shared" si="964"/>
        <v>1</v>
      </c>
      <c r="BR132" s="198">
        <f t="shared" si="965"/>
        <v>1</v>
      </c>
      <c r="BS132" s="199">
        <f t="shared" si="966"/>
        <v>1</v>
      </c>
      <c r="BT132" s="199">
        <f t="shared" si="1235"/>
        <v>1</v>
      </c>
      <c r="BU132" s="199">
        <f t="shared" si="1236"/>
        <v>1</v>
      </c>
      <c r="BV132" s="199">
        <f t="shared" si="1237"/>
        <v>1</v>
      </c>
      <c r="BW132" s="113">
        <f t="shared" si="874"/>
        <v>3040000</v>
      </c>
      <c r="BX132" s="155">
        <f t="shared" si="699"/>
        <v>0</v>
      </c>
      <c r="CA132" s="286" t="s">
        <v>398</v>
      </c>
      <c r="CB132" s="307" t="s">
        <v>399</v>
      </c>
      <c r="CC132" s="293" t="s">
        <v>107</v>
      </c>
      <c r="CD132" s="294">
        <v>8</v>
      </c>
      <c r="CE132" s="295">
        <v>85000</v>
      </c>
      <c r="CF132" s="291">
        <f t="shared" si="1238"/>
        <v>680000</v>
      </c>
      <c r="CG132" s="587"/>
      <c r="CH132" s="198">
        <f t="shared" si="971"/>
        <v>1</v>
      </c>
      <c r="CI132" s="198">
        <f t="shared" si="972"/>
        <v>1</v>
      </c>
      <c r="CJ132" s="199">
        <f t="shared" si="973"/>
        <v>1</v>
      </c>
      <c r="CK132" s="199">
        <f t="shared" si="1239"/>
        <v>1</v>
      </c>
      <c r="CL132" s="199">
        <f t="shared" si="1240"/>
        <v>1</v>
      </c>
      <c r="CM132" s="199">
        <f t="shared" si="1241"/>
        <v>1</v>
      </c>
      <c r="CN132" s="113">
        <f t="shared" si="875"/>
        <v>680000</v>
      </c>
      <c r="CO132" s="155">
        <f t="shared" si="700"/>
        <v>0</v>
      </c>
      <c r="CR132" s="299" t="s">
        <v>398</v>
      </c>
      <c r="CS132" s="300" t="s">
        <v>399</v>
      </c>
      <c r="CT132" s="301" t="s">
        <v>107</v>
      </c>
      <c r="CU132" s="302">
        <v>8</v>
      </c>
      <c r="CV132" s="303">
        <v>183600</v>
      </c>
      <c r="CW132" s="291">
        <f t="shared" si="1242"/>
        <v>1468800</v>
      </c>
      <c r="CX132" s="587"/>
      <c r="CY132" s="198">
        <f t="shared" si="978"/>
        <v>1</v>
      </c>
      <c r="CZ132" s="198">
        <f t="shared" si="979"/>
        <v>1</v>
      </c>
      <c r="DA132" s="199">
        <f t="shared" si="980"/>
        <v>1</v>
      </c>
      <c r="DB132" s="199">
        <f t="shared" si="1243"/>
        <v>1</v>
      </c>
      <c r="DC132" s="199">
        <f t="shared" si="1244"/>
        <v>1</v>
      </c>
      <c r="DD132" s="199">
        <f t="shared" si="1245"/>
        <v>1</v>
      </c>
      <c r="DE132" s="113">
        <f t="shared" si="876"/>
        <v>1468800</v>
      </c>
      <c r="DF132" s="155">
        <f t="shared" si="701"/>
        <v>0</v>
      </c>
      <c r="DI132" s="286" t="s">
        <v>398</v>
      </c>
      <c r="DJ132" s="305" t="s">
        <v>399</v>
      </c>
      <c r="DK132" s="288" t="s">
        <v>107</v>
      </c>
      <c r="DL132" s="289">
        <v>8</v>
      </c>
      <c r="DM132" s="295">
        <v>0</v>
      </c>
      <c r="DN132" s="291">
        <f t="shared" si="1246"/>
        <v>0</v>
      </c>
      <c r="DO132" s="587"/>
      <c r="DP132" s="198">
        <f t="shared" si="985"/>
        <v>1</v>
      </c>
      <c r="DQ132" s="198">
        <f t="shared" si="986"/>
        <v>1</v>
      </c>
      <c r="DR132" s="199">
        <f t="shared" si="987"/>
        <v>1</v>
      </c>
      <c r="DS132" s="199">
        <f t="shared" si="1247"/>
        <v>0</v>
      </c>
      <c r="DT132" s="199">
        <f t="shared" si="1248"/>
        <v>0</v>
      </c>
      <c r="DU132" s="199">
        <f t="shared" si="1249"/>
        <v>0</v>
      </c>
      <c r="DV132" s="113">
        <f t="shared" si="877"/>
        <v>0</v>
      </c>
      <c r="DW132" s="155">
        <f t="shared" si="702"/>
        <v>0</v>
      </c>
      <c r="DZ132" s="286" t="s">
        <v>398</v>
      </c>
      <c r="EA132" s="305" t="s">
        <v>399</v>
      </c>
      <c r="EB132" s="288" t="s">
        <v>107</v>
      </c>
      <c r="EC132" s="289">
        <v>8</v>
      </c>
      <c r="ED132" s="295">
        <v>0</v>
      </c>
      <c r="EE132" s="291">
        <f t="shared" si="1250"/>
        <v>0</v>
      </c>
      <c r="EF132" s="587"/>
      <c r="EG132" s="198">
        <f t="shared" si="992"/>
        <v>1</v>
      </c>
      <c r="EH132" s="198">
        <f t="shared" si="993"/>
        <v>1</v>
      </c>
      <c r="EI132" s="199">
        <f t="shared" si="994"/>
        <v>1</v>
      </c>
      <c r="EJ132" s="199">
        <f t="shared" si="1251"/>
        <v>0</v>
      </c>
      <c r="EK132" s="199">
        <f t="shared" si="1252"/>
        <v>0</v>
      </c>
      <c r="EL132" s="199">
        <f t="shared" si="1253"/>
        <v>0</v>
      </c>
      <c r="EM132" s="113">
        <f t="shared" si="878"/>
        <v>0</v>
      </c>
      <c r="EN132" s="155">
        <f t="shared" si="703"/>
        <v>0</v>
      </c>
      <c r="EQ132" s="286" t="s">
        <v>398</v>
      </c>
      <c r="ER132" s="305" t="s">
        <v>399</v>
      </c>
      <c r="ES132" s="288" t="s">
        <v>107</v>
      </c>
      <c r="ET132" s="289">
        <v>8</v>
      </c>
      <c r="EU132" s="295">
        <v>0</v>
      </c>
      <c r="EV132" s="291">
        <f t="shared" si="1254"/>
        <v>0</v>
      </c>
      <c r="EW132" s="587"/>
      <c r="EX132" s="198">
        <f t="shared" si="999"/>
        <v>1</v>
      </c>
      <c r="EY132" s="198">
        <f t="shared" si="1000"/>
        <v>1</v>
      </c>
      <c r="EZ132" s="199">
        <f t="shared" si="1001"/>
        <v>1</v>
      </c>
      <c r="FA132" s="199">
        <f t="shared" si="1255"/>
        <v>0</v>
      </c>
      <c r="FB132" s="199">
        <f t="shared" si="1256"/>
        <v>0</v>
      </c>
      <c r="FC132" s="199">
        <f t="shared" si="1257"/>
        <v>0</v>
      </c>
      <c r="FD132" s="113">
        <f t="shared" si="879"/>
        <v>0</v>
      </c>
      <c r="FE132" s="155">
        <f t="shared" si="704"/>
        <v>0</v>
      </c>
      <c r="FH132" s="286" t="s">
        <v>398</v>
      </c>
      <c r="FI132" s="305" t="s">
        <v>399</v>
      </c>
      <c r="FJ132" s="288" t="s">
        <v>107</v>
      </c>
      <c r="FK132" s="289">
        <v>8</v>
      </c>
      <c r="FL132" s="295">
        <v>0</v>
      </c>
      <c r="FM132" s="291">
        <f t="shared" si="1258"/>
        <v>0</v>
      </c>
      <c r="FN132" s="587"/>
      <c r="FO132" s="198">
        <f t="shared" si="1006"/>
        <v>1</v>
      </c>
      <c r="FP132" s="198">
        <f t="shared" si="1007"/>
        <v>1</v>
      </c>
      <c r="FQ132" s="199">
        <f t="shared" si="1008"/>
        <v>1</v>
      </c>
      <c r="FR132" s="199">
        <f t="shared" si="1259"/>
        <v>0</v>
      </c>
      <c r="FS132" s="199">
        <f t="shared" si="1260"/>
        <v>0</v>
      </c>
      <c r="FT132" s="199">
        <f t="shared" si="1261"/>
        <v>0</v>
      </c>
      <c r="FU132" s="113">
        <f t="shared" si="880"/>
        <v>0</v>
      </c>
      <c r="FV132" s="155">
        <f t="shared" si="705"/>
        <v>0</v>
      </c>
      <c r="FY132" s="286" t="s">
        <v>398</v>
      </c>
      <c r="FZ132" s="305" t="s">
        <v>399</v>
      </c>
      <c r="GA132" s="288" t="s">
        <v>107</v>
      </c>
      <c r="GB132" s="289">
        <v>8</v>
      </c>
      <c r="GC132" s="295">
        <v>0</v>
      </c>
      <c r="GD132" s="291">
        <f t="shared" si="1262"/>
        <v>0</v>
      </c>
      <c r="GE132" s="587"/>
      <c r="GF132" s="198">
        <f t="shared" si="1013"/>
        <v>1</v>
      </c>
      <c r="GG132" s="198">
        <f t="shared" si="1014"/>
        <v>1</v>
      </c>
      <c r="GH132" s="199">
        <f t="shared" si="1015"/>
        <v>1</v>
      </c>
      <c r="GI132" s="199">
        <f t="shared" si="1263"/>
        <v>0</v>
      </c>
      <c r="GJ132" s="199">
        <f t="shared" si="1264"/>
        <v>0</v>
      </c>
      <c r="GK132" s="199">
        <f t="shared" si="1265"/>
        <v>0</v>
      </c>
      <c r="GL132" s="113">
        <f t="shared" si="881"/>
        <v>0</v>
      </c>
      <c r="GM132" s="155">
        <f t="shared" si="706"/>
        <v>0</v>
      </c>
      <c r="GP132" s="286" t="s">
        <v>398</v>
      </c>
      <c r="GQ132" s="305" t="s">
        <v>399</v>
      </c>
      <c r="GR132" s="288" t="s">
        <v>107</v>
      </c>
      <c r="GS132" s="289">
        <v>8</v>
      </c>
      <c r="GT132" s="295">
        <v>0</v>
      </c>
      <c r="GU132" s="291">
        <f t="shared" si="1266"/>
        <v>0</v>
      </c>
      <c r="GV132" s="587"/>
      <c r="GW132" s="198">
        <f t="shared" si="1020"/>
        <v>1</v>
      </c>
      <c r="GX132" s="198">
        <f t="shared" si="1021"/>
        <v>1</v>
      </c>
      <c r="GY132" s="199">
        <f t="shared" si="1022"/>
        <v>1</v>
      </c>
      <c r="GZ132" s="199">
        <f t="shared" si="1267"/>
        <v>0</v>
      </c>
      <c r="HA132" s="199">
        <f t="shared" si="1268"/>
        <v>0</v>
      </c>
      <c r="HB132" s="199">
        <f t="shared" si="1269"/>
        <v>0</v>
      </c>
      <c r="HC132" s="113">
        <f t="shared" si="882"/>
        <v>0</v>
      </c>
      <c r="HD132" s="155">
        <f t="shared" si="707"/>
        <v>0</v>
      </c>
      <c r="HG132" s="286" t="s">
        <v>398</v>
      </c>
      <c r="HH132" s="305" t="s">
        <v>399</v>
      </c>
      <c r="HI132" s="288" t="s">
        <v>107</v>
      </c>
      <c r="HJ132" s="289">
        <v>8</v>
      </c>
      <c r="HK132" s="295">
        <v>0</v>
      </c>
      <c r="HL132" s="291">
        <f t="shared" si="1270"/>
        <v>0</v>
      </c>
      <c r="HM132" s="587"/>
      <c r="HN132" s="198">
        <f t="shared" si="1027"/>
        <v>1</v>
      </c>
      <c r="HO132" s="198">
        <f t="shared" si="1028"/>
        <v>1</v>
      </c>
      <c r="HP132" s="199">
        <f t="shared" si="1029"/>
        <v>1</v>
      </c>
      <c r="HQ132" s="199">
        <f t="shared" si="1271"/>
        <v>0</v>
      </c>
      <c r="HR132" s="199">
        <f t="shared" si="1272"/>
        <v>0</v>
      </c>
      <c r="HS132" s="199">
        <f t="shared" si="1273"/>
        <v>0</v>
      </c>
      <c r="HT132" s="113">
        <f t="shared" si="883"/>
        <v>0</v>
      </c>
      <c r="HU132" s="155">
        <f t="shared" si="708"/>
        <v>0</v>
      </c>
      <c r="HX132" s="286" t="s">
        <v>398</v>
      </c>
      <c r="HY132" s="305" t="s">
        <v>399</v>
      </c>
      <c r="HZ132" s="288" t="s">
        <v>107</v>
      </c>
      <c r="IA132" s="289">
        <v>8</v>
      </c>
      <c r="IB132" s="295">
        <v>0</v>
      </c>
      <c r="IC132" s="291">
        <f t="shared" si="1274"/>
        <v>0</v>
      </c>
      <c r="ID132" s="587"/>
      <c r="IE132" s="198">
        <f t="shared" si="1034"/>
        <v>1</v>
      </c>
      <c r="IF132" s="198">
        <f t="shared" si="1035"/>
        <v>1</v>
      </c>
      <c r="IG132" s="199">
        <f t="shared" si="1036"/>
        <v>1</v>
      </c>
      <c r="IH132" s="199">
        <f t="shared" si="1275"/>
        <v>0</v>
      </c>
      <c r="II132" s="199">
        <f t="shared" si="1276"/>
        <v>0</v>
      </c>
      <c r="IJ132" s="199">
        <f t="shared" si="1277"/>
        <v>0</v>
      </c>
      <c r="IK132" s="113">
        <f t="shared" si="884"/>
        <v>0</v>
      </c>
      <c r="IL132" s="155">
        <f t="shared" si="709"/>
        <v>0</v>
      </c>
      <c r="IO132" s="286" t="s">
        <v>398</v>
      </c>
      <c r="IP132" s="305" t="s">
        <v>399</v>
      </c>
      <c r="IQ132" s="288" t="s">
        <v>107</v>
      </c>
      <c r="IR132" s="289">
        <v>8</v>
      </c>
      <c r="IS132" s="295">
        <v>0</v>
      </c>
      <c r="IT132" s="291">
        <f t="shared" si="1278"/>
        <v>0</v>
      </c>
      <c r="IU132" s="587"/>
      <c r="IV132" s="198">
        <f t="shared" si="1041"/>
        <v>1</v>
      </c>
      <c r="IW132" s="198">
        <f t="shared" si="1042"/>
        <v>1</v>
      </c>
      <c r="IX132" s="199">
        <f t="shared" si="1043"/>
        <v>1</v>
      </c>
      <c r="IY132" s="199">
        <f t="shared" si="1279"/>
        <v>0</v>
      </c>
      <c r="IZ132" s="199">
        <f t="shared" si="1280"/>
        <v>0</v>
      </c>
      <c r="JA132" s="199">
        <f t="shared" si="1281"/>
        <v>0</v>
      </c>
      <c r="JB132" s="113">
        <f t="shared" si="885"/>
        <v>0</v>
      </c>
      <c r="JC132" s="155">
        <f t="shared" si="710"/>
        <v>0</v>
      </c>
    </row>
    <row r="133" spans="2:263" ht="68.25" customHeight="1">
      <c r="B133" s="286" t="s">
        <v>400</v>
      </c>
      <c r="C133" s="305" t="s">
        <v>401</v>
      </c>
      <c r="D133" s="288" t="s">
        <v>107</v>
      </c>
      <c r="E133" s="289">
        <v>2</v>
      </c>
      <c r="F133" s="290">
        <v>0</v>
      </c>
      <c r="G133" s="291">
        <f t="shared" si="1167"/>
        <v>0</v>
      </c>
      <c r="H133" s="587"/>
      <c r="K133" s="286" t="s">
        <v>400</v>
      </c>
      <c r="L133" s="300" t="s">
        <v>401</v>
      </c>
      <c r="M133" s="293" t="s">
        <v>107</v>
      </c>
      <c r="N133" s="294">
        <v>2</v>
      </c>
      <c r="O133" s="295">
        <v>48521</v>
      </c>
      <c r="P133" s="291">
        <f t="shared" si="1225"/>
        <v>97042</v>
      </c>
      <c r="Q133" s="587"/>
      <c r="R133" s="198">
        <f t="shared" si="946"/>
        <v>1</v>
      </c>
      <c r="S133" s="198">
        <f t="shared" si="947"/>
        <v>1</v>
      </c>
      <c r="T133" s="199">
        <f t="shared" si="948"/>
        <v>1</v>
      </c>
      <c r="U133" s="199">
        <f t="shared" si="1104"/>
        <v>1</v>
      </c>
      <c r="V133" s="199">
        <f t="shared" si="1105"/>
        <v>1</v>
      </c>
      <c r="W133" s="199">
        <f t="shared" si="1106"/>
        <v>1</v>
      </c>
      <c r="X133" s="113">
        <f t="shared" si="1107"/>
        <v>97042</v>
      </c>
      <c r="Y133" s="155">
        <f t="shared" si="1108"/>
        <v>0</v>
      </c>
      <c r="AB133" s="286" t="s">
        <v>400</v>
      </c>
      <c r="AC133" s="300" t="s">
        <v>401</v>
      </c>
      <c r="AD133" s="293" t="s">
        <v>107</v>
      </c>
      <c r="AE133" s="294">
        <v>2</v>
      </c>
      <c r="AF133" s="295">
        <v>107450</v>
      </c>
      <c r="AG133" s="291">
        <f t="shared" si="1226"/>
        <v>214900</v>
      </c>
      <c r="AH133" s="587"/>
      <c r="AI133" s="198">
        <f t="shared" si="950"/>
        <v>1</v>
      </c>
      <c r="AJ133" s="198">
        <f t="shared" si="951"/>
        <v>1</v>
      </c>
      <c r="AK133" s="199">
        <f t="shared" si="952"/>
        <v>1</v>
      </c>
      <c r="AL133" s="199">
        <f t="shared" si="1227"/>
        <v>1</v>
      </c>
      <c r="AM133" s="199">
        <f t="shared" si="1228"/>
        <v>1</v>
      </c>
      <c r="AN133" s="199">
        <f t="shared" si="1229"/>
        <v>1</v>
      </c>
      <c r="AO133" s="113">
        <f t="shared" si="872"/>
        <v>214900</v>
      </c>
      <c r="AP133" s="155">
        <f t="shared" si="697"/>
        <v>0</v>
      </c>
      <c r="AS133" s="286" t="s">
        <v>400</v>
      </c>
      <c r="AT133" s="292" t="s">
        <v>401</v>
      </c>
      <c r="AU133" s="296" t="s">
        <v>107</v>
      </c>
      <c r="AV133" s="294">
        <v>2</v>
      </c>
      <c r="AW133" s="297">
        <v>125000</v>
      </c>
      <c r="AX133" s="291">
        <f t="shared" si="1230"/>
        <v>250000</v>
      </c>
      <c r="AY133" s="587"/>
      <c r="AZ133" s="198">
        <f t="shared" si="957"/>
        <v>1</v>
      </c>
      <c r="BA133" s="198">
        <f t="shared" si="958"/>
        <v>1</v>
      </c>
      <c r="BB133" s="199">
        <f t="shared" si="959"/>
        <v>1</v>
      </c>
      <c r="BC133" s="199">
        <f t="shared" si="1231"/>
        <v>1</v>
      </c>
      <c r="BD133" s="199">
        <f t="shared" si="1232"/>
        <v>1</v>
      </c>
      <c r="BE133" s="199">
        <f t="shared" si="1233"/>
        <v>1</v>
      </c>
      <c r="BF133" s="113">
        <f t="shared" si="873"/>
        <v>250000</v>
      </c>
      <c r="BG133" s="155">
        <f t="shared" si="698"/>
        <v>0</v>
      </c>
      <c r="BJ133" s="286" t="s">
        <v>400</v>
      </c>
      <c r="BK133" s="300" t="s">
        <v>401</v>
      </c>
      <c r="BL133" s="293" t="s">
        <v>107</v>
      </c>
      <c r="BM133" s="294">
        <v>2</v>
      </c>
      <c r="BN133" s="295">
        <v>400000</v>
      </c>
      <c r="BO133" s="291">
        <f t="shared" si="1234"/>
        <v>800000</v>
      </c>
      <c r="BP133" s="587"/>
      <c r="BQ133" s="198">
        <f t="shared" si="964"/>
        <v>1</v>
      </c>
      <c r="BR133" s="198">
        <f t="shared" si="965"/>
        <v>1</v>
      </c>
      <c r="BS133" s="199">
        <f t="shared" si="966"/>
        <v>1</v>
      </c>
      <c r="BT133" s="199">
        <f t="shared" si="1235"/>
        <v>1</v>
      </c>
      <c r="BU133" s="199">
        <f t="shared" si="1236"/>
        <v>1</v>
      </c>
      <c r="BV133" s="199">
        <f t="shared" si="1237"/>
        <v>1</v>
      </c>
      <c r="BW133" s="113">
        <f t="shared" si="874"/>
        <v>800000</v>
      </c>
      <c r="BX133" s="155">
        <f t="shared" si="699"/>
        <v>0</v>
      </c>
      <c r="CA133" s="286" t="s">
        <v>400</v>
      </c>
      <c r="CB133" s="307" t="s">
        <v>401</v>
      </c>
      <c r="CC133" s="293" t="s">
        <v>107</v>
      </c>
      <c r="CD133" s="294">
        <v>2</v>
      </c>
      <c r="CE133" s="295">
        <v>95000</v>
      </c>
      <c r="CF133" s="291">
        <f t="shared" si="1238"/>
        <v>190000</v>
      </c>
      <c r="CG133" s="587"/>
      <c r="CH133" s="198">
        <f t="shared" si="971"/>
        <v>1</v>
      </c>
      <c r="CI133" s="198">
        <f t="shared" si="972"/>
        <v>1</v>
      </c>
      <c r="CJ133" s="199">
        <f t="shared" si="973"/>
        <v>1</v>
      </c>
      <c r="CK133" s="199">
        <f t="shared" si="1239"/>
        <v>1</v>
      </c>
      <c r="CL133" s="199">
        <f t="shared" si="1240"/>
        <v>1</v>
      </c>
      <c r="CM133" s="199">
        <f t="shared" si="1241"/>
        <v>1</v>
      </c>
      <c r="CN133" s="113">
        <f t="shared" si="875"/>
        <v>190000</v>
      </c>
      <c r="CO133" s="155">
        <f t="shared" si="700"/>
        <v>0</v>
      </c>
      <c r="CR133" s="299" t="s">
        <v>400</v>
      </c>
      <c r="CS133" s="300" t="s">
        <v>401</v>
      </c>
      <c r="CT133" s="301" t="s">
        <v>107</v>
      </c>
      <c r="CU133" s="302">
        <v>2</v>
      </c>
      <c r="CV133" s="303">
        <v>183600</v>
      </c>
      <c r="CW133" s="291">
        <f t="shared" si="1242"/>
        <v>367200</v>
      </c>
      <c r="CX133" s="587"/>
      <c r="CY133" s="198">
        <f t="shared" si="978"/>
        <v>1</v>
      </c>
      <c r="CZ133" s="198">
        <f t="shared" si="979"/>
        <v>1</v>
      </c>
      <c r="DA133" s="199">
        <f t="shared" si="980"/>
        <v>1</v>
      </c>
      <c r="DB133" s="199">
        <f t="shared" si="1243"/>
        <v>1</v>
      </c>
      <c r="DC133" s="199">
        <f t="shared" si="1244"/>
        <v>1</v>
      </c>
      <c r="DD133" s="199">
        <f t="shared" si="1245"/>
        <v>1</v>
      </c>
      <c r="DE133" s="113">
        <f t="shared" si="876"/>
        <v>367200</v>
      </c>
      <c r="DF133" s="155">
        <f t="shared" si="701"/>
        <v>0</v>
      </c>
      <c r="DI133" s="286" t="s">
        <v>400</v>
      </c>
      <c r="DJ133" s="305" t="s">
        <v>401</v>
      </c>
      <c r="DK133" s="288" t="s">
        <v>107</v>
      </c>
      <c r="DL133" s="289">
        <v>2</v>
      </c>
      <c r="DM133" s="295">
        <v>0</v>
      </c>
      <c r="DN133" s="291">
        <f t="shared" si="1246"/>
        <v>0</v>
      </c>
      <c r="DO133" s="587"/>
      <c r="DP133" s="198">
        <f t="shared" si="985"/>
        <v>1</v>
      </c>
      <c r="DQ133" s="198">
        <f t="shared" si="986"/>
        <v>1</v>
      </c>
      <c r="DR133" s="199">
        <f t="shared" si="987"/>
        <v>1</v>
      </c>
      <c r="DS133" s="199">
        <f t="shared" si="1247"/>
        <v>0</v>
      </c>
      <c r="DT133" s="199">
        <f t="shared" si="1248"/>
        <v>0</v>
      </c>
      <c r="DU133" s="199">
        <f t="shared" si="1249"/>
        <v>0</v>
      </c>
      <c r="DV133" s="113">
        <f t="shared" si="877"/>
        <v>0</v>
      </c>
      <c r="DW133" s="155">
        <f t="shared" si="702"/>
        <v>0</v>
      </c>
      <c r="DZ133" s="286" t="s">
        <v>400</v>
      </c>
      <c r="EA133" s="305" t="s">
        <v>401</v>
      </c>
      <c r="EB133" s="288" t="s">
        <v>107</v>
      </c>
      <c r="EC133" s="289">
        <v>2</v>
      </c>
      <c r="ED133" s="295">
        <v>0</v>
      </c>
      <c r="EE133" s="291">
        <f t="shared" si="1250"/>
        <v>0</v>
      </c>
      <c r="EF133" s="587"/>
      <c r="EG133" s="198">
        <f t="shared" si="992"/>
        <v>1</v>
      </c>
      <c r="EH133" s="198">
        <f t="shared" si="993"/>
        <v>1</v>
      </c>
      <c r="EI133" s="199">
        <f t="shared" si="994"/>
        <v>1</v>
      </c>
      <c r="EJ133" s="199">
        <f t="shared" si="1251"/>
        <v>0</v>
      </c>
      <c r="EK133" s="199">
        <f t="shared" si="1252"/>
        <v>0</v>
      </c>
      <c r="EL133" s="199">
        <f t="shared" si="1253"/>
        <v>0</v>
      </c>
      <c r="EM133" s="113">
        <f t="shared" si="878"/>
        <v>0</v>
      </c>
      <c r="EN133" s="155">
        <f t="shared" si="703"/>
        <v>0</v>
      </c>
      <c r="EQ133" s="286" t="s">
        <v>400</v>
      </c>
      <c r="ER133" s="305" t="s">
        <v>401</v>
      </c>
      <c r="ES133" s="288" t="s">
        <v>107</v>
      </c>
      <c r="ET133" s="289">
        <v>2</v>
      </c>
      <c r="EU133" s="295">
        <v>0</v>
      </c>
      <c r="EV133" s="291">
        <f t="shared" si="1254"/>
        <v>0</v>
      </c>
      <c r="EW133" s="587"/>
      <c r="EX133" s="198">
        <f t="shared" si="999"/>
        <v>1</v>
      </c>
      <c r="EY133" s="198">
        <f t="shared" si="1000"/>
        <v>1</v>
      </c>
      <c r="EZ133" s="199">
        <f t="shared" si="1001"/>
        <v>1</v>
      </c>
      <c r="FA133" s="199">
        <f t="shared" si="1255"/>
        <v>0</v>
      </c>
      <c r="FB133" s="199">
        <f t="shared" si="1256"/>
        <v>0</v>
      </c>
      <c r="FC133" s="199">
        <f t="shared" si="1257"/>
        <v>0</v>
      </c>
      <c r="FD133" s="113">
        <f t="shared" si="879"/>
        <v>0</v>
      </c>
      <c r="FE133" s="155">
        <f t="shared" si="704"/>
        <v>0</v>
      </c>
      <c r="FH133" s="286" t="s">
        <v>400</v>
      </c>
      <c r="FI133" s="305" t="s">
        <v>401</v>
      </c>
      <c r="FJ133" s="288" t="s">
        <v>107</v>
      </c>
      <c r="FK133" s="289">
        <v>2</v>
      </c>
      <c r="FL133" s="295">
        <v>0</v>
      </c>
      <c r="FM133" s="291">
        <f t="shared" si="1258"/>
        <v>0</v>
      </c>
      <c r="FN133" s="587"/>
      <c r="FO133" s="198">
        <f t="shared" si="1006"/>
        <v>1</v>
      </c>
      <c r="FP133" s="198">
        <f t="shared" si="1007"/>
        <v>1</v>
      </c>
      <c r="FQ133" s="199">
        <f t="shared" si="1008"/>
        <v>1</v>
      </c>
      <c r="FR133" s="199">
        <f t="shared" si="1259"/>
        <v>0</v>
      </c>
      <c r="FS133" s="199">
        <f t="shared" si="1260"/>
        <v>0</v>
      </c>
      <c r="FT133" s="199">
        <f t="shared" si="1261"/>
        <v>0</v>
      </c>
      <c r="FU133" s="113">
        <f t="shared" si="880"/>
        <v>0</v>
      </c>
      <c r="FV133" s="155">
        <f t="shared" si="705"/>
        <v>0</v>
      </c>
      <c r="FY133" s="286" t="s">
        <v>400</v>
      </c>
      <c r="FZ133" s="305" t="s">
        <v>401</v>
      </c>
      <c r="GA133" s="288" t="s">
        <v>107</v>
      </c>
      <c r="GB133" s="289">
        <v>2</v>
      </c>
      <c r="GC133" s="295">
        <v>0</v>
      </c>
      <c r="GD133" s="291">
        <f t="shared" si="1262"/>
        <v>0</v>
      </c>
      <c r="GE133" s="587"/>
      <c r="GF133" s="198">
        <f t="shared" si="1013"/>
        <v>1</v>
      </c>
      <c r="GG133" s="198">
        <f t="shared" si="1014"/>
        <v>1</v>
      </c>
      <c r="GH133" s="199">
        <f t="shared" si="1015"/>
        <v>1</v>
      </c>
      <c r="GI133" s="199">
        <f t="shared" si="1263"/>
        <v>0</v>
      </c>
      <c r="GJ133" s="199">
        <f t="shared" si="1264"/>
        <v>0</v>
      </c>
      <c r="GK133" s="199">
        <f t="shared" si="1265"/>
        <v>0</v>
      </c>
      <c r="GL133" s="113">
        <f t="shared" si="881"/>
        <v>0</v>
      </c>
      <c r="GM133" s="155">
        <f t="shared" si="706"/>
        <v>0</v>
      </c>
      <c r="GP133" s="286" t="s">
        <v>400</v>
      </c>
      <c r="GQ133" s="305" t="s">
        <v>401</v>
      </c>
      <c r="GR133" s="288" t="s">
        <v>107</v>
      </c>
      <c r="GS133" s="289">
        <v>2</v>
      </c>
      <c r="GT133" s="295">
        <v>0</v>
      </c>
      <c r="GU133" s="291">
        <f t="shared" si="1266"/>
        <v>0</v>
      </c>
      <c r="GV133" s="587"/>
      <c r="GW133" s="198">
        <f t="shared" si="1020"/>
        <v>1</v>
      </c>
      <c r="GX133" s="198">
        <f t="shared" si="1021"/>
        <v>1</v>
      </c>
      <c r="GY133" s="199">
        <f t="shared" si="1022"/>
        <v>1</v>
      </c>
      <c r="GZ133" s="199">
        <f t="shared" si="1267"/>
        <v>0</v>
      </c>
      <c r="HA133" s="199">
        <f t="shared" si="1268"/>
        <v>0</v>
      </c>
      <c r="HB133" s="199">
        <f t="shared" si="1269"/>
        <v>0</v>
      </c>
      <c r="HC133" s="113">
        <f t="shared" si="882"/>
        <v>0</v>
      </c>
      <c r="HD133" s="155">
        <f t="shared" si="707"/>
        <v>0</v>
      </c>
      <c r="HG133" s="286" t="s">
        <v>400</v>
      </c>
      <c r="HH133" s="305" t="s">
        <v>401</v>
      </c>
      <c r="HI133" s="288" t="s">
        <v>107</v>
      </c>
      <c r="HJ133" s="289">
        <v>2</v>
      </c>
      <c r="HK133" s="295">
        <v>0</v>
      </c>
      <c r="HL133" s="291">
        <f t="shared" si="1270"/>
        <v>0</v>
      </c>
      <c r="HM133" s="587"/>
      <c r="HN133" s="198">
        <f t="shared" si="1027"/>
        <v>1</v>
      </c>
      <c r="HO133" s="198">
        <f t="shared" si="1028"/>
        <v>1</v>
      </c>
      <c r="HP133" s="199">
        <f t="shared" si="1029"/>
        <v>1</v>
      </c>
      <c r="HQ133" s="199">
        <f t="shared" si="1271"/>
        <v>0</v>
      </c>
      <c r="HR133" s="199">
        <f t="shared" si="1272"/>
        <v>0</v>
      </c>
      <c r="HS133" s="199">
        <f t="shared" si="1273"/>
        <v>0</v>
      </c>
      <c r="HT133" s="113">
        <f t="shared" si="883"/>
        <v>0</v>
      </c>
      <c r="HU133" s="155">
        <f t="shared" si="708"/>
        <v>0</v>
      </c>
      <c r="HX133" s="286" t="s">
        <v>400</v>
      </c>
      <c r="HY133" s="305" t="s">
        <v>401</v>
      </c>
      <c r="HZ133" s="288" t="s">
        <v>107</v>
      </c>
      <c r="IA133" s="289">
        <v>2</v>
      </c>
      <c r="IB133" s="295">
        <v>0</v>
      </c>
      <c r="IC133" s="291">
        <f t="shared" si="1274"/>
        <v>0</v>
      </c>
      <c r="ID133" s="587"/>
      <c r="IE133" s="198">
        <f t="shared" si="1034"/>
        <v>1</v>
      </c>
      <c r="IF133" s="198">
        <f t="shared" si="1035"/>
        <v>1</v>
      </c>
      <c r="IG133" s="199">
        <f t="shared" si="1036"/>
        <v>1</v>
      </c>
      <c r="IH133" s="199">
        <f t="shared" si="1275"/>
        <v>0</v>
      </c>
      <c r="II133" s="199">
        <f t="shared" si="1276"/>
        <v>0</v>
      </c>
      <c r="IJ133" s="199">
        <f t="shared" si="1277"/>
        <v>0</v>
      </c>
      <c r="IK133" s="113">
        <f t="shared" si="884"/>
        <v>0</v>
      </c>
      <c r="IL133" s="155">
        <f t="shared" si="709"/>
        <v>0</v>
      </c>
      <c r="IO133" s="286" t="s">
        <v>400</v>
      </c>
      <c r="IP133" s="305" t="s">
        <v>401</v>
      </c>
      <c r="IQ133" s="288" t="s">
        <v>107</v>
      </c>
      <c r="IR133" s="289">
        <v>2</v>
      </c>
      <c r="IS133" s="295">
        <v>0</v>
      </c>
      <c r="IT133" s="291">
        <f t="shared" si="1278"/>
        <v>0</v>
      </c>
      <c r="IU133" s="587"/>
      <c r="IV133" s="198">
        <f t="shared" si="1041"/>
        <v>1</v>
      </c>
      <c r="IW133" s="198">
        <f t="shared" si="1042"/>
        <v>1</v>
      </c>
      <c r="IX133" s="199">
        <f t="shared" si="1043"/>
        <v>1</v>
      </c>
      <c r="IY133" s="199">
        <f t="shared" si="1279"/>
        <v>0</v>
      </c>
      <c r="IZ133" s="199">
        <f t="shared" si="1280"/>
        <v>0</v>
      </c>
      <c r="JA133" s="199">
        <f t="shared" si="1281"/>
        <v>0</v>
      </c>
      <c r="JB133" s="113">
        <f t="shared" si="885"/>
        <v>0</v>
      </c>
      <c r="JC133" s="155">
        <f t="shared" si="710"/>
        <v>0</v>
      </c>
    </row>
    <row r="134" spans="2:263" ht="69.75" customHeight="1">
      <c r="B134" s="286" t="s">
        <v>402</v>
      </c>
      <c r="C134" s="305" t="s">
        <v>403</v>
      </c>
      <c r="D134" s="288" t="s">
        <v>107</v>
      </c>
      <c r="E134" s="289">
        <v>5</v>
      </c>
      <c r="F134" s="290">
        <v>0</v>
      </c>
      <c r="G134" s="291">
        <f t="shared" si="1167"/>
        <v>0</v>
      </c>
      <c r="H134" s="587"/>
      <c r="K134" s="286" t="s">
        <v>402</v>
      </c>
      <c r="L134" s="300" t="s">
        <v>403</v>
      </c>
      <c r="M134" s="293" t="s">
        <v>107</v>
      </c>
      <c r="N134" s="294">
        <v>5</v>
      </c>
      <c r="O134" s="295">
        <v>35841</v>
      </c>
      <c r="P134" s="291">
        <f t="shared" si="1225"/>
        <v>179205</v>
      </c>
      <c r="Q134" s="587"/>
      <c r="R134" s="198">
        <f t="shared" si="946"/>
        <v>1</v>
      </c>
      <c r="S134" s="198">
        <f t="shared" si="947"/>
        <v>1</v>
      </c>
      <c r="T134" s="199">
        <f t="shared" si="948"/>
        <v>1</v>
      </c>
      <c r="U134" s="199">
        <f t="shared" si="1104"/>
        <v>1</v>
      </c>
      <c r="V134" s="199">
        <f t="shared" si="1105"/>
        <v>1</v>
      </c>
      <c r="W134" s="199">
        <f t="shared" si="1106"/>
        <v>1</v>
      </c>
      <c r="X134" s="113">
        <f t="shared" si="1107"/>
        <v>179205</v>
      </c>
      <c r="Y134" s="155">
        <f t="shared" si="1108"/>
        <v>0</v>
      </c>
      <c r="AB134" s="286" t="s">
        <v>402</v>
      </c>
      <c r="AC134" s="300" t="s">
        <v>403</v>
      </c>
      <c r="AD134" s="293" t="s">
        <v>107</v>
      </c>
      <c r="AE134" s="294">
        <v>5</v>
      </c>
      <c r="AF134" s="295">
        <v>262000</v>
      </c>
      <c r="AG134" s="291">
        <f t="shared" si="1226"/>
        <v>1310000</v>
      </c>
      <c r="AH134" s="587"/>
      <c r="AI134" s="198">
        <f t="shared" si="950"/>
        <v>1</v>
      </c>
      <c r="AJ134" s="198">
        <f t="shared" si="951"/>
        <v>1</v>
      </c>
      <c r="AK134" s="199">
        <f t="shared" si="952"/>
        <v>1</v>
      </c>
      <c r="AL134" s="199">
        <f t="shared" si="1227"/>
        <v>1</v>
      </c>
      <c r="AM134" s="199">
        <f t="shared" si="1228"/>
        <v>1</v>
      </c>
      <c r="AN134" s="199">
        <f t="shared" si="1229"/>
        <v>1</v>
      </c>
      <c r="AO134" s="113">
        <f t="shared" si="872"/>
        <v>1310000</v>
      </c>
      <c r="AP134" s="155">
        <f t="shared" si="697"/>
        <v>0</v>
      </c>
      <c r="AS134" s="286" t="s">
        <v>402</v>
      </c>
      <c r="AT134" s="292" t="s">
        <v>403</v>
      </c>
      <c r="AU134" s="296" t="s">
        <v>107</v>
      </c>
      <c r="AV134" s="294">
        <v>5</v>
      </c>
      <c r="AW134" s="297">
        <v>345000</v>
      </c>
      <c r="AX134" s="291">
        <f t="shared" si="1230"/>
        <v>1725000</v>
      </c>
      <c r="AY134" s="587"/>
      <c r="AZ134" s="198">
        <f t="shared" si="957"/>
        <v>1</v>
      </c>
      <c r="BA134" s="198">
        <f t="shared" si="958"/>
        <v>1</v>
      </c>
      <c r="BB134" s="199">
        <f t="shared" si="959"/>
        <v>1</v>
      </c>
      <c r="BC134" s="199">
        <f t="shared" si="1231"/>
        <v>1</v>
      </c>
      <c r="BD134" s="199">
        <f t="shared" si="1232"/>
        <v>1</v>
      </c>
      <c r="BE134" s="199">
        <f t="shared" si="1233"/>
        <v>1</v>
      </c>
      <c r="BF134" s="113">
        <f t="shared" si="873"/>
        <v>1725000</v>
      </c>
      <c r="BG134" s="155">
        <f t="shared" si="698"/>
        <v>0</v>
      </c>
      <c r="BJ134" s="286" t="s">
        <v>402</v>
      </c>
      <c r="BK134" s="300" t="s">
        <v>403</v>
      </c>
      <c r="BL134" s="293" t="s">
        <v>107</v>
      </c>
      <c r="BM134" s="294">
        <v>5</v>
      </c>
      <c r="BN134" s="295">
        <v>200000</v>
      </c>
      <c r="BO134" s="291">
        <f t="shared" si="1234"/>
        <v>1000000</v>
      </c>
      <c r="BP134" s="587"/>
      <c r="BQ134" s="198">
        <f t="shared" si="964"/>
        <v>1</v>
      </c>
      <c r="BR134" s="198">
        <f t="shared" si="965"/>
        <v>1</v>
      </c>
      <c r="BS134" s="199">
        <f t="shared" si="966"/>
        <v>1</v>
      </c>
      <c r="BT134" s="199">
        <f t="shared" si="1235"/>
        <v>1</v>
      </c>
      <c r="BU134" s="199">
        <f t="shared" si="1236"/>
        <v>1</v>
      </c>
      <c r="BV134" s="199">
        <f t="shared" si="1237"/>
        <v>1</v>
      </c>
      <c r="BW134" s="113">
        <f t="shared" si="874"/>
        <v>1000000</v>
      </c>
      <c r="BX134" s="155">
        <f t="shared" si="699"/>
        <v>0</v>
      </c>
      <c r="CA134" s="286" t="s">
        <v>402</v>
      </c>
      <c r="CB134" s="307" t="s">
        <v>403</v>
      </c>
      <c r="CC134" s="293" t="s">
        <v>107</v>
      </c>
      <c r="CD134" s="294">
        <v>5</v>
      </c>
      <c r="CE134" s="295">
        <v>150000</v>
      </c>
      <c r="CF134" s="291">
        <f t="shared" si="1238"/>
        <v>750000</v>
      </c>
      <c r="CG134" s="587"/>
      <c r="CH134" s="198">
        <f t="shared" si="971"/>
        <v>1</v>
      </c>
      <c r="CI134" s="198">
        <f t="shared" si="972"/>
        <v>1</v>
      </c>
      <c r="CJ134" s="199">
        <f t="shared" si="973"/>
        <v>1</v>
      </c>
      <c r="CK134" s="199">
        <f t="shared" si="1239"/>
        <v>1</v>
      </c>
      <c r="CL134" s="199">
        <f t="shared" si="1240"/>
        <v>1</v>
      </c>
      <c r="CM134" s="199">
        <f t="shared" si="1241"/>
        <v>1</v>
      </c>
      <c r="CN134" s="113">
        <f t="shared" si="875"/>
        <v>750000</v>
      </c>
      <c r="CO134" s="155">
        <f t="shared" si="700"/>
        <v>0</v>
      </c>
      <c r="CR134" s="299" t="s">
        <v>402</v>
      </c>
      <c r="CS134" s="300" t="s">
        <v>403</v>
      </c>
      <c r="CT134" s="301" t="s">
        <v>107</v>
      </c>
      <c r="CU134" s="302">
        <v>5</v>
      </c>
      <c r="CV134" s="303">
        <v>389946</v>
      </c>
      <c r="CW134" s="291">
        <f t="shared" si="1242"/>
        <v>1949730</v>
      </c>
      <c r="CX134" s="587"/>
      <c r="CY134" s="198">
        <f t="shared" si="978"/>
        <v>1</v>
      </c>
      <c r="CZ134" s="198">
        <f t="shared" si="979"/>
        <v>1</v>
      </c>
      <c r="DA134" s="199">
        <f t="shared" si="980"/>
        <v>1</v>
      </c>
      <c r="DB134" s="199">
        <f t="shared" si="1243"/>
        <v>1</v>
      </c>
      <c r="DC134" s="199">
        <f t="shared" si="1244"/>
        <v>1</v>
      </c>
      <c r="DD134" s="199">
        <f t="shared" si="1245"/>
        <v>1</v>
      </c>
      <c r="DE134" s="113">
        <f t="shared" si="876"/>
        <v>1949730</v>
      </c>
      <c r="DF134" s="155">
        <f t="shared" si="701"/>
        <v>0</v>
      </c>
      <c r="DI134" s="286" t="s">
        <v>402</v>
      </c>
      <c r="DJ134" s="305" t="s">
        <v>403</v>
      </c>
      <c r="DK134" s="288" t="s">
        <v>107</v>
      </c>
      <c r="DL134" s="289">
        <v>5</v>
      </c>
      <c r="DM134" s="295">
        <v>0</v>
      </c>
      <c r="DN134" s="291">
        <f t="shared" si="1246"/>
        <v>0</v>
      </c>
      <c r="DO134" s="587"/>
      <c r="DP134" s="198">
        <f t="shared" si="985"/>
        <v>1</v>
      </c>
      <c r="DQ134" s="198">
        <f t="shared" si="986"/>
        <v>1</v>
      </c>
      <c r="DR134" s="199">
        <f t="shared" si="987"/>
        <v>1</v>
      </c>
      <c r="DS134" s="199">
        <f t="shared" si="1247"/>
        <v>0</v>
      </c>
      <c r="DT134" s="199">
        <f t="shared" si="1248"/>
        <v>0</v>
      </c>
      <c r="DU134" s="199">
        <f t="shared" si="1249"/>
        <v>0</v>
      </c>
      <c r="DV134" s="113">
        <f t="shared" si="877"/>
        <v>0</v>
      </c>
      <c r="DW134" s="155">
        <f t="shared" si="702"/>
        <v>0</v>
      </c>
      <c r="DZ134" s="286" t="s">
        <v>402</v>
      </c>
      <c r="EA134" s="305" t="s">
        <v>403</v>
      </c>
      <c r="EB134" s="288" t="s">
        <v>107</v>
      </c>
      <c r="EC134" s="289">
        <v>5</v>
      </c>
      <c r="ED134" s="295">
        <v>0</v>
      </c>
      <c r="EE134" s="291">
        <f t="shared" si="1250"/>
        <v>0</v>
      </c>
      <c r="EF134" s="587"/>
      <c r="EG134" s="198">
        <f t="shared" si="992"/>
        <v>1</v>
      </c>
      <c r="EH134" s="198">
        <f t="shared" si="993"/>
        <v>1</v>
      </c>
      <c r="EI134" s="199">
        <f t="shared" si="994"/>
        <v>1</v>
      </c>
      <c r="EJ134" s="199">
        <f t="shared" si="1251"/>
        <v>0</v>
      </c>
      <c r="EK134" s="199">
        <f t="shared" si="1252"/>
        <v>0</v>
      </c>
      <c r="EL134" s="199">
        <f t="shared" si="1253"/>
        <v>0</v>
      </c>
      <c r="EM134" s="113">
        <f t="shared" si="878"/>
        <v>0</v>
      </c>
      <c r="EN134" s="155">
        <f t="shared" si="703"/>
        <v>0</v>
      </c>
      <c r="EQ134" s="286" t="s">
        <v>402</v>
      </c>
      <c r="ER134" s="305" t="s">
        <v>403</v>
      </c>
      <c r="ES134" s="288" t="s">
        <v>107</v>
      </c>
      <c r="ET134" s="289">
        <v>5</v>
      </c>
      <c r="EU134" s="295">
        <v>0</v>
      </c>
      <c r="EV134" s="291">
        <f t="shared" si="1254"/>
        <v>0</v>
      </c>
      <c r="EW134" s="587"/>
      <c r="EX134" s="198">
        <f t="shared" si="999"/>
        <v>1</v>
      </c>
      <c r="EY134" s="198">
        <f t="shared" si="1000"/>
        <v>1</v>
      </c>
      <c r="EZ134" s="199">
        <f t="shared" si="1001"/>
        <v>1</v>
      </c>
      <c r="FA134" s="199">
        <f t="shared" si="1255"/>
        <v>0</v>
      </c>
      <c r="FB134" s="199">
        <f t="shared" si="1256"/>
        <v>0</v>
      </c>
      <c r="FC134" s="199">
        <f t="shared" si="1257"/>
        <v>0</v>
      </c>
      <c r="FD134" s="113">
        <f t="shared" si="879"/>
        <v>0</v>
      </c>
      <c r="FE134" s="155">
        <f t="shared" si="704"/>
        <v>0</v>
      </c>
      <c r="FH134" s="286" t="s">
        <v>402</v>
      </c>
      <c r="FI134" s="305" t="s">
        <v>403</v>
      </c>
      <c r="FJ134" s="288" t="s">
        <v>107</v>
      </c>
      <c r="FK134" s="289">
        <v>5</v>
      </c>
      <c r="FL134" s="295">
        <v>0</v>
      </c>
      <c r="FM134" s="291">
        <f t="shared" si="1258"/>
        <v>0</v>
      </c>
      <c r="FN134" s="587"/>
      <c r="FO134" s="198">
        <f t="shared" si="1006"/>
        <v>1</v>
      </c>
      <c r="FP134" s="198">
        <f t="shared" si="1007"/>
        <v>1</v>
      </c>
      <c r="FQ134" s="199">
        <f t="shared" si="1008"/>
        <v>1</v>
      </c>
      <c r="FR134" s="199">
        <f t="shared" si="1259"/>
        <v>0</v>
      </c>
      <c r="FS134" s="199">
        <f t="shared" si="1260"/>
        <v>0</v>
      </c>
      <c r="FT134" s="199">
        <f t="shared" si="1261"/>
        <v>0</v>
      </c>
      <c r="FU134" s="113">
        <f t="shared" si="880"/>
        <v>0</v>
      </c>
      <c r="FV134" s="155">
        <f t="shared" si="705"/>
        <v>0</v>
      </c>
      <c r="FY134" s="286" t="s">
        <v>402</v>
      </c>
      <c r="FZ134" s="305" t="s">
        <v>403</v>
      </c>
      <c r="GA134" s="288" t="s">
        <v>107</v>
      </c>
      <c r="GB134" s="289">
        <v>5</v>
      </c>
      <c r="GC134" s="295">
        <v>0</v>
      </c>
      <c r="GD134" s="291">
        <f t="shared" si="1262"/>
        <v>0</v>
      </c>
      <c r="GE134" s="587"/>
      <c r="GF134" s="198">
        <f t="shared" si="1013"/>
        <v>1</v>
      </c>
      <c r="GG134" s="198">
        <f t="shared" si="1014"/>
        <v>1</v>
      </c>
      <c r="GH134" s="199">
        <f t="shared" si="1015"/>
        <v>1</v>
      </c>
      <c r="GI134" s="199">
        <f t="shared" si="1263"/>
        <v>0</v>
      </c>
      <c r="GJ134" s="199">
        <f t="shared" si="1264"/>
        <v>0</v>
      </c>
      <c r="GK134" s="199">
        <f t="shared" si="1265"/>
        <v>0</v>
      </c>
      <c r="GL134" s="113">
        <f t="shared" si="881"/>
        <v>0</v>
      </c>
      <c r="GM134" s="155">
        <f t="shared" si="706"/>
        <v>0</v>
      </c>
      <c r="GP134" s="286" t="s">
        <v>402</v>
      </c>
      <c r="GQ134" s="305" t="s">
        <v>403</v>
      </c>
      <c r="GR134" s="288" t="s">
        <v>107</v>
      </c>
      <c r="GS134" s="289">
        <v>5</v>
      </c>
      <c r="GT134" s="295">
        <v>0</v>
      </c>
      <c r="GU134" s="291">
        <f t="shared" si="1266"/>
        <v>0</v>
      </c>
      <c r="GV134" s="587"/>
      <c r="GW134" s="198">
        <f t="shared" si="1020"/>
        <v>1</v>
      </c>
      <c r="GX134" s="198">
        <f t="shared" si="1021"/>
        <v>1</v>
      </c>
      <c r="GY134" s="199">
        <f t="shared" si="1022"/>
        <v>1</v>
      </c>
      <c r="GZ134" s="199">
        <f t="shared" si="1267"/>
        <v>0</v>
      </c>
      <c r="HA134" s="199">
        <f t="shared" si="1268"/>
        <v>0</v>
      </c>
      <c r="HB134" s="199">
        <f t="shared" si="1269"/>
        <v>0</v>
      </c>
      <c r="HC134" s="113">
        <f t="shared" si="882"/>
        <v>0</v>
      </c>
      <c r="HD134" s="155">
        <f t="shared" si="707"/>
        <v>0</v>
      </c>
      <c r="HG134" s="286" t="s">
        <v>402</v>
      </c>
      <c r="HH134" s="305" t="s">
        <v>403</v>
      </c>
      <c r="HI134" s="288" t="s">
        <v>107</v>
      </c>
      <c r="HJ134" s="289">
        <v>5</v>
      </c>
      <c r="HK134" s="295">
        <v>0</v>
      </c>
      <c r="HL134" s="291">
        <f t="shared" si="1270"/>
        <v>0</v>
      </c>
      <c r="HM134" s="587"/>
      <c r="HN134" s="198">
        <f t="shared" si="1027"/>
        <v>1</v>
      </c>
      <c r="HO134" s="198">
        <f t="shared" si="1028"/>
        <v>1</v>
      </c>
      <c r="HP134" s="199">
        <f t="shared" si="1029"/>
        <v>1</v>
      </c>
      <c r="HQ134" s="199">
        <f t="shared" si="1271"/>
        <v>0</v>
      </c>
      <c r="HR134" s="199">
        <f t="shared" si="1272"/>
        <v>0</v>
      </c>
      <c r="HS134" s="199">
        <f t="shared" si="1273"/>
        <v>0</v>
      </c>
      <c r="HT134" s="113">
        <f t="shared" si="883"/>
        <v>0</v>
      </c>
      <c r="HU134" s="155">
        <f t="shared" si="708"/>
        <v>0</v>
      </c>
      <c r="HX134" s="286" t="s">
        <v>402</v>
      </c>
      <c r="HY134" s="305" t="s">
        <v>403</v>
      </c>
      <c r="HZ134" s="288" t="s">
        <v>107</v>
      </c>
      <c r="IA134" s="289">
        <v>5</v>
      </c>
      <c r="IB134" s="295">
        <v>0</v>
      </c>
      <c r="IC134" s="291">
        <f t="shared" si="1274"/>
        <v>0</v>
      </c>
      <c r="ID134" s="587"/>
      <c r="IE134" s="198">
        <f t="shared" si="1034"/>
        <v>1</v>
      </c>
      <c r="IF134" s="198">
        <f t="shared" si="1035"/>
        <v>1</v>
      </c>
      <c r="IG134" s="199">
        <f t="shared" si="1036"/>
        <v>1</v>
      </c>
      <c r="IH134" s="199">
        <f t="shared" si="1275"/>
        <v>0</v>
      </c>
      <c r="II134" s="199">
        <f t="shared" si="1276"/>
        <v>0</v>
      </c>
      <c r="IJ134" s="199">
        <f t="shared" si="1277"/>
        <v>0</v>
      </c>
      <c r="IK134" s="113">
        <f t="shared" si="884"/>
        <v>0</v>
      </c>
      <c r="IL134" s="155">
        <f t="shared" si="709"/>
        <v>0</v>
      </c>
      <c r="IO134" s="286" t="s">
        <v>402</v>
      </c>
      <c r="IP134" s="305" t="s">
        <v>403</v>
      </c>
      <c r="IQ134" s="288" t="s">
        <v>107</v>
      </c>
      <c r="IR134" s="289">
        <v>5</v>
      </c>
      <c r="IS134" s="295">
        <v>0</v>
      </c>
      <c r="IT134" s="291">
        <f t="shared" si="1278"/>
        <v>0</v>
      </c>
      <c r="IU134" s="587"/>
      <c r="IV134" s="198">
        <f t="shared" si="1041"/>
        <v>1</v>
      </c>
      <c r="IW134" s="198">
        <f t="shared" si="1042"/>
        <v>1</v>
      </c>
      <c r="IX134" s="199">
        <f t="shared" si="1043"/>
        <v>1</v>
      </c>
      <c r="IY134" s="199">
        <f t="shared" si="1279"/>
        <v>0</v>
      </c>
      <c r="IZ134" s="199">
        <f t="shared" si="1280"/>
        <v>0</v>
      </c>
      <c r="JA134" s="199">
        <f t="shared" si="1281"/>
        <v>0</v>
      </c>
      <c r="JB134" s="113">
        <f t="shared" si="885"/>
        <v>0</v>
      </c>
      <c r="JC134" s="155">
        <f t="shared" si="710"/>
        <v>0</v>
      </c>
    </row>
    <row r="135" spans="2:263" ht="66" customHeight="1">
      <c r="B135" s="286" t="s">
        <v>404</v>
      </c>
      <c r="C135" s="305" t="s">
        <v>405</v>
      </c>
      <c r="D135" s="288" t="s">
        <v>107</v>
      </c>
      <c r="E135" s="289">
        <v>5</v>
      </c>
      <c r="F135" s="290">
        <v>0</v>
      </c>
      <c r="G135" s="291">
        <f t="shared" si="1167"/>
        <v>0</v>
      </c>
      <c r="H135" s="587"/>
      <c r="I135" s="119" t="s">
        <v>143</v>
      </c>
      <c r="K135" s="286" t="s">
        <v>404</v>
      </c>
      <c r="L135" s="300" t="s">
        <v>405</v>
      </c>
      <c r="M135" s="293" t="s">
        <v>107</v>
      </c>
      <c r="N135" s="294">
        <v>5</v>
      </c>
      <c r="O135" s="295">
        <v>17854</v>
      </c>
      <c r="P135" s="291">
        <f t="shared" si="1225"/>
        <v>89270</v>
      </c>
      <c r="Q135" s="587"/>
      <c r="R135" s="198">
        <f t="shared" si="946"/>
        <v>1</v>
      </c>
      <c r="S135" s="198">
        <f t="shared" si="947"/>
        <v>1</v>
      </c>
      <c r="T135" s="199">
        <f t="shared" si="948"/>
        <v>1</v>
      </c>
      <c r="U135" s="199">
        <f t="shared" si="1104"/>
        <v>1</v>
      </c>
      <c r="V135" s="199">
        <f t="shared" si="1105"/>
        <v>1</v>
      </c>
      <c r="W135" s="199">
        <f t="shared" si="1106"/>
        <v>1</v>
      </c>
      <c r="X135" s="113">
        <f t="shared" si="1107"/>
        <v>89270</v>
      </c>
      <c r="Y135" s="155">
        <f t="shared" si="1108"/>
        <v>0</v>
      </c>
      <c r="AB135" s="286" t="s">
        <v>404</v>
      </c>
      <c r="AC135" s="300" t="s">
        <v>405</v>
      </c>
      <c r="AD135" s="293" t="s">
        <v>107</v>
      </c>
      <c r="AE135" s="294">
        <v>5</v>
      </c>
      <c r="AF135" s="295">
        <v>145000</v>
      </c>
      <c r="AG135" s="291">
        <f t="shared" si="1226"/>
        <v>725000</v>
      </c>
      <c r="AH135" s="587"/>
      <c r="AI135" s="198">
        <f t="shared" si="950"/>
        <v>1</v>
      </c>
      <c r="AJ135" s="198">
        <f t="shared" si="951"/>
        <v>1</v>
      </c>
      <c r="AK135" s="199">
        <f t="shared" si="952"/>
        <v>1</v>
      </c>
      <c r="AL135" s="199">
        <f t="shared" si="1227"/>
        <v>1</v>
      </c>
      <c r="AM135" s="199">
        <f t="shared" si="1228"/>
        <v>1</v>
      </c>
      <c r="AN135" s="199">
        <f t="shared" si="1229"/>
        <v>1</v>
      </c>
      <c r="AO135" s="113">
        <f t="shared" si="872"/>
        <v>725000</v>
      </c>
      <c r="AP135" s="155">
        <f t="shared" si="697"/>
        <v>0</v>
      </c>
      <c r="AS135" s="286" t="s">
        <v>404</v>
      </c>
      <c r="AT135" s="292" t="s">
        <v>405</v>
      </c>
      <c r="AU135" s="296" t="s">
        <v>107</v>
      </c>
      <c r="AV135" s="294">
        <v>5</v>
      </c>
      <c r="AW135" s="297">
        <v>375000</v>
      </c>
      <c r="AX135" s="291">
        <f t="shared" si="1230"/>
        <v>1875000</v>
      </c>
      <c r="AY135" s="587"/>
      <c r="AZ135" s="198">
        <f t="shared" si="957"/>
        <v>1</v>
      </c>
      <c r="BA135" s="198">
        <f t="shared" si="958"/>
        <v>1</v>
      </c>
      <c r="BB135" s="199">
        <f t="shared" si="959"/>
        <v>1</v>
      </c>
      <c r="BC135" s="199">
        <f t="shared" si="1231"/>
        <v>1</v>
      </c>
      <c r="BD135" s="199">
        <f t="shared" si="1232"/>
        <v>1</v>
      </c>
      <c r="BE135" s="199">
        <f t="shared" si="1233"/>
        <v>1</v>
      </c>
      <c r="BF135" s="113">
        <f t="shared" si="873"/>
        <v>1875000</v>
      </c>
      <c r="BG135" s="155">
        <f t="shared" si="698"/>
        <v>0</v>
      </c>
      <c r="BJ135" s="286" t="s">
        <v>404</v>
      </c>
      <c r="BK135" s="300" t="s">
        <v>405</v>
      </c>
      <c r="BL135" s="293" t="s">
        <v>107</v>
      </c>
      <c r="BM135" s="294">
        <v>5</v>
      </c>
      <c r="BN135" s="295">
        <v>200000</v>
      </c>
      <c r="BO135" s="291">
        <f t="shared" si="1234"/>
        <v>1000000</v>
      </c>
      <c r="BP135" s="587"/>
      <c r="BQ135" s="198">
        <f t="shared" si="964"/>
        <v>1</v>
      </c>
      <c r="BR135" s="198">
        <f t="shared" si="965"/>
        <v>1</v>
      </c>
      <c r="BS135" s="199">
        <f t="shared" si="966"/>
        <v>1</v>
      </c>
      <c r="BT135" s="199">
        <f t="shared" si="1235"/>
        <v>1</v>
      </c>
      <c r="BU135" s="199">
        <f t="shared" si="1236"/>
        <v>1</v>
      </c>
      <c r="BV135" s="199">
        <f t="shared" si="1237"/>
        <v>1</v>
      </c>
      <c r="BW135" s="113">
        <f t="shared" si="874"/>
        <v>1000000</v>
      </c>
      <c r="BX135" s="155">
        <f t="shared" si="699"/>
        <v>0</v>
      </c>
      <c r="CA135" s="286" t="s">
        <v>404</v>
      </c>
      <c r="CB135" s="307" t="s">
        <v>405</v>
      </c>
      <c r="CC135" s="293" t="s">
        <v>107</v>
      </c>
      <c r="CD135" s="294">
        <v>5</v>
      </c>
      <c r="CE135" s="295">
        <v>150000</v>
      </c>
      <c r="CF135" s="291">
        <f t="shared" si="1238"/>
        <v>750000</v>
      </c>
      <c r="CG135" s="587"/>
      <c r="CH135" s="198">
        <f t="shared" si="971"/>
        <v>1</v>
      </c>
      <c r="CI135" s="198">
        <f t="shared" si="972"/>
        <v>1</v>
      </c>
      <c r="CJ135" s="199">
        <f t="shared" si="973"/>
        <v>1</v>
      </c>
      <c r="CK135" s="199">
        <f t="shared" si="1239"/>
        <v>1</v>
      </c>
      <c r="CL135" s="199">
        <f t="shared" si="1240"/>
        <v>1</v>
      </c>
      <c r="CM135" s="199">
        <f t="shared" si="1241"/>
        <v>1</v>
      </c>
      <c r="CN135" s="113">
        <f t="shared" si="875"/>
        <v>750000</v>
      </c>
      <c r="CO135" s="155">
        <f t="shared" si="700"/>
        <v>0</v>
      </c>
      <c r="CR135" s="299" t="s">
        <v>404</v>
      </c>
      <c r="CS135" s="300" t="s">
        <v>405</v>
      </c>
      <c r="CT135" s="301" t="s">
        <v>107</v>
      </c>
      <c r="CU135" s="302">
        <v>5</v>
      </c>
      <c r="CV135" s="303">
        <v>357000</v>
      </c>
      <c r="CW135" s="291">
        <f t="shared" si="1242"/>
        <v>1785000</v>
      </c>
      <c r="CX135" s="587"/>
      <c r="CY135" s="198">
        <f t="shared" si="978"/>
        <v>1</v>
      </c>
      <c r="CZ135" s="198">
        <f t="shared" si="979"/>
        <v>1</v>
      </c>
      <c r="DA135" s="199">
        <f t="shared" si="980"/>
        <v>1</v>
      </c>
      <c r="DB135" s="199">
        <f t="shared" si="1243"/>
        <v>1</v>
      </c>
      <c r="DC135" s="199">
        <f t="shared" si="1244"/>
        <v>1</v>
      </c>
      <c r="DD135" s="199">
        <f t="shared" si="1245"/>
        <v>1</v>
      </c>
      <c r="DE135" s="113">
        <f t="shared" si="876"/>
        <v>1785000</v>
      </c>
      <c r="DF135" s="155">
        <f t="shared" si="701"/>
        <v>0</v>
      </c>
      <c r="DI135" s="286" t="s">
        <v>404</v>
      </c>
      <c r="DJ135" s="305" t="s">
        <v>405</v>
      </c>
      <c r="DK135" s="288" t="s">
        <v>107</v>
      </c>
      <c r="DL135" s="289">
        <v>5</v>
      </c>
      <c r="DM135" s="295">
        <v>0</v>
      </c>
      <c r="DN135" s="291">
        <f t="shared" si="1246"/>
        <v>0</v>
      </c>
      <c r="DO135" s="587"/>
      <c r="DP135" s="198">
        <f t="shared" si="985"/>
        <v>1</v>
      </c>
      <c r="DQ135" s="198">
        <f t="shared" si="986"/>
        <v>1</v>
      </c>
      <c r="DR135" s="199">
        <f t="shared" si="987"/>
        <v>1</v>
      </c>
      <c r="DS135" s="199">
        <f t="shared" si="1247"/>
        <v>0</v>
      </c>
      <c r="DT135" s="199">
        <f t="shared" si="1248"/>
        <v>0</v>
      </c>
      <c r="DU135" s="199">
        <f t="shared" si="1249"/>
        <v>0</v>
      </c>
      <c r="DV135" s="113">
        <f t="shared" si="877"/>
        <v>0</v>
      </c>
      <c r="DW135" s="155">
        <f t="shared" si="702"/>
        <v>0</v>
      </c>
      <c r="DZ135" s="286" t="s">
        <v>404</v>
      </c>
      <c r="EA135" s="305" t="s">
        <v>405</v>
      </c>
      <c r="EB135" s="288" t="s">
        <v>107</v>
      </c>
      <c r="EC135" s="289">
        <v>5</v>
      </c>
      <c r="ED135" s="295">
        <v>0</v>
      </c>
      <c r="EE135" s="291">
        <f t="shared" si="1250"/>
        <v>0</v>
      </c>
      <c r="EF135" s="587"/>
      <c r="EG135" s="198">
        <f t="shared" si="992"/>
        <v>1</v>
      </c>
      <c r="EH135" s="198">
        <f t="shared" si="993"/>
        <v>1</v>
      </c>
      <c r="EI135" s="199">
        <f t="shared" si="994"/>
        <v>1</v>
      </c>
      <c r="EJ135" s="199">
        <f t="shared" si="1251"/>
        <v>0</v>
      </c>
      <c r="EK135" s="199">
        <f t="shared" si="1252"/>
        <v>0</v>
      </c>
      <c r="EL135" s="199">
        <f t="shared" si="1253"/>
        <v>0</v>
      </c>
      <c r="EM135" s="113">
        <f t="shared" si="878"/>
        <v>0</v>
      </c>
      <c r="EN135" s="155">
        <f t="shared" si="703"/>
        <v>0</v>
      </c>
      <c r="EQ135" s="286" t="s">
        <v>404</v>
      </c>
      <c r="ER135" s="305" t="s">
        <v>405</v>
      </c>
      <c r="ES135" s="288" t="s">
        <v>107</v>
      </c>
      <c r="ET135" s="289">
        <v>5</v>
      </c>
      <c r="EU135" s="295">
        <v>0</v>
      </c>
      <c r="EV135" s="291">
        <f t="shared" si="1254"/>
        <v>0</v>
      </c>
      <c r="EW135" s="587"/>
      <c r="EX135" s="198">
        <f t="shared" si="999"/>
        <v>1</v>
      </c>
      <c r="EY135" s="198">
        <f t="shared" si="1000"/>
        <v>1</v>
      </c>
      <c r="EZ135" s="199">
        <f t="shared" si="1001"/>
        <v>1</v>
      </c>
      <c r="FA135" s="199">
        <f t="shared" si="1255"/>
        <v>0</v>
      </c>
      <c r="FB135" s="199">
        <f t="shared" si="1256"/>
        <v>0</v>
      </c>
      <c r="FC135" s="199">
        <f t="shared" si="1257"/>
        <v>0</v>
      </c>
      <c r="FD135" s="113">
        <f t="shared" si="879"/>
        <v>0</v>
      </c>
      <c r="FE135" s="155">
        <f t="shared" si="704"/>
        <v>0</v>
      </c>
      <c r="FH135" s="286" t="s">
        <v>404</v>
      </c>
      <c r="FI135" s="305" t="s">
        <v>405</v>
      </c>
      <c r="FJ135" s="288" t="s">
        <v>107</v>
      </c>
      <c r="FK135" s="289">
        <v>5</v>
      </c>
      <c r="FL135" s="295">
        <v>0</v>
      </c>
      <c r="FM135" s="291">
        <f t="shared" si="1258"/>
        <v>0</v>
      </c>
      <c r="FN135" s="587"/>
      <c r="FO135" s="198">
        <f t="shared" si="1006"/>
        <v>1</v>
      </c>
      <c r="FP135" s="198">
        <f t="shared" si="1007"/>
        <v>1</v>
      </c>
      <c r="FQ135" s="199">
        <f t="shared" si="1008"/>
        <v>1</v>
      </c>
      <c r="FR135" s="199">
        <f t="shared" si="1259"/>
        <v>0</v>
      </c>
      <c r="FS135" s="199">
        <f t="shared" si="1260"/>
        <v>0</v>
      </c>
      <c r="FT135" s="199">
        <f t="shared" si="1261"/>
        <v>0</v>
      </c>
      <c r="FU135" s="113">
        <f t="shared" si="880"/>
        <v>0</v>
      </c>
      <c r="FV135" s="155">
        <f t="shared" si="705"/>
        <v>0</v>
      </c>
      <c r="FY135" s="286" t="s">
        <v>404</v>
      </c>
      <c r="FZ135" s="305" t="s">
        <v>405</v>
      </c>
      <c r="GA135" s="288" t="s">
        <v>107</v>
      </c>
      <c r="GB135" s="289">
        <v>5</v>
      </c>
      <c r="GC135" s="295">
        <v>0</v>
      </c>
      <c r="GD135" s="291">
        <f t="shared" si="1262"/>
        <v>0</v>
      </c>
      <c r="GE135" s="587"/>
      <c r="GF135" s="198">
        <f t="shared" si="1013"/>
        <v>1</v>
      </c>
      <c r="GG135" s="198">
        <f t="shared" si="1014"/>
        <v>1</v>
      </c>
      <c r="GH135" s="199">
        <f t="shared" si="1015"/>
        <v>1</v>
      </c>
      <c r="GI135" s="199">
        <f t="shared" si="1263"/>
        <v>0</v>
      </c>
      <c r="GJ135" s="199">
        <f t="shared" si="1264"/>
        <v>0</v>
      </c>
      <c r="GK135" s="199">
        <f t="shared" si="1265"/>
        <v>0</v>
      </c>
      <c r="GL135" s="113">
        <f t="shared" si="881"/>
        <v>0</v>
      </c>
      <c r="GM135" s="155">
        <f t="shared" si="706"/>
        <v>0</v>
      </c>
      <c r="GP135" s="286" t="s">
        <v>404</v>
      </c>
      <c r="GQ135" s="305" t="s">
        <v>405</v>
      </c>
      <c r="GR135" s="288" t="s">
        <v>107</v>
      </c>
      <c r="GS135" s="289">
        <v>5</v>
      </c>
      <c r="GT135" s="295">
        <v>0</v>
      </c>
      <c r="GU135" s="291">
        <f t="shared" si="1266"/>
        <v>0</v>
      </c>
      <c r="GV135" s="587"/>
      <c r="GW135" s="198">
        <f t="shared" si="1020"/>
        <v>1</v>
      </c>
      <c r="GX135" s="198">
        <f t="shared" si="1021"/>
        <v>1</v>
      </c>
      <c r="GY135" s="199">
        <f t="shared" si="1022"/>
        <v>1</v>
      </c>
      <c r="GZ135" s="199">
        <f t="shared" si="1267"/>
        <v>0</v>
      </c>
      <c r="HA135" s="199">
        <f t="shared" si="1268"/>
        <v>0</v>
      </c>
      <c r="HB135" s="199">
        <f t="shared" si="1269"/>
        <v>0</v>
      </c>
      <c r="HC135" s="113">
        <f t="shared" si="882"/>
        <v>0</v>
      </c>
      <c r="HD135" s="155">
        <f t="shared" si="707"/>
        <v>0</v>
      </c>
      <c r="HG135" s="286" t="s">
        <v>404</v>
      </c>
      <c r="HH135" s="305" t="s">
        <v>405</v>
      </c>
      <c r="HI135" s="288" t="s">
        <v>107</v>
      </c>
      <c r="HJ135" s="289">
        <v>5</v>
      </c>
      <c r="HK135" s="295">
        <v>0</v>
      </c>
      <c r="HL135" s="291">
        <f t="shared" si="1270"/>
        <v>0</v>
      </c>
      <c r="HM135" s="587"/>
      <c r="HN135" s="198">
        <f t="shared" si="1027"/>
        <v>1</v>
      </c>
      <c r="HO135" s="198">
        <f t="shared" si="1028"/>
        <v>1</v>
      </c>
      <c r="HP135" s="199">
        <f t="shared" si="1029"/>
        <v>1</v>
      </c>
      <c r="HQ135" s="199">
        <f t="shared" si="1271"/>
        <v>0</v>
      </c>
      <c r="HR135" s="199">
        <f t="shared" si="1272"/>
        <v>0</v>
      </c>
      <c r="HS135" s="199">
        <f t="shared" si="1273"/>
        <v>0</v>
      </c>
      <c r="HT135" s="113">
        <f t="shared" si="883"/>
        <v>0</v>
      </c>
      <c r="HU135" s="155">
        <f t="shared" si="708"/>
        <v>0</v>
      </c>
      <c r="HX135" s="286" t="s">
        <v>404</v>
      </c>
      <c r="HY135" s="305" t="s">
        <v>405</v>
      </c>
      <c r="HZ135" s="288" t="s">
        <v>107</v>
      </c>
      <c r="IA135" s="289">
        <v>5</v>
      </c>
      <c r="IB135" s="295">
        <v>0</v>
      </c>
      <c r="IC135" s="291">
        <f t="shared" si="1274"/>
        <v>0</v>
      </c>
      <c r="ID135" s="587"/>
      <c r="IE135" s="198">
        <f t="shared" si="1034"/>
        <v>1</v>
      </c>
      <c r="IF135" s="198">
        <f t="shared" si="1035"/>
        <v>1</v>
      </c>
      <c r="IG135" s="199">
        <f t="shared" si="1036"/>
        <v>1</v>
      </c>
      <c r="IH135" s="199">
        <f t="shared" si="1275"/>
        <v>0</v>
      </c>
      <c r="II135" s="199">
        <f t="shared" si="1276"/>
        <v>0</v>
      </c>
      <c r="IJ135" s="199">
        <f t="shared" si="1277"/>
        <v>0</v>
      </c>
      <c r="IK135" s="113">
        <f t="shared" si="884"/>
        <v>0</v>
      </c>
      <c r="IL135" s="155">
        <f t="shared" si="709"/>
        <v>0</v>
      </c>
      <c r="IO135" s="286" t="s">
        <v>404</v>
      </c>
      <c r="IP135" s="305" t="s">
        <v>405</v>
      </c>
      <c r="IQ135" s="288" t="s">
        <v>107</v>
      </c>
      <c r="IR135" s="289">
        <v>5</v>
      </c>
      <c r="IS135" s="295">
        <v>0</v>
      </c>
      <c r="IT135" s="291">
        <f t="shared" si="1278"/>
        <v>0</v>
      </c>
      <c r="IU135" s="587"/>
      <c r="IV135" s="198">
        <f t="shared" si="1041"/>
        <v>1</v>
      </c>
      <c r="IW135" s="198">
        <f t="shared" si="1042"/>
        <v>1</v>
      </c>
      <c r="IX135" s="199">
        <f t="shared" si="1043"/>
        <v>1</v>
      </c>
      <c r="IY135" s="199">
        <f t="shared" si="1279"/>
        <v>0</v>
      </c>
      <c r="IZ135" s="199">
        <f t="shared" si="1280"/>
        <v>0</v>
      </c>
      <c r="JA135" s="199">
        <f t="shared" si="1281"/>
        <v>0</v>
      </c>
      <c r="JB135" s="113">
        <f t="shared" si="885"/>
        <v>0</v>
      </c>
      <c r="JC135" s="155">
        <f t="shared" si="710"/>
        <v>0</v>
      </c>
    </row>
    <row r="136" spans="2:263" ht="59.25" customHeight="1">
      <c r="B136" s="286" t="s">
        <v>406</v>
      </c>
      <c r="C136" s="305" t="s">
        <v>407</v>
      </c>
      <c r="D136" s="288" t="s">
        <v>109</v>
      </c>
      <c r="E136" s="289">
        <v>30</v>
      </c>
      <c r="F136" s="290">
        <v>0</v>
      </c>
      <c r="G136" s="291">
        <f t="shared" si="1167"/>
        <v>0</v>
      </c>
      <c r="H136" s="587"/>
      <c r="K136" s="286" t="s">
        <v>406</v>
      </c>
      <c r="L136" s="300" t="s">
        <v>407</v>
      </c>
      <c r="M136" s="293" t="s">
        <v>109</v>
      </c>
      <c r="N136" s="294">
        <v>30</v>
      </c>
      <c r="O136" s="295">
        <v>18258</v>
      </c>
      <c r="P136" s="291">
        <f t="shared" si="1225"/>
        <v>547740</v>
      </c>
      <c r="Q136" s="587"/>
      <c r="R136" s="198">
        <f t="shared" ref="R136:R167" si="1282">IF(EXACT(VLOOKUP(K136,OFERTA_0,2,FALSE),L136),1,0)</f>
        <v>1</v>
      </c>
      <c r="S136" s="198">
        <f t="shared" ref="S136:S167" si="1283">IF(EXACT(VLOOKUP(K136,OFERTA_0,3,FALSE),M136),1,0)</f>
        <v>1</v>
      </c>
      <c r="T136" s="199">
        <f t="shared" ref="T136:T167" si="1284">IF(EXACT(VLOOKUP(K136,OFERTA_0,4,FALSE),N136),1,0)</f>
        <v>1</v>
      </c>
      <c r="U136" s="199">
        <f t="shared" si="1104"/>
        <v>1</v>
      </c>
      <c r="V136" s="199">
        <f t="shared" si="1105"/>
        <v>1</v>
      </c>
      <c r="W136" s="199">
        <f t="shared" si="1106"/>
        <v>1</v>
      </c>
      <c r="X136" s="113">
        <f t="shared" si="1107"/>
        <v>547740</v>
      </c>
      <c r="Y136" s="155">
        <f t="shared" si="1108"/>
        <v>0</v>
      </c>
      <c r="AB136" s="286" t="s">
        <v>406</v>
      </c>
      <c r="AC136" s="300" t="s">
        <v>407</v>
      </c>
      <c r="AD136" s="293" t="s">
        <v>109</v>
      </c>
      <c r="AE136" s="294">
        <v>30</v>
      </c>
      <c r="AF136" s="295">
        <v>5500</v>
      </c>
      <c r="AG136" s="291">
        <f t="shared" si="1226"/>
        <v>165000</v>
      </c>
      <c r="AH136" s="587"/>
      <c r="AI136" s="198">
        <f t="shared" si="950"/>
        <v>1</v>
      </c>
      <c r="AJ136" s="198">
        <f t="shared" si="951"/>
        <v>1</v>
      </c>
      <c r="AK136" s="199">
        <f t="shared" si="952"/>
        <v>1</v>
      </c>
      <c r="AL136" s="199">
        <f t="shared" si="1227"/>
        <v>1</v>
      </c>
      <c r="AM136" s="199">
        <f t="shared" si="1228"/>
        <v>1</v>
      </c>
      <c r="AN136" s="199">
        <f t="shared" si="1229"/>
        <v>1</v>
      </c>
      <c r="AO136" s="113">
        <f t="shared" si="872"/>
        <v>165000</v>
      </c>
      <c r="AP136" s="155">
        <f t="shared" si="697"/>
        <v>0</v>
      </c>
      <c r="AS136" s="286" t="s">
        <v>406</v>
      </c>
      <c r="AT136" s="292" t="s">
        <v>407</v>
      </c>
      <c r="AU136" s="296" t="s">
        <v>109</v>
      </c>
      <c r="AV136" s="294">
        <v>30</v>
      </c>
      <c r="AW136" s="297">
        <v>15000</v>
      </c>
      <c r="AX136" s="291">
        <f t="shared" si="1230"/>
        <v>450000</v>
      </c>
      <c r="AY136" s="587"/>
      <c r="AZ136" s="198">
        <f t="shared" si="957"/>
        <v>1</v>
      </c>
      <c r="BA136" s="198">
        <f t="shared" si="958"/>
        <v>1</v>
      </c>
      <c r="BB136" s="199">
        <f t="shared" si="959"/>
        <v>1</v>
      </c>
      <c r="BC136" s="199">
        <f t="shared" si="1231"/>
        <v>1</v>
      </c>
      <c r="BD136" s="199">
        <f t="shared" si="1232"/>
        <v>1</v>
      </c>
      <c r="BE136" s="199">
        <f t="shared" si="1233"/>
        <v>1</v>
      </c>
      <c r="BF136" s="113">
        <f t="shared" si="873"/>
        <v>450000</v>
      </c>
      <c r="BG136" s="155">
        <f t="shared" si="698"/>
        <v>0</v>
      </c>
      <c r="BJ136" s="286" t="s">
        <v>406</v>
      </c>
      <c r="BK136" s="300" t="s">
        <v>407</v>
      </c>
      <c r="BL136" s="293" t="s">
        <v>109</v>
      </c>
      <c r="BM136" s="294">
        <v>30</v>
      </c>
      <c r="BN136" s="295">
        <v>15000</v>
      </c>
      <c r="BO136" s="291">
        <f t="shared" si="1234"/>
        <v>450000</v>
      </c>
      <c r="BP136" s="587"/>
      <c r="BQ136" s="198">
        <f t="shared" si="964"/>
        <v>1</v>
      </c>
      <c r="BR136" s="198">
        <f t="shared" si="965"/>
        <v>1</v>
      </c>
      <c r="BS136" s="199">
        <f t="shared" si="966"/>
        <v>1</v>
      </c>
      <c r="BT136" s="199">
        <f t="shared" si="1235"/>
        <v>1</v>
      </c>
      <c r="BU136" s="199">
        <f t="shared" si="1236"/>
        <v>1</v>
      </c>
      <c r="BV136" s="199">
        <f t="shared" si="1237"/>
        <v>1</v>
      </c>
      <c r="BW136" s="113">
        <f t="shared" si="874"/>
        <v>450000</v>
      </c>
      <c r="BX136" s="155">
        <f t="shared" si="699"/>
        <v>0</v>
      </c>
      <c r="CA136" s="286" t="s">
        <v>406</v>
      </c>
      <c r="CB136" s="307" t="s">
        <v>407</v>
      </c>
      <c r="CC136" s="293" t="s">
        <v>109</v>
      </c>
      <c r="CD136" s="294">
        <v>30</v>
      </c>
      <c r="CE136" s="295">
        <v>4000</v>
      </c>
      <c r="CF136" s="291">
        <f t="shared" si="1238"/>
        <v>120000</v>
      </c>
      <c r="CG136" s="587"/>
      <c r="CH136" s="198">
        <f t="shared" si="971"/>
        <v>1</v>
      </c>
      <c r="CI136" s="198">
        <f t="shared" si="972"/>
        <v>1</v>
      </c>
      <c r="CJ136" s="199">
        <f t="shared" si="973"/>
        <v>1</v>
      </c>
      <c r="CK136" s="199">
        <f t="shared" si="1239"/>
        <v>1</v>
      </c>
      <c r="CL136" s="199">
        <f t="shared" si="1240"/>
        <v>1</v>
      </c>
      <c r="CM136" s="199">
        <f t="shared" si="1241"/>
        <v>1</v>
      </c>
      <c r="CN136" s="113">
        <f t="shared" si="875"/>
        <v>120000</v>
      </c>
      <c r="CO136" s="155">
        <f t="shared" si="700"/>
        <v>0</v>
      </c>
      <c r="CR136" s="299" t="s">
        <v>406</v>
      </c>
      <c r="CS136" s="300" t="s">
        <v>407</v>
      </c>
      <c r="CT136" s="301" t="s">
        <v>109</v>
      </c>
      <c r="CU136" s="302">
        <v>30</v>
      </c>
      <c r="CV136" s="303">
        <v>46104</v>
      </c>
      <c r="CW136" s="291">
        <f t="shared" si="1242"/>
        <v>1383120</v>
      </c>
      <c r="CX136" s="587"/>
      <c r="CY136" s="198">
        <f t="shared" si="978"/>
        <v>1</v>
      </c>
      <c r="CZ136" s="198">
        <f t="shared" si="979"/>
        <v>1</v>
      </c>
      <c r="DA136" s="199">
        <f t="shared" si="980"/>
        <v>1</v>
      </c>
      <c r="DB136" s="199">
        <f t="shared" si="1243"/>
        <v>1</v>
      </c>
      <c r="DC136" s="199">
        <f t="shared" si="1244"/>
        <v>1</v>
      </c>
      <c r="DD136" s="199">
        <f t="shared" si="1245"/>
        <v>1</v>
      </c>
      <c r="DE136" s="113">
        <f t="shared" si="876"/>
        <v>1383120</v>
      </c>
      <c r="DF136" s="155">
        <f t="shared" si="701"/>
        <v>0</v>
      </c>
      <c r="DI136" s="286" t="s">
        <v>406</v>
      </c>
      <c r="DJ136" s="305" t="s">
        <v>407</v>
      </c>
      <c r="DK136" s="288" t="s">
        <v>109</v>
      </c>
      <c r="DL136" s="289">
        <v>30</v>
      </c>
      <c r="DM136" s="295">
        <v>0</v>
      </c>
      <c r="DN136" s="291">
        <f t="shared" si="1246"/>
        <v>0</v>
      </c>
      <c r="DO136" s="587"/>
      <c r="DP136" s="198">
        <f t="shared" si="985"/>
        <v>1</v>
      </c>
      <c r="DQ136" s="198">
        <f t="shared" si="986"/>
        <v>1</v>
      </c>
      <c r="DR136" s="199">
        <f t="shared" si="987"/>
        <v>1</v>
      </c>
      <c r="DS136" s="199">
        <f t="shared" si="1247"/>
        <v>0</v>
      </c>
      <c r="DT136" s="199">
        <f t="shared" si="1248"/>
        <v>0</v>
      </c>
      <c r="DU136" s="199">
        <f t="shared" si="1249"/>
        <v>0</v>
      </c>
      <c r="DV136" s="113">
        <f t="shared" si="877"/>
        <v>0</v>
      </c>
      <c r="DW136" s="155">
        <f t="shared" si="702"/>
        <v>0</v>
      </c>
      <c r="DZ136" s="286" t="s">
        <v>406</v>
      </c>
      <c r="EA136" s="305" t="s">
        <v>407</v>
      </c>
      <c r="EB136" s="288" t="s">
        <v>109</v>
      </c>
      <c r="EC136" s="289">
        <v>30</v>
      </c>
      <c r="ED136" s="295">
        <v>0</v>
      </c>
      <c r="EE136" s="291">
        <f t="shared" si="1250"/>
        <v>0</v>
      </c>
      <c r="EF136" s="587"/>
      <c r="EG136" s="198">
        <f t="shared" si="992"/>
        <v>1</v>
      </c>
      <c r="EH136" s="198">
        <f t="shared" si="993"/>
        <v>1</v>
      </c>
      <c r="EI136" s="199">
        <f t="shared" si="994"/>
        <v>1</v>
      </c>
      <c r="EJ136" s="199">
        <f t="shared" si="1251"/>
        <v>0</v>
      </c>
      <c r="EK136" s="199">
        <f t="shared" si="1252"/>
        <v>0</v>
      </c>
      <c r="EL136" s="199">
        <f t="shared" si="1253"/>
        <v>0</v>
      </c>
      <c r="EM136" s="113">
        <f t="shared" si="878"/>
        <v>0</v>
      </c>
      <c r="EN136" s="155">
        <f t="shared" si="703"/>
        <v>0</v>
      </c>
      <c r="EQ136" s="286" t="s">
        <v>406</v>
      </c>
      <c r="ER136" s="305" t="s">
        <v>407</v>
      </c>
      <c r="ES136" s="288" t="s">
        <v>109</v>
      </c>
      <c r="ET136" s="289">
        <v>30</v>
      </c>
      <c r="EU136" s="295">
        <v>0</v>
      </c>
      <c r="EV136" s="291">
        <f t="shared" si="1254"/>
        <v>0</v>
      </c>
      <c r="EW136" s="587"/>
      <c r="EX136" s="198">
        <f t="shared" si="999"/>
        <v>1</v>
      </c>
      <c r="EY136" s="198">
        <f t="shared" si="1000"/>
        <v>1</v>
      </c>
      <c r="EZ136" s="199">
        <f t="shared" si="1001"/>
        <v>1</v>
      </c>
      <c r="FA136" s="199">
        <f t="shared" si="1255"/>
        <v>0</v>
      </c>
      <c r="FB136" s="199">
        <f t="shared" si="1256"/>
        <v>0</v>
      </c>
      <c r="FC136" s="199">
        <f t="shared" si="1257"/>
        <v>0</v>
      </c>
      <c r="FD136" s="113">
        <f t="shared" si="879"/>
        <v>0</v>
      </c>
      <c r="FE136" s="155">
        <f t="shared" si="704"/>
        <v>0</v>
      </c>
      <c r="FH136" s="286" t="s">
        <v>406</v>
      </c>
      <c r="FI136" s="305" t="s">
        <v>407</v>
      </c>
      <c r="FJ136" s="288" t="s">
        <v>109</v>
      </c>
      <c r="FK136" s="289">
        <v>30</v>
      </c>
      <c r="FL136" s="295">
        <v>0</v>
      </c>
      <c r="FM136" s="291">
        <f t="shared" si="1258"/>
        <v>0</v>
      </c>
      <c r="FN136" s="587"/>
      <c r="FO136" s="198">
        <f t="shared" si="1006"/>
        <v>1</v>
      </c>
      <c r="FP136" s="198">
        <f t="shared" si="1007"/>
        <v>1</v>
      </c>
      <c r="FQ136" s="199">
        <f t="shared" si="1008"/>
        <v>1</v>
      </c>
      <c r="FR136" s="199">
        <f t="shared" si="1259"/>
        <v>0</v>
      </c>
      <c r="FS136" s="199">
        <f t="shared" si="1260"/>
        <v>0</v>
      </c>
      <c r="FT136" s="199">
        <f t="shared" si="1261"/>
        <v>0</v>
      </c>
      <c r="FU136" s="113">
        <f t="shared" si="880"/>
        <v>0</v>
      </c>
      <c r="FV136" s="155">
        <f t="shared" si="705"/>
        <v>0</v>
      </c>
      <c r="FY136" s="286" t="s">
        <v>406</v>
      </c>
      <c r="FZ136" s="305" t="s">
        <v>407</v>
      </c>
      <c r="GA136" s="288" t="s">
        <v>109</v>
      </c>
      <c r="GB136" s="289">
        <v>30</v>
      </c>
      <c r="GC136" s="295">
        <v>0</v>
      </c>
      <c r="GD136" s="291">
        <f t="shared" si="1262"/>
        <v>0</v>
      </c>
      <c r="GE136" s="587"/>
      <c r="GF136" s="198">
        <f t="shared" si="1013"/>
        <v>1</v>
      </c>
      <c r="GG136" s="198">
        <f t="shared" si="1014"/>
        <v>1</v>
      </c>
      <c r="GH136" s="199">
        <f t="shared" si="1015"/>
        <v>1</v>
      </c>
      <c r="GI136" s="199">
        <f t="shared" si="1263"/>
        <v>0</v>
      </c>
      <c r="GJ136" s="199">
        <f t="shared" si="1264"/>
        <v>0</v>
      </c>
      <c r="GK136" s="199">
        <f t="shared" si="1265"/>
        <v>0</v>
      </c>
      <c r="GL136" s="113">
        <f t="shared" si="881"/>
        <v>0</v>
      </c>
      <c r="GM136" s="155">
        <f t="shared" si="706"/>
        <v>0</v>
      </c>
      <c r="GP136" s="286" t="s">
        <v>406</v>
      </c>
      <c r="GQ136" s="305" t="s">
        <v>407</v>
      </c>
      <c r="GR136" s="288" t="s">
        <v>109</v>
      </c>
      <c r="GS136" s="289">
        <v>30</v>
      </c>
      <c r="GT136" s="295">
        <v>0</v>
      </c>
      <c r="GU136" s="291">
        <f t="shared" si="1266"/>
        <v>0</v>
      </c>
      <c r="GV136" s="587"/>
      <c r="GW136" s="198">
        <f t="shared" si="1020"/>
        <v>1</v>
      </c>
      <c r="GX136" s="198">
        <f t="shared" si="1021"/>
        <v>1</v>
      </c>
      <c r="GY136" s="199">
        <f t="shared" si="1022"/>
        <v>1</v>
      </c>
      <c r="GZ136" s="199">
        <f t="shared" si="1267"/>
        <v>0</v>
      </c>
      <c r="HA136" s="199">
        <f t="shared" si="1268"/>
        <v>0</v>
      </c>
      <c r="HB136" s="199">
        <f t="shared" si="1269"/>
        <v>0</v>
      </c>
      <c r="HC136" s="113">
        <f t="shared" si="882"/>
        <v>0</v>
      </c>
      <c r="HD136" s="155">
        <f t="shared" si="707"/>
        <v>0</v>
      </c>
      <c r="HG136" s="286" t="s">
        <v>406</v>
      </c>
      <c r="HH136" s="305" t="s">
        <v>407</v>
      </c>
      <c r="HI136" s="288" t="s">
        <v>109</v>
      </c>
      <c r="HJ136" s="289">
        <v>30</v>
      </c>
      <c r="HK136" s="295">
        <v>0</v>
      </c>
      <c r="HL136" s="291">
        <f t="shared" si="1270"/>
        <v>0</v>
      </c>
      <c r="HM136" s="587"/>
      <c r="HN136" s="198">
        <f t="shared" si="1027"/>
        <v>1</v>
      </c>
      <c r="HO136" s="198">
        <f t="shared" si="1028"/>
        <v>1</v>
      </c>
      <c r="HP136" s="199">
        <f t="shared" si="1029"/>
        <v>1</v>
      </c>
      <c r="HQ136" s="199">
        <f t="shared" si="1271"/>
        <v>0</v>
      </c>
      <c r="HR136" s="199">
        <f t="shared" si="1272"/>
        <v>0</v>
      </c>
      <c r="HS136" s="199">
        <f t="shared" si="1273"/>
        <v>0</v>
      </c>
      <c r="HT136" s="113">
        <f t="shared" si="883"/>
        <v>0</v>
      </c>
      <c r="HU136" s="155">
        <f t="shared" si="708"/>
        <v>0</v>
      </c>
      <c r="HX136" s="286" t="s">
        <v>406</v>
      </c>
      <c r="HY136" s="305" t="s">
        <v>407</v>
      </c>
      <c r="HZ136" s="288" t="s">
        <v>109</v>
      </c>
      <c r="IA136" s="289">
        <v>30</v>
      </c>
      <c r="IB136" s="295">
        <v>0</v>
      </c>
      <c r="IC136" s="291">
        <f t="shared" si="1274"/>
        <v>0</v>
      </c>
      <c r="ID136" s="587"/>
      <c r="IE136" s="198">
        <f t="shared" si="1034"/>
        <v>1</v>
      </c>
      <c r="IF136" s="198">
        <f t="shared" si="1035"/>
        <v>1</v>
      </c>
      <c r="IG136" s="199">
        <f t="shared" si="1036"/>
        <v>1</v>
      </c>
      <c r="IH136" s="199">
        <f t="shared" si="1275"/>
        <v>0</v>
      </c>
      <c r="II136" s="199">
        <f t="shared" si="1276"/>
        <v>0</v>
      </c>
      <c r="IJ136" s="199">
        <f t="shared" si="1277"/>
        <v>0</v>
      </c>
      <c r="IK136" s="113">
        <f t="shared" si="884"/>
        <v>0</v>
      </c>
      <c r="IL136" s="155">
        <f t="shared" si="709"/>
        <v>0</v>
      </c>
      <c r="IO136" s="286" t="s">
        <v>406</v>
      </c>
      <c r="IP136" s="305" t="s">
        <v>407</v>
      </c>
      <c r="IQ136" s="288" t="s">
        <v>109</v>
      </c>
      <c r="IR136" s="289">
        <v>30</v>
      </c>
      <c r="IS136" s="295">
        <v>0</v>
      </c>
      <c r="IT136" s="291">
        <f t="shared" si="1278"/>
        <v>0</v>
      </c>
      <c r="IU136" s="587"/>
      <c r="IV136" s="198">
        <f t="shared" si="1041"/>
        <v>1</v>
      </c>
      <c r="IW136" s="198">
        <f t="shared" si="1042"/>
        <v>1</v>
      </c>
      <c r="IX136" s="199">
        <f t="shared" si="1043"/>
        <v>1</v>
      </c>
      <c r="IY136" s="199">
        <f t="shared" si="1279"/>
        <v>0</v>
      </c>
      <c r="IZ136" s="199">
        <f t="shared" si="1280"/>
        <v>0</v>
      </c>
      <c r="JA136" s="199">
        <f t="shared" si="1281"/>
        <v>0</v>
      </c>
      <c r="JB136" s="113">
        <f t="shared" si="885"/>
        <v>0</v>
      </c>
      <c r="JC136" s="155">
        <f t="shared" si="710"/>
        <v>0</v>
      </c>
    </row>
    <row r="137" spans="2:263" ht="44.25" customHeight="1">
      <c r="B137" s="286" t="s">
        <v>408</v>
      </c>
      <c r="C137" s="305" t="s">
        <v>409</v>
      </c>
      <c r="D137" s="288" t="s">
        <v>109</v>
      </c>
      <c r="E137" s="289">
        <v>25</v>
      </c>
      <c r="F137" s="290">
        <v>0</v>
      </c>
      <c r="G137" s="291">
        <f t="shared" si="1167"/>
        <v>0</v>
      </c>
      <c r="H137" s="587"/>
      <c r="K137" s="286" t="s">
        <v>408</v>
      </c>
      <c r="L137" s="300" t="s">
        <v>409</v>
      </c>
      <c r="M137" s="293" t="s">
        <v>109</v>
      </c>
      <c r="N137" s="294">
        <v>25</v>
      </c>
      <c r="O137" s="295">
        <v>246812</v>
      </c>
      <c r="P137" s="291">
        <f t="shared" si="1225"/>
        <v>6170300</v>
      </c>
      <c r="Q137" s="587"/>
      <c r="R137" s="198">
        <f t="shared" si="1282"/>
        <v>1</v>
      </c>
      <c r="S137" s="198">
        <f t="shared" si="1283"/>
        <v>1</v>
      </c>
      <c r="T137" s="199">
        <f t="shared" si="1284"/>
        <v>1</v>
      </c>
      <c r="U137" s="199">
        <f t="shared" si="1104"/>
        <v>1</v>
      </c>
      <c r="V137" s="199">
        <f t="shared" si="1105"/>
        <v>1</v>
      </c>
      <c r="W137" s="199">
        <f t="shared" si="1106"/>
        <v>1</v>
      </c>
      <c r="X137" s="113">
        <f t="shared" si="1107"/>
        <v>6170300</v>
      </c>
      <c r="Y137" s="155">
        <f t="shared" si="1108"/>
        <v>0</v>
      </c>
      <c r="AB137" s="286" t="s">
        <v>408</v>
      </c>
      <c r="AC137" s="300" t="s">
        <v>409</v>
      </c>
      <c r="AD137" s="293" t="s">
        <v>109</v>
      </c>
      <c r="AE137" s="294">
        <v>25</v>
      </c>
      <c r="AF137" s="295">
        <v>61000</v>
      </c>
      <c r="AG137" s="291">
        <f t="shared" si="1226"/>
        <v>1525000</v>
      </c>
      <c r="AH137" s="587"/>
      <c r="AI137" s="198">
        <f t="shared" si="950"/>
        <v>1</v>
      </c>
      <c r="AJ137" s="198">
        <f t="shared" si="951"/>
        <v>1</v>
      </c>
      <c r="AK137" s="199">
        <f t="shared" si="952"/>
        <v>1</v>
      </c>
      <c r="AL137" s="199">
        <f t="shared" si="1227"/>
        <v>1</v>
      </c>
      <c r="AM137" s="199">
        <f t="shared" si="1228"/>
        <v>1</v>
      </c>
      <c r="AN137" s="199">
        <f t="shared" si="1229"/>
        <v>1</v>
      </c>
      <c r="AO137" s="113">
        <f t="shared" si="872"/>
        <v>1525000</v>
      </c>
      <c r="AP137" s="155">
        <f t="shared" si="697"/>
        <v>0</v>
      </c>
      <c r="AS137" s="286" t="s">
        <v>408</v>
      </c>
      <c r="AT137" s="292" t="s">
        <v>409</v>
      </c>
      <c r="AU137" s="296" t="s">
        <v>109</v>
      </c>
      <c r="AV137" s="294">
        <v>25</v>
      </c>
      <c r="AW137" s="297">
        <v>125000</v>
      </c>
      <c r="AX137" s="291">
        <f t="shared" si="1230"/>
        <v>3125000</v>
      </c>
      <c r="AY137" s="587"/>
      <c r="AZ137" s="198">
        <f t="shared" si="957"/>
        <v>1</v>
      </c>
      <c r="BA137" s="198">
        <f t="shared" si="958"/>
        <v>1</v>
      </c>
      <c r="BB137" s="199">
        <f t="shared" si="959"/>
        <v>1</v>
      </c>
      <c r="BC137" s="199">
        <f t="shared" si="1231"/>
        <v>1</v>
      </c>
      <c r="BD137" s="199">
        <f t="shared" si="1232"/>
        <v>1</v>
      </c>
      <c r="BE137" s="199">
        <f t="shared" si="1233"/>
        <v>1</v>
      </c>
      <c r="BF137" s="113">
        <f t="shared" si="873"/>
        <v>3125000</v>
      </c>
      <c r="BG137" s="155">
        <f t="shared" si="698"/>
        <v>0</v>
      </c>
      <c r="BJ137" s="286" t="s">
        <v>408</v>
      </c>
      <c r="BK137" s="300" t="s">
        <v>409</v>
      </c>
      <c r="BL137" s="293" t="s">
        <v>109</v>
      </c>
      <c r="BM137" s="294">
        <v>25</v>
      </c>
      <c r="BN137" s="295">
        <v>18000</v>
      </c>
      <c r="BO137" s="291">
        <f t="shared" si="1234"/>
        <v>450000</v>
      </c>
      <c r="BP137" s="587"/>
      <c r="BQ137" s="198">
        <f t="shared" si="964"/>
        <v>1</v>
      </c>
      <c r="BR137" s="198">
        <f t="shared" si="965"/>
        <v>1</v>
      </c>
      <c r="BS137" s="199">
        <f t="shared" si="966"/>
        <v>1</v>
      </c>
      <c r="BT137" s="199">
        <f t="shared" si="1235"/>
        <v>1</v>
      </c>
      <c r="BU137" s="199">
        <f t="shared" si="1236"/>
        <v>1</v>
      </c>
      <c r="BV137" s="199">
        <f t="shared" si="1237"/>
        <v>1</v>
      </c>
      <c r="BW137" s="113">
        <f t="shared" si="874"/>
        <v>450000</v>
      </c>
      <c r="BX137" s="155">
        <f t="shared" si="699"/>
        <v>0</v>
      </c>
      <c r="CA137" s="286" t="s">
        <v>408</v>
      </c>
      <c r="CB137" s="307" t="s">
        <v>409</v>
      </c>
      <c r="CC137" s="293" t="s">
        <v>109</v>
      </c>
      <c r="CD137" s="294">
        <v>25</v>
      </c>
      <c r="CE137" s="295">
        <v>8500</v>
      </c>
      <c r="CF137" s="291">
        <f t="shared" si="1238"/>
        <v>212500</v>
      </c>
      <c r="CG137" s="587"/>
      <c r="CH137" s="198">
        <f t="shared" si="971"/>
        <v>1</v>
      </c>
      <c r="CI137" s="198">
        <f t="shared" si="972"/>
        <v>1</v>
      </c>
      <c r="CJ137" s="199">
        <f t="shared" si="973"/>
        <v>1</v>
      </c>
      <c r="CK137" s="199">
        <f t="shared" si="1239"/>
        <v>1</v>
      </c>
      <c r="CL137" s="199">
        <f t="shared" si="1240"/>
        <v>1</v>
      </c>
      <c r="CM137" s="199">
        <f t="shared" si="1241"/>
        <v>1</v>
      </c>
      <c r="CN137" s="113">
        <f t="shared" si="875"/>
        <v>212500</v>
      </c>
      <c r="CO137" s="155">
        <f t="shared" si="700"/>
        <v>0</v>
      </c>
      <c r="CR137" s="299" t="s">
        <v>408</v>
      </c>
      <c r="CS137" s="300" t="s">
        <v>409</v>
      </c>
      <c r="CT137" s="301" t="s">
        <v>109</v>
      </c>
      <c r="CU137" s="302">
        <v>25</v>
      </c>
      <c r="CV137" s="303">
        <v>194106</v>
      </c>
      <c r="CW137" s="291">
        <f t="shared" si="1242"/>
        <v>4852650</v>
      </c>
      <c r="CX137" s="587"/>
      <c r="CY137" s="198">
        <f t="shared" si="978"/>
        <v>1</v>
      </c>
      <c r="CZ137" s="198">
        <f t="shared" si="979"/>
        <v>1</v>
      </c>
      <c r="DA137" s="199">
        <f t="shared" si="980"/>
        <v>1</v>
      </c>
      <c r="DB137" s="199">
        <f t="shared" si="1243"/>
        <v>1</v>
      </c>
      <c r="DC137" s="199">
        <f t="shared" si="1244"/>
        <v>1</v>
      </c>
      <c r="DD137" s="199">
        <f t="shared" si="1245"/>
        <v>1</v>
      </c>
      <c r="DE137" s="113">
        <f t="shared" si="876"/>
        <v>4852650</v>
      </c>
      <c r="DF137" s="155">
        <f t="shared" si="701"/>
        <v>0</v>
      </c>
      <c r="DI137" s="286" t="s">
        <v>408</v>
      </c>
      <c r="DJ137" s="305" t="s">
        <v>409</v>
      </c>
      <c r="DK137" s="288" t="s">
        <v>109</v>
      </c>
      <c r="DL137" s="289">
        <v>25</v>
      </c>
      <c r="DM137" s="295">
        <v>0</v>
      </c>
      <c r="DN137" s="291">
        <f t="shared" si="1246"/>
        <v>0</v>
      </c>
      <c r="DO137" s="587"/>
      <c r="DP137" s="198">
        <f t="shared" si="985"/>
        <v>1</v>
      </c>
      <c r="DQ137" s="198">
        <f t="shared" si="986"/>
        <v>1</v>
      </c>
      <c r="DR137" s="199">
        <f t="shared" si="987"/>
        <v>1</v>
      </c>
      <c r="DS137" s="199">
        <f t="shared" si="1247"/>
        <v>0</v>
      </c>
      <c r="DT137" s="199">
        <f t="shared" si="1248"/>
        <v>0</v>
      </c>
      <c r="DU137" s="199">
        <f t="shared" si="1249"/>
        <v>0</v>
      </c>
      <c r="DV137" s="113">
        <f t="shared" si="877"/>
        <v>0</v>
      </c>
      <c r="DW137" s="155">
        <f t="shared" si="702"/>
        <v>0</v>
      </c>
      <c r="DZ137" s="286" t="s">
        <v>408</v>
      </c>
      <c r="EA137" s="305" t="s">
        <v>409</v>
      </c>
      <c r="EB137" s="288" t="s">
        <v>109</v>
      </c>
      <c r="EC137" s="289">
        <v>25</v>
      </c>
      <c r="ED137" s="295">
        <v>0</v>
      </c>
      <c r="EE137" s="291">
        <f t="shared" si="1250"/>
        <v>0</v>
      </c>
      <c r="EF137" s="587"/>
      <c r="EG137" s="198">
        <f t="shared" si="992"/>
        <v>1</v>
      </c>
      <c r="EH137" s="198">
        <f t="shared" si="993"/>
        <v>1</v>
      </c>
      <c r="EI137" s="199">
        <f t="shared" si="994"/>
        <v>1</v>
      </c>
      <c r="EJ137" s="199">
        <f t="shared" si="1251"/>
        <v>0</v>
      </c>
      <c r="EK137" s="199">
        <f t="shared" si="1252"/>
        <v>0</v>
      </c>
      <c r="EL137" s="199">
        <f t="shared" si="1253"/>
        <v>0</v>
      </c>
      <c r="EM137" s="113">
        <f t="shared" si="878"/>
        <v>0</v>
      </c>
      <c r="EN137" s="155">
        <f t="shared" si="703"/>
        <v>0</v>
      </c>
      <c r="EQ137" s="286" t="s">
        <v>408</v>
      </c>
      <c r="ER137" s="305" t="s">
        <v>409</v>
      </c>
      <c r="ES137" s="288" t="s">
        <v>109</v>
      </c>
      <c r="ET137" s="289">
        <v>25</v>
      </c>
      <c r="EU137" s="295">
        <v>0</v>
      </c>
      <c r="EV137" s="291">
        <f t="shared" si="1254"/>
        <v>0</v>
      </c>
      <c r="EW137" s="587"/>
      <c r="EX137" s="198">
        <f t="shared" si="999"/>
        <v>1</v>
      </c>
      <c r="EY137" s="198">
        <f t="shared" si="1000"/>
        <v>1</v>
      </c>
      <c r="EZ137" s="199">
        <f t="shared" si="1001"/>
        <v>1</v>
      </c>
      <c r="FA137" s="199">
        <f t="shared" si="1255"/>
        <v>0</v>
      </c>
      <c r="FB137" s="199">
        <f t="shared" si="1256"/>
        <v>0</v>
      </c>
      <c r="FC137" s="199">
        <f t="shared" si="1257"/>
        <v>0</v>
      </c>
      <c r="FD137" s="113">
        <f t="shared" si="879"/>
        <v>0</v>
      </c>
      <c r="FE137" s="155">
        <f t="shared" si="704"/>
        <v>0</v>
      </c>
      <c r="FH137" s="286" t="s">
        <v>408</v>
      </c>
      <c r="FI137" s="305" t="s">
        <v>409</v>
      </c>
      <c r="FJ137" s="288" t="s">
        <v>109</v>
      </c>
      <c r="FK137" s="289">
        <v>25</v>
      </c>
      <c r="FL137" s="295">
        <v>0</v>
      </c>
      <c r="FM137" s="291">
        <f t="shared" si="1258"/>
        <v>0</v>
      </c>
      <c r="FN137" s="587"/>
      <c r="FO137" s="198">
        <f t="shared" si="1006"/>
        <v>1</v>
      </c>
      <c r="FP137" s="198">
        <f t="shared" si="1007"/>
        <v>1</v>
      </c>
      <c r="FQ137" s="199">
        <f t="shared" si="1008"/>
        <v>1</v>
      </c>
      <c r="FR137" s="199">
        <f t="shared" si="1259"/>
        <v>0</v>
      </c>
      <c r="FS137" s="199">
        <f t="shared" si="1260"/>
        <v>0</v>
      </c>
      <c r="FT137" s="199">
        <f t="shared" si="1261"/>
        <v>0</v>
      </c>
      <c r="FU137" s="113">
        <f t="shared" si="880"/>
        <v>0</v>
      </c>
      <c r="FV137" s="155">
        <f t="shared" si="705"/>
        <v>0</v>
      </c>
      <c r="FY137" s="286" t="s">
        <v>408</v>
      </c>
      <c r="FZ137" s="305" t="s">
        <v>409</v>
      </c>
      <c r="GA137" s="288" t="s">
        <v>109</v>
      </c>
      <c r="GB137" s="289">
        <v>25</v>
      </c>
      <c r="GC137" s="295">
        <v>0</v>
      </c>
      <c r="GD137" s="291">
        <f t="shared" si="1262"/>
        <v>0</v>
      </c>
      <c r="GE137" s="587"/>
      <c r="GF137" s="198">
        <f t="shared" si="1013"/>
        <v>1</v>
      </c>
      <c r="GG137" s="198">
        <f t="shared" si="1014"/>
        <v>1</v>
      </c>
      <c r="GH137" s="199">
        <f t="shared" si="1015"/>
        <v>1</v>
      </c>
      <c r="GI137" s="199">
        <f t="shared" si="1263"/>
        <v>0</v>
      </c>
      <c r="GJ137" s="199">
        <f t="shared" si="1264"/>
        <v>0</v>
      </c>
      <c r="GK137" s="199">
        <f t="shared" si="1265"/>
        <v>0</v>
      </c>
      <c r="GL137" s="113">
        <f t="shared" si="881"/>
        <v>0</v>
      </c>
      <c r="GM137" s="155">
        <f t="shared" si="706"/>
        <v>0</v>
      </c>
      <c r="GP137" s="286" t="s">
        <v>408</v>
      </c>
      <c r="GQ137" s="305" t="s">
        <v>409</v>
      </c>
      <c r="GR137" s="288" t="s">
        <v>109</v>
      </c>
      <c r="GS137" s="289">
        <v>25</v>
      </c>
      <c r="GT137" s="295">
        <v>0</v>
      </c>
      <c r="GU137" s="291">
        <f t="shared" si="1266"/>
        <v>0</v>
      </c>
      <c r="GV137" s="587"/>
      <c r="GW137" s="198">
        <f t="shared" si="1020"/>
        <v>1</v>
      </c>
      <c r="GX137" s="198">
        <f t="shared" si="1021"/>
        <v>1</v>
      </c>
      <c r="GY137" s="199">
        <f t="shared" si="1022"/>
        <v>1</v>
      </c>
      <c r="GZ137" s="199">
        <f t="shared" si="1267"/>
        <v>0</v>
      </c>
      <c r="HA137" s="199">
        <f t="shared" si="1268"/>
        <v>0</v>
      </c>
      <c r="HB137" s="199">
        <f t="shared" si="1269"/>
        <v>0</v>
      </c>
      <c r="HC137" s="113">
        <f t="shared" si="882"/>
        <v>0</v>
      </c>
      <c r="HD137" s="155">
        <f t="shared" si="707"/>
        <v>0</v>
      </c>
      <c r="HG137" s="286" t="s">
        <v>408</v>
      </c>
      <c r="HH137" s="305" t="s">
        <v>409</v>
      </c>
      <c r="HI137" s="288" t="s">
        <v>109</v>
      </c>
      <c r="HJ137" s="289">
        <v>25</v>
      </c>
      <c r="HK137" s="295">
        <v>0</v>
      </c>
      <c r="HL137" s="291">
        <f t="shared" si="1270"/>
        <v>0</v>
      </c>
      <c r="HM137" s="587"/>
      <c r="HN137" s="198">
        <f t="shared" si="1027"/>
        <v>1</v>
      </c>
      <c r="HO137" s="198">
        <f t="shared" si="1028"/>
        <v>1</v>
      </c>
      <c r="HP137" s="199">
        <f t="shared" si="1029"/>
        <v>1</v>
      </c>
      <c r="HQ137" s="199">
        <f t="shared" si="1271"/>
        <v>0</v>
      </c>
      <c r="HR137" s="199">
        <f t="shared" si="1272"/>
        <v>0</v>
      </c>
      <c r="HS137" s="199">
        <f t="shared" si="1273"/>
        <v>0</v>
      </c>
      <c r="HT137" s="113">
        <f t="shared" si="883"/>
        <v>0</v>
      </c>
      <c r="HU137" s="155">
        <f t="shared" si="708"/>
        <v>0</v>
      </c>
      <c r="HX137" s="286" t="s">
        <v>408</v>
      </c>
      <c r="HY137" s="305" t="s">
        <v>409</v>
      </c>
      <c r="HZ137" s="288" t="s">
        <v>109</v>
      </c>
      <c r="IA137" s="289">
        <v>25</v>
      </c>
      <c r="IB137" s="295">
        <v>0</v>
      </c>
      <c r="IC137" s="291">
        <f t="shared" si="1274"/>
        <v>0</v>
      </c>
      <c r="ID137" s="587"/>
      <c r="IE137" s="198">
        <f t="shared" si="1034"/>
        <v>1</v>
      </c>
      <c r="IF137" s="198">
        <f t="shared" si="1035"/>
        <v>1</v>
      </c>
      <c r="IG137" s="199">
        <f t="shared" si="1036"/>
        <v>1</v>
      </c>
      <c r="IH137" s="199">
        <f t="shared" si="1275"/>
        <v>0</v>
      </c>
      <c r="II137" s="199">
        <f t="shared" si="1276"/>
        <v>0</v>
      </c>
      <c r="IJ137" s="199">
        <f t="shared" si="1277"/>
        <v>0</v>
      </c>
      <c r="IK137" s="113">
        <f t="shared" si="884"/>
        <v>0</v>
      </c>
      <c r="IL137" s="155">
        <f t="shared" si="709"/>
        <v>0</v>
      </c>
      <c r="IO137" s="286" t="s">
        <v>408</v>
      </c>
      <c r="IP137" s="305" t="s">
        <v>409</v>
      </c>
      <c r="IQ137" s="288" t="s">
        <v>109</v>
      </c>
      <c r="IR137" s="289">
        <v>25</v>
      </c>
      <c r="IS137" s="295">
        <v>0</v>
      </c>
      <c r="IT137" s="291">
        <f t="shared" si="1278"/>
        <v>0</v>
      </c>
      <c r="IU137" s="587"/>
      <c r="IV137" s="198">
        <f t="shared" si="1041"/>
        <v>1</v>
      </c>
      <c r="IW137" s="198">
        <f t="shared" si="1042"/>
        <v>1</v>
      </c>
      <c r="IX137" s="199">
        <f t="shared" si="1043"/>
        <v>1</v>
      </c>
      <c r="IY137" s="199">
        <f t="shared" si="1279"/>
        <v>0</v>
      </c>
      <c r="IZ137" s="199">
        <f t="shared" si="1280"/>
        <v>0</v>
      </c>
      <c r="JA137" s="199">
        <f t="shared" si="1281"/>
        <v>0</v>
      </c>
      <c r="JB137" s="113">
        <f t="shared" si="885"/>
        <v>0</v>
      </c>
      <c r="JC137" s="155">
        <f t="shared" si="710"/>
        <v>0</v>
      </c>
    </row>
    <row r="138" spans="2:263" ht="45" customHeight="1" thickBot="1">
      <c r="B138" s="286" t="s">
        <v>410</v>
      </c>
      <c r="C138" s="287" t="s">
        <v>411</v>
      </c>
      <c r="D138" s="288" t="s">
        <v>107</v>
      </c>
      <c r="E138" s="289">
        <v>5</v>
      </c>
      <c r="F138" s="290">
        <v>0</v>
      </c>
      <c r="G138" s="291">
        <f t="shared" si="1167"/>
        <v>0</v>
      </c>
      <c r="H138" s="587"/>
      <c r="K138" s="286" t="s">
        <v>410</v>
      </c>
      <c r="L138" s="292" t="s">
        <v>411</v>
      </c>
      <c r="M138" s="293" t="s">
        <v>107</v>
      </c>
      <c r="N138" s="294">
        <v>5</v>
      </c>
      <c r="O138" s="295">
        <v>28965</v>
      </c>
      <c r="P138" s="291">
        <f t="shared" si="1225"/>
        <v>144825</v>
      </c>
      <c r="Q138" s="586"/>
      <c r="R138" s="198">
        <f t="shared" si="1282"/>
        <v>1</v>
      </c>
      <c r="S138" s="198">
        <f t="shared" si="1283"/>
        <v>1</v>
      </c>
      <c r="T138" s="199">
        <f t="shared" si="1284"/>
        <v>1</v>
      </c>
      <c r="U138" s="199">
        <f t="shared" si="1104"/>
        <v>1</v>
      </c>
      <c r="V138" s="199">
        <f t="shared" si="1105"/>
        <v>1</v>
      </c>
      <c r="W138" s="199">
        <f t="shared" si="1106"/>
        <v>1</v>
      </c>
      <c r="X138" s="113">
        <f t="shared" si="1107"/>
        <v>144825</v>
      </c>
      <c r="Y138" s="155">
        <f t="shared" si="1108"/>
        <v>0</v>
      </c>
      <c r="AB138" s="286" t="s">
        <v>410</v>
      </c>
      <c r="AC138" s="292" t="s">
        <v>411</v>
      </c>
      <c r="AD138" s="293" t="s">
        <v>107</v>
      </c>
      <c r="AE138" s="294">
        <v>5</v>
      </c>
      <c r="AF138" s="295">
        <v>15000</v>
      </c>
      <c r="AG138" s="291">
        <f t="shared" si="1226"/>
        <v>75000</v>
      </c>
      <c r="AH138" s="587"/>
      <c r="AI138" s="198">
        <f t="shared" si="950"/>
        <v>1</v>
      </c>
      <c r="AJ138" s="198">
        <f t="shared" si="951"/>
        <v>1</v>
      </c>
      <c r="AK138" s="199">
        <f t="shared" si="952"/>
        <v>1</v>
      </c>
      <c r="AL138" s="199">
        <f t="shared" si="1227"/>
        <v>1</v>
      </c>
      <c r="AM138" s="199">
        <f t="shared" si="1228"/>
        <v>1</v>
      </c>
      <c r="AN138" s="199">
        <f t="shared" si="1229"/>
        <v>1</v>
      </c>
      <c r="AO138" s="113">
        <f t="shared" si="872"/>
        <v>75000</v>
      </c>
      <c r="AP138" s="155">
        <f t="shared" si="697"/>
        <v>0</v>
      </c>
      <c r="AS138" s="286" t="s">
        <v>410</v>
      </c>
      <c r="AT138" s="292" t="s">
        <v>411</v>
      </c>
      <c r="AU138" s="296" t="s">
        <v>107</v>
      </c>
      <c r="AV138" s="294">
        <v>5</v>
      </c>
      <c r="AW138" s="297">
        <v>200000</v>
      </c>
      <c r="AX138" s="291">
        <f t="shared" si="1230"/>
        <v>1000000</v>
      </c>
      <c r="AY138" s="587"/>
      <c r="AZ138" s="198">
        <f t="shared" si="957"/>
        <v>1</v>
      </c>
      <c r="BA138" s="198">
        <f t="shared" si="958"/>
        <v>1</v>
      </c>
      <c r="BB138" s="199">
        <f t="shared" si="959"/>
        <v>1</v>
      </c>
      <c r="BC138" s="199">
        <f t="shared" si="1231"/>
        <v>1</v>
      </c>
      <c r="BD138" s="199">
        <f t="shared" si="1232"/>
        <v>1</v>
      </c>
      <c r="BE138" s="199">
        <f t="shared" si="1233"/>
        <v>1</v>
      </c>
      <c r="BF138" s="113">
        <f t="shared" si="873"/>
        <v>1000000</v>
      </c>
      <c r="BG138" s="155">
        <f t="shared" si="698"/>
        <v>0</v>
      </c>
      <c r="BJ138" s="286" t="s">
        <v>410</v>
      </c>
      <c r="BK138" s="292" t="s">
        <v>411</v>
      </c>
      <c r="BL138" s="293" t="s">
        <v>107</v>
      </c>
      <c r="BM138" s="294">
        <v>5</v>
      </c>
      <c r="BN138" s="295">
        <v>50000</v>
      </c>
      <c r="BO138" s="291">
        <f t="shared" si="1234"/>
        <v>250000</v>
      </c>
      <c r="BP138" s="587"/>
      <c r="BQ138" s="198">
        <f t="shared" si="964"/>
        <v>1</v>
      </c>
      <c r="BR138" s="198">
        <f t="shared" si="965"/>
        <v>1</v>
      </c>
      <c r="BS138" s="199">
        <f t="shared" si="966"/>
        <v>1</v>
      </c>
      <c r="BT138" s="199">
        <f t="shared" si="1235"/>
        <v>1</v>
      </c>
      <c r="BU138" s="199">
        <f t="shared" si="1236"/>
        <v>1</v>
      </c>
      <c r="BV138" s="199">
        <f t="shared" si="1237"/>
        <v>1</v>
      </c>
      <c r="BW138" s="113">
        <f t="shared" si="874"/>
        <v>250000</v>
      </c>
      <c r="BX138" s="155">
        <f t="shared" si="699"/>
        <v>0</v>
      </c>
      <c r="CA138" s="286" t="s">
        <v>410</v>
      </c>
      <c r="CB138" s="298" t="s">
        <v>411</v>
      </c>
      <c r="CC138" s="293" t="s">
        <v>107</v>
      </c>
      <c r="CD138" s="294">
        <v>5</v>
      </c>
      <c r="CE138" s="295">
        <v>85000</v>
      </c>
      <c r="CF138" s="291">
        <f t="shared" si="1238"/>
        <v>425000</v>
      </c>
      <c r="CG138" s="587"/>
      <c r="CH138" s="198">
        <f t="shared" si="971"/>
        <v>1</v>
      </c>
      <c r="CI138" s="198">
        <f t="shared" si="972"/>
        <v>1</v>
      </c>
      <c r="CJ138" s="199">
        <f t="shared" si="973"/>
        <v>1</v>
      </c>
      <c r="CK138" s="199">
        <f t="shared" si="1239"/>
        <v>1</v>
      </c>
      <c r="CL138" s="199">
        <f t="shared" si="1240"/>
        <v>1</v>
      </c>
      <c r="CM138" s="199">
        <f t="shared" si="1241"/>
        <v>1</v>
      </c>
      <c r="CN138" s="113">
        <f t="shared" si="875"/>
        <v>425000</v>
      </c>
      <c r="CO138" s="155">
        <f t="shared" si="700"/>
        <v>0</v>
      </c>
      <c r="CR138" s="299" t="s">
        <v>410</v>
      </c>
      <c r="CS138" s="300" t="s">
        <v>411</v>
      </c>
      <c r="CT138" s="301" t="s">
        <v>107</v>
      </c>
      <c r="CU138" s="302">
        <v>5</v>
      </c>
      <c r="CV138" s="303">
        <v>86700</v>
      </c>
      <c r="CW138" s="291">
        <f t="shared" si="1242"/>
        <v>433500</v>
      </c>
      <c r="CX138" s="587"/>
      <c r="CY138" s="198">
        <f t="shared" si="978"/>
        <v>1</v>
      </c>
      <c r="CZ138" s="198">
        <f t="shared" si="979"/>
        <v>1</v>
      </c>
      <c r="DA138" s="199">
        <f t="shared" si="980"/>
        <v>1</v>
      </c>
      <c r="DB138" s="199">
        <f t="shared" si="1243"/>
        <v>1</v>
      </c>
      <c r="DC138" s="199">
        <f t="shared" si="1244"/>
        <v>1</v>
      </c>
      <c r="DD138" s="199">
        <f t="shared" si="1245"/>
        <v>1</v>
      </c>
      <c r="DE138" s="113">
        <f t="shared" si="876"/>
        <v>433500</v>
      </c>
      <c r="DF138" s="155">
        <f t="shared" si="701"/>
        <v>0</v>
      </c>
      <c r="DI138" s="286" t="s">
        <v>410</v>
      </c>
      <c r="DJ138" s="287" t="s">
        <v>411</v>
      </c>
      <c r="DK138" s="288" t="s">
        <v>107</v>
      </c>
      <c r="DL138" s="289">
        <v>5</v>
      </c>
      <c r="DM138" s="295">
        <v>0</v>
      </c>
      <c r="DN138" s="291">
        <f t="shared" si="1246"/>
        <v>0</v>
      </c>
      <c r="DO138" s="587"/>
      <c r="DP138" s="198">
        <f t="shared" si="985"/>
        <v>1</v>
      </c>
      <c r="DQ138" s="198">
        <f t="shared" si="986"/>
        <v>1</v>
      </c>
      <c r="DR138" s="199">
        <f t="shared" si="987"/>
        <v>1</v>
      </c>
      <c r="DS138" s="199">
        <f t="shared" si="1247"/>
        <v>0</v>
      </c>
      <c r="DT138" s="199">
        <f t="shared" si="1248"/>
        <v>0</v>
      </c>
      <c r="DU138" s="199">
        <f t="shared" si="1249"/>
        <v>0</v>
      </c>
      <c r="DV138" s="113">
        <f t="shared" si="877"/>
        <v>0</v>
      </c>
      <c r="DW138" s="155">
        <f t="shared" si="702"/>
        <v>0</v>
      </c>
      <c r="DZ138" s="286" t="s">
        <v>410</v>
      </c>
      <c r="EA138" s="287" t="s">
        <v>411</v>
      </c>
      <c r="EB138" s="288" t="s">
        <v>107</v>
      </c>
      <c r="EC138" s="289">
        <v>5</v>
      </c>
      <c r="ED138" s="295">
        <v>0</v>
      </c>
      <c r="EE138" s="291">
        <f t="shared" si="1250"/>
        <v>0</v>
      </c>
      <c r="EF138" s="587"/>
      <c r="EG138" s="198">
        <f t="shared" si="992"/>
        <v>1</v>
      </c>
      <c r="EH138" s="198">
        <f t="shared" si="993"/>
        <v>1</v>
      </c>
      <c r="EI138" s="199">
        <f t="shared" si="994"/>
        <v>1</v>
      </c>
      <c r="EJ138" s="199">
        <f t="shared" si="1251"/>
        <v>0</v>
      </c>
      <c r="EK138" s="199">
        <f t="shared" si="1252"/>
        <v>0</v>
      </c>
      <c r="EL138" s="199">
        <f t="shared" si="1253"/>
        <v>0</v>
      </c>
      <c r="EM138" s="113">
        <f t="shared" si="878"/>
        <v>0</v>
      </c>
      <c r="EN138" s="155">
        <f t="shared" si="703"/>
        <v>0</v>
      </c>
      <c r="EQ138" s="286" t="s">
        <v>410</v>
      </c>
      <c r="ER138" s="287" t="s">
        <v>411</v>
      </c>
      <c r="ES138" s="288" t="s">
        <v>107</v>
      </c>
      <c r="ET138" s="289">
        <v>5</v>
      </c>
      <c r="EU138" s="295">
        <v>0</v>
      </c>
      <c r="EV138" s="291">
        <f t="shared" si="1254"/>
        <v>0</v>
      </c>
      <c r="EW138" s="587"/>
      <c r="EX138" s="198">
        <f t="shared" si="999"/>
        <v>1</v>
      </c>
      <c r="EY138" s="198">
        <f t="shared" si="1000"/>
        <v>1</v>
      </c>
      <c r="EZ138" s="199">
        <f t="shared" si="1001"/>
        <v>1</v>
      </c>
      <c r="FA138" s="199">
        <f t="shared" si="1255"/>
        <v>0</v>
      </c>
      <c r="FB138" s="199">
        <f t="shared" si="1256"/>
        <v>0</v>
      </c>
      <c r="FC138" s="199">
        <f t="shared" si="1257"/>
        <v>0</v>
      </c>
      <c r="FD138" s="113">
        <f t="shared" si="879"/>
        <v>0</v>
      </c>
      <c r="FE138" s="155">
        <f t="shared" si="704"/>
        <v>0</v>
      </c>
      <c r="FH138" s="286" t="s">
        <v>410</v>
      </c>
      <c r="FI138" s="287" t="s">
        <v>411</v>
      </c>
      <c r="FJ138" s="288" t="s">
        <v>107</v>
      </c>
      <c r="FK138" s="289">
        <v>5</v>
      </c>
      <c r="FL138" s="295">
        <v>0</v>
      </c>
      <c r="FM138" s="291">
        <f t="shared" si="1258"/>
        <v>0</v>
      </c>
      <c r="FN138" s="587"/>
      <c r="FO138" s="198">
        <f t="shared" si="1006"/>
        <v>1</v>
      </c>
      <c r="FP138" s="198">
        <f t="shared" si="1007"/>
        <v>1</v>
      </c>
      <c r="FQ138" s="199">
        <f t="shared" si="1008"/>
        <v>1</v>
      </c>
      <c r="FR138" s="199">
        <f t="shared" si="1259"/>
        <v>0</v>
      </c>
      <c r="FS138" s="199">
        <f t="shared" si="1260"/>
        <v>0</v>
      </c>
      <c r="FT138" s="199">
        <f t="shared" si="1261"/>
        <v>0</v>
      </c>
      <c r="FU138" s="113">
        <f t="shared" si="880"/>
        <v>0</v>
      </c>
      <c r="FV138" s="155">
        <f t="shared" si="705"/>
        <v>0</v>
      </c>
      <c r="FY138" s="286" t="s">
        <v>410</v>
      </c>
      <c r="FZ138" s="287" t="s">
        <v>411</v>
      </c>
      <c r="GA138" s="288" t="s">
        <v>107</v>
      </c>
      <c r="GB138" s="289">
        <v>5</v>
      </c>
      <c r="GC138" s="295">
        <v>0</v>
      </c>
      <c r="GD138" s="291">
        <f t="shared" si="1262"/>
        <v>0</v>
      </c>
      <c r="GE138" s="587"/>
      <c r="GF138" s="198">
        <f t="shared" si="1013"/>
        <v>1</v>
      </c>
      <c r="GG138" s="198">
        <f t="shared" si="1014"/>
        <v>1</v>
      </c>
      <c r="GH138" s="199">
        <f t="shared" si="1015"/>
        <v>1</v>
      </c>
      <c r="GI138" s="199">
        <f t="shared" si="1263"/>
        <v>0</v>
      </c>
      <c r="GJ138" s="199">
        <f t="shared" si="1264"/>
        <v>0</v>
      </c>
      <c r="GK138" s="199">
        <f t="shared" si="1265"/>
        <v>0</v>
      </c>
      <c r="GL138" s="113">
        <f t="shared" si="881"/>
        <v>0</v>
      </c>
      <c r="GM138" s="155">
        <f t="shared" si="706"/>
        <v>0</v>
      </c>
      <c r="GP138" s="286" t="s">
        <v>410</v>
      </c>
      <c r="GQ138" s="287" t="s">
        <v>411</v>
      </c>
      <c r="GR138" s="288" t="s">
        <v>107</v>
      </c>
      <c r="GS138" s="289">
        <v>5</v>
      </c>
      <c r="GT138" s="295">
        <v>0</v>
      </c>
      <c r="GU138" s="291">
        <f t="shared" si="1266"/>
        <v>0</v>
      </c>
      <c r="GV138" s="587"/>
      <c r="GW138" s="198">
        <f t="shared" si="1020"/>
        <v>1</v>
      </c>
      <c r="GX138" s="198">
        <f t="shared" si="1021"/>
        <v>1</v>
      </c>
      <c r="GY138" s="199">
        <f t="shared" si="1022"/>
        <v>1</v>
      </c>
      <c r="GZ138" s="199">
        <f t="shared" si="1267"/>
        <v>0</v>
      </c>
      <c r="HA138" s="199">
        <f t="shared" si="1268"/>
        <v>0</v>
      </c>
      <c r="HB138" s="199">
        <f t="shared" si="1269"/>
        <v>0</v>
      </c>
      <c r="HC138" s="113">
        <f t="shared" si="882"/>
        <v>0</v>
      </c>
      <c r="HD138" s="155">
        <f t="shared" si="707"/>
        <v>0</v>
      </c>
      <c r="HG138" s="286" t="s">
        <v>410</v>
      </c>
      <c r="HH138" s="287" t="s">
        <v>411</v>
      </c>
      <c r="HI138" s="288" t="s">
        <v>107</v>
      </c>
      <c r="HJ138" s="289">
        <v>5</v>
      </c>
      <c r="HK138" s="295">
        <v>0</v>
      </c>
      <c r="HL138" s="291">
        <f t="shared" si="1270"/>
        <v>0</v>
      </c>
      <c r="HM138" s="587"/>
      <c r="HN138" s="198">
        <f t="shared" si="1027"/>
        <v>1</v>
      </c>
      <c r="HO138" s="198">
        <f t="shared" si="1028"/>
        <v>1</v>
      </c>
      <c r="HP138" s="199">
        <f t="shared" si="1029"/>
        <v>1</v>
      </c>
      <c r="HQ138" s="199">
        <f t="shared" si="1271"/>
        <v>0</v>
      </c>
      <c r="HR138" s="199">
        <f t="shared" si="1272"/>
        <v>0</v>
      </c>
      <c r="HS138" s="199">
        <f t="shared" si="1273"/>
        <v>0</v>
      </c>
      <c r="HT138" s="113">
        <f t="shared" si="883"/>
        <v>0</v>
      </c>
      <c r="HU138" s="155">
        <f t="shared" si="708"/>
        <v>0</v>
      </c>
      <c r="HX138" s="286" t="s">
        <v>410</v>
      </c>
      <c r="HY138" s="287" t="s">
        <v>411</v>
      </c>
      <c r="HZ138" s="288" t="s">
        <v>107</v>
      </c>
      <c r="IA138" s="289">
        <v>5</v>
      </c>
      <c r="IB138" s="295">
        <v>0</v>
      </c>
      <c r="IC138" s="291">
        <f t="shared" si="1274"/>
        <v>0</v>
      </c>
      <c r="ID138" s="587"/>
      <c r="IE138" s="198">
        <f t="shared" si="1034"/>
        <v>1</v>
      </c>
      <c r="IF138" s="198">
        <f t="shared" si="1035"/>
        <v>1</v>
      </c>
      <c r="IG138" s="199">
        <f t="shared" si="1036"/>
        <v>1</v>
      </c>
      <c r="IH138" s="199">
        <f t="shared" si="1275"/>
        <v>0</v>
      </c>
      <c r="II138" s="199">
        <f t="shared" si="1276"/>
        <v>0</v>
      </c>
      <c r="IJ138" s="199">
        <f t="shared" si="1277"/>
        <v>0</v>
      </c>
      <c r="IK138" s="113">
        <f t="shared" si="884"/>
        <v>0</v>
      </c>
      <c r="IL138" s="155">
        <f t="shared" si="709"/>
        <v>0</v>
      </c>
      <c r="IO138" s="286" t="s">
        <v>410</v>
      </c>
      <c r="IP138" s="287" t="s">
        <v>411</v>
      </c>
      <c r="IQ138" s="288" t="s">
        <v>107</v>
      </c>
      <c r="IR138" s="289">
        <v>5</v>
      </c>
      <c r="IS138" s="295">
        <v>0</v>
      </c>
      <c r="IT138" s="291">
        <f t="shared" si="1278"/>
        <v>0</v>
      </c>
      <c r="IU138" s="587"/>
      <c r="IV138" s="198">
        <f t="shared" si="1041"/>
        <v>1</v>
      </c>
      <c r="IW138" s="198">
        <f t="shared" si="1042"/>
        <v>1</v>
      </c>
      <c r="IX138" s="199">
        <f t="shared" si="1043"/>
        <v>1</v>
      </c>
      <c r="IY138" s="199">
        <f t="shared" si="1279"/>
        <v>0</v>
      </c>
      <c r="IZ138" s="199">
        <f t="shared" si="1280"/>
        <v>0</v>
      </c>
      <c r="JA138" s="199">
        <f t="shared" si="1281"/>
        <v>0</v>
      </c>
      <c r="JB138" s="113">
        <f t="shared" si="885"/>
        <v>0</v>
      </c>
      <c r="JC138" s="155">
        <f t="shared" si="710"/>
        <v>0</v>
      </c>
    </row>
    <row r="139" spans="2:263" ht="17.25" thickTop="1">
      <c r="B139" s="308" t="s">
        <v>412</v>
      </c>
      <c r="C139" s="270" t="s">
        <v>413</v>
      </c>
      <c r="D139" s="309"/>
      <c r="E139" s="310"/>
      <c r="F139" s="311"/>
      <c r="G139" s="312"/>
      <c r="H139" s="275">
        <f>SUM(G140:G141)</f>
        <v>0</v>
      </c>
      <c r="K139" s="308" t="s">
        <v>412</v>
      </c>
      <c r="L139" s="270" t="s">
        <v>413</v>
      </c>
      <c r="M139" s="309"/>
      <c r="N139" s="310"/>
      <c r="O139" s="311"/>
      <c r="P139" s="312"/>
      <c r="Q139" s="275">
        <f>SUM(P140:P141)</f>
        <v>1287258</v>
      </c>
      <c r="R139" s="198">
        <f t="shared" si="1282"/>
        <v>1</v>
      </c>
      <c r="S139" s="198">
        <f t="shared" si="1283"/>
        <v>1</v>
      </c>
      <c r="T139" s="199">
        <f t="shared" si="1284"/>
        <v>1</v>
      </c>
      <c r="U139" s="119"/>
      <c r="V139" s="119"/>
      <c r="W139" s="199">
        <f>PRODUCT(R139:T139)</f>
        <v>1</v>
      </c>
      <c r="X139" s="113">
        <f t="shared" si="1107"/>
        <v>0</v>
      </c>
      <c r="Y139" s="155">
        <f t="shared" si="1108"/>
        <v>0</v>
      </c>
      <c r="AB139" s="308" t="s">
        <v>412</v>
      </c>
      <c r="AC139" s="270" t="s">
        <v>413</v>
      </c>
      <c r="AD139" s="309"/>
      <c r="AE139" s="310"/>
      <c r="AF139" s="311"/>
      <c r="AG139" s="312"/>
      <c r="AH139" s="275">
        <f>SUM(AG140:AG141)</f>
        <v>2285000</v>
      </c>
      <c r="AI139" s="198">
        <f t="shared" si="950"/>
        <v>1</v>
      </c>
      <c r="AJ139" s="198">
        <f t="shared" si="951"/>
        <v>1</v>
      </c>
      <c r="AK139" s="199">
        <f t="shared" si="952"/>
        <v>1</v>
      </c>
      <c r="AL139" s="119"/>
      <c r="AM139" s="119"/>
      <c r="AN139" s="199">
        <f>PRODUCT(AI139:AK139)</f>
        <v>1</v>
      </c>
      <c r="AO139" s="113">
        <f t="shared" si="872"/>
        <v>0</v>
      </c>
      <c r="AP139" s="155">
        <f t="shared" si="697"/>
        <v>0</v>
      </c>
      <c r="AS139" s="313" t="s">
        <v>412</v>
      </c>
      <c r="AT139" s="277" t="s">
        <v>413</v>
      </c>
      <c r="AU139" s="314"/>
      <c r="AV139" s="315"/>
      <c r="AW139" s="316"/>
      <c r="AX139" s="312"/>
      <c r="AY139" s="275">
        <f>SUM(AX140:AX141)</f>
        <v>1700000</v>
      </c>
      <c r="AZ139" s="198">
        <f t="shared" si="957"/>
        <v>1</v>
      </c>
      <c r="BA139" s="198">
        <f t="shared" si="958"/>
        <v>1</v>
      </c>
      <c r="BB139" s="199">
        <f t="shared" si="959"/>
        <v>1</v>
      </c>
      <c r="BC139" s="119"/>
      <c r="BD139" s="119"/>
      <c r="BE139" s="199">
        <f>PRODUCT(AZ139:BB139)</f>
        <v>1</v>
      </c>
      <c r="BF139" s="113">
        <f t="shared" si="873"/>
        <v>0</v>
      </c>
      <c r="BG139" s="155">
        <f t="shared" si="698"/>
        <v>0</v>
      </c>
      <c r="BJ139" s="308" t="s">
        <v>412</v>
      </c>
      <c r="BK139" s="270" t="s">
        <v>413</v>
      </c>
      <c r="BL139" s="309"/>
      <c r="BM139" s="310"/>
      <c r="BN139" s="311"/>
      <c r="BO139" s="312"/>
      <c r="BP139" s="275">
        <f>SUM(BO140:BO141)</f>
        <v>1900000</v>
      </c>
      <c r="BQ139" s="198">
        <f t="shared" si="964"/>
        <v>1</v>
      </c>
      <c r="BR139" s="198">
        <f t="shared" si="965"/>
        <v>1</v>
      </c>
      <c r="BS139" s="199">
        <f t="shared" si="966"/>
        <v>1</v>
      </c>
      <c r="BT139" s="119"/>
      <c r="BU139" s="119"/>
      <c r="BV139" s="199">
        <f>PRODUCT(BQ139:BS139)</f>
        <v>1</v>
      </c>
      <c r="BW139" s="113">
        <f t="shared" si="874"/>
        <v>0</v>
      </c>
      <c r="BX139" s="155">
        <f t="shared" si="699"/>
        <v>0</v>
      </c>
      <c r="CA139" s="308" t="s">
        <v>412</v>
      </c>
      <c r="CB139" s="270" t="s">
        <v>413</v>
      </c>
      <c r="CC139" s="309"/>
      <c r="CD139" s="310"/>
      <c r="CE139" s="311"/>
      <c r="CF139" s="312"/>
      <c r="CG139" s="275">
        <f>SUM(CF140:CF141)</f>
        <v>1500000</v>
      </c>
      <c r="CH139" s="198">
        <f t="shared" si="971"/>
        <v>1</v>
      </c>
      <c r="CI139" s="198">
        <f t="shared" si="972"/>
        <v>1</v>
      </c>
      <c r="CJ139" s="199">
        <f t="shared" si="973"/>
        <v>1</v>
      </c>
      <c r="CK139" s="119"/>
      <c r="CL139" s="119"/>
      <c r="CM139" s="199">
        <f>PRODUCT(CH139:CJ139)</f>
        <v>1</v>
      </c>
      <c r="CN139" s="113">
        <f t="shared" si="875"/>
        <v>0</v>
      </c>
      <c r="CO139" s="155">
        <f t="shared" si="700"/>
        <v>0</v>
      </c>
      <c r="CR139" s="317" t="s">
        <v>412</v>
      </c>
      <c r="CS139" s="282" t="s">
        <v>413</v>
      </c>
      <c r="CT139" s="318"/>
      <c r="CU139" s="319"/>
      <c r="CV139" s="319"/>
      <c r="CW139" s="312"/>
      <c r="CX139" s="275">
        <f>SUM(CW140:CW141)</f>
        <v>2968200</v>
      </c>
      <c r="CY139" s="198">
        <f t="shared" si="978"/>
        <v>1</v>
      </c>
      <c r="CZ139" s="198">
        <f t="shared" si="979"/>
        <v>1</v>
      </c>
      <c r="DA139" s="199">
        <f t="shared" si="980"/>
        <v>1</v>
      </c>
      <c r="DB139" s="119"/>
      <c r="DC139" s="119"/>
      <c r="DD139" s="199">
        <f>PRODUCT(CY139:DA139)</f>
        <v>1</v>
      </c>
      <c r="DE139" s="113">
        <f t="shared" si="876"/>
        <v>0</v>
      </c>
      <c r="DF139" s="155">
        <f t="shared" si="701"/>
        <v>0</v>
      </c>
      <c r="DI139" s="308" t="s">
        <v>412</v>
      </c>
      <c r="DJ139" s="270" t="s">
        <v>413</v>
      </c>
      <c r="DK139" s="309"/>
      <c r="DL139" s="310"/>
      <c r="DM139" s="311"/>
      <c r="DN139" s="312"/>
      <c r="DO139" s="275">
        <f>SUM(DN140:DN141)</f>
        <v>0</v>
      </c>
      <c r="DP139" s="198">
        <f t="shared" si="985"/>
        <v>1</v>
      </c>
      <c r="DQ139" s="198">
        <f t="shared" si="986"/>
        <v>1</v>
      </c>
      <c r="DR139" s="199">
        <f t="shared" si="987"/>
        <v>1</v>
      </c>
      <c r="DS139" s="119"/>
      <c r="DT139" s="119"/>
      <c r="DU139" s="199">
        <f>PRODUCT(DP139:DR139)</f>
        <v>1</v>
      </c>
      <c r="DV139" s="113">
        <f t="shared" si="877"/>
        <v>0</v>
      </c>
      <c r="DW139" s="155">
        <f t="shared" si="702"/>
        <v>0</v>
      </c>
      <c r="DZ139" s="308" t="s">
        <v>412</v>
      </c>
      <c r="EA139" s="270" t="s">
        <v>413</v>
      </c>
      <c r="EB139" s="309"/>
      <c r="EC139" s="310"/>
      <c r="ED139" s="311"/>
      <c r="EE139" s="312"/>
      <c r="EF139" s="275">
        <f>SUM(EE140:EE141)</f>
        <v>0</v>
      </c>
      <c r="EG139" s="198">
        <f t="shared" si="992"/>
        <v>1</v>
      </c>
      <c r="EH139" s="198">
        <f t="shared" si="993"/>
        <v>1</v>
      </c>
      <c r="EI139" s="199">
        <f t="shared" si="994"/>
        <v>1</v>
      </c>
      <c r="EJ139" s="119"/>
      <c r="EK139" s="119"/>
      <c r="EL139" s="199">
        <f>PRODUCT(EG139:EI139)</f>
        <v>1</v>
      </c>
      <c r="EM139" s="113">
        <f t="shared" si="878"/>
        <v>0</v>
      </c>
      <c r="EN139" s="155">
        <f t="shared" si="703"/>
        <v>0</v>
      </c>
      <c r="EQ139" s="308" t="s">
        <v>412</v>
      </c>
      <c r="ER139" s="270" t="s">
        <v>413</v>
      </c>
      <c r="ES139" s="309"/>
      <c r="ET139" s="310"/>
      <c r="EU139" s="311"/>
      <c r="EV139" s="312"/>
      <c r="EW139" s="275">
        <f>SUM(EV140:EV141)</f>
        <v>0</v>
      </c>
      <c r="EX139" s="198">
        <f t="shared" si="999"/>
        <v>1</v>
      </c>
      <c r="EY139" s="198">
        <f t="shared" si="1000"/>
        <v>1</v>
      </c>
      <c r="EZ139" s="199">
        <f t="shared" si="1001"/>
        <v>1</v>
      </c>
      <c r="FA139" s="119"/>
      <c r="FB139" s="119"/>
      <c r="FC139" s="199">
        <f>PRODUCT(EX139:EZ139)</f>
        <v>1</v>
      </c>
      <c r="FD139" s="113">
        <f t="shared" si="879"/>
        <v>0</v>
      </c>
      <c r="FE139" s="155">
        <f t="shared" si="704"/>
        <v>0</v>
      </c>
      <c r="FH139" s="308" t="s">
        <v>412</v>
      </c>
      <c r="FI139" s="270" t="s">
        <v>413</v>
      </c>
      <c r="FJ139" s="309"/>
      <c r="FK139" s="310"/>
      <c r="FL139" s="311"/>
      <c r="FM139" s="312"/>
      <c r="FN139" s="275">
        <f>SUM(FM140:FM141)</f>
        <v>0</v>
      </c>
      <c r="FO139" s="198">
        <f t="shared" si="1006"/>
        <v>1</v>
      </c>
      <c r="FP139" s="198">
        <f t="shared" si="1007"/>
        <v>1</v>
      </c>
      <c r="FQ139" s="199">
        <f t="shared" si="1008"/>
        <v>1</v>
      </c>
      <c r="FR139" s="119"/>
      <c r="FS139" s="119"/>
      <c r="FT139" s="199">
        <f>PRODUCT(FO139:FQ139)</f>
        <v>1</v>
      </c>
      <c r="FU139" s="113">
        <f t="shared" si="880"/>
        <v>0</v>
      </c>
      <c r="FV139" s="155">
        <f t="shared" si="705"/>
        <v>0</v>
      </c>
      <c r="FY139" s="308" t="s">
        <v>412</v>
      </c>
      <c r="FZ139" s="270" t="s">
        <v>413</v>
      </c>
      <c r="GA139" s="309"/>
      <c r="GB139" s="310"/>
      <c r="GC139" s="311"/>
      <c r="GD139" s="312"/>
      <c r="GE139" s="275">
        <f>SUM(GD140:GD141)</f>
        <v>0</v>
      </c>
      <c r="GF139" s="198">
        <f t="shared" si="1013"/>
        <v>1</v>
      </c>
      <c r="GG139" s="198">
        <f t="shared" si="1014"/>
        <v>1</v>
      </c>
      <c r="GH139" s="199">
        <f t="shared" si="1015"/>
        <v>1</v>
      </c>
      <c r="GI139" s="119"/>
      <c r="GJ139" s="119"/>
      <c r="GK139" s="199">
        <f>PRODUCT(GF139:GH139)</f>
        <v>1</v>
      </c>
      <c r="GL139" s="113">
        <f t="shared" si="881"/>
        <v>0</v>
      </c>
      <c r="GM139" s="155">
        <f t="shared" si="706"/>
        <v>0</v>
      </c>
      <c r="GP139" s="308" t="s">
        <v>412</v>
      </c>
      <c r="GQ139" s="270" t="s">
        <v>413</v>
      </c>
      <c r="GR139" s="309"/>
      <c r="GS139" s="310"/>
      <c r="GT139" s="311"/>
      <c r="GU139" s="312"/>
      <c r="GV139" s="275">
        <f>SUM(GU140:GU141)</f>
        <v>0</v>
      </c>
      <c r="GW139" s="198">
        <f t="shared" si="1020"/>
        <v>1</v>
      </c>
      <c r="GX139" s="198">
        <f t="shared" si="1021"/>
        <v>1</v>
      </c>
      <c r="GY139" s="199">
        <f t="shared" si="1022"/>
        <v>1</v>
      </c>
      <c r="GZ139" s="119"/>
      <c r="HA139" s="119"/>
      <c r="HB139" s="199">
        <f>PRODUCT(GW139:GY139)</f>
        <v>1</v>
      </c>
      <c r="HC139" s="113">
        <f t="shared" si="882"/>
        <v>0</v>
      </c>
      <c r="HD139" s="155">
        <f t="shared" si="707"/>
        <v>0</v>
      </c>
      <c r="HG139" s="308" t="s">
        <v>412</v>
      </c>
      <c r="HH139" s="270" t="s">
        <v>413</v>
      </c>
      <c r="HI139" s="309"/>
      <c r="HJ139" s="310"/>
      <c r="HK139" s="311"/>
      <c r="HL139" s="312"/>
      <c r="HM139" s="275">
        <f>SUM(HL140:HL141)</f>
        <v>0</v>
      </c>
      <c r="HN139" s="198">
        <f t="shared" si="1027"/>
        <v>1</v>
      </c>
      <c r="HO139" s="198">
        <f t="shared" si="1028"/>
        <v>1</v>
      </c>
      <c r="HP139" s="199">
        <f t="shared" si="1029"/>
        <v>1</v>
      </c>
      <c r="HQ139" s="119"/>
      <c r="HR139" s="119"/>
      <c r="HS139" s="199">
        <f>PRODUCT(HN139:HP139)</f>
        <v>1</v>
      </c>
      <c r="HT139" s="113">
        <f t="shared" si="883"/>
        <v>0</v>
      </c>
      <c r="HU139" s="155">
        <f t="shared" si="708"/>
        <v>0</v>
      </c>
      <c r="HX139" s="308" t="s">
        <v>412</v>
      </c>
      <c r="HY139" s="270" t="s">
        <v>413</v>
      </c>
      <c r="HZ139" s="309"/>
      <c r="IA139" s="310"/>
      <c r="IB139" s="311"/>
      <c r="IC139" s="312"/>
      <c r="ID139" s="275">
        <f>SUM(IC140:IC141)</f>
        <v>0</v>
      </c>
      <c r="IE139" s="198">
        <f t="shared" si="1034"/>
        <v>1</v>
      </c>
      <c r="IF139" s="198">
        <f t="shared" si="1035"/>
        <v>1</v>
      </c>
      <c r="IG139" s="199">
        <f t="shared" si="1036"/>
        <v>1</v>
      </c>
      <c r="IH139" s="119"/>
      <c r="II139" s="119"/>
      <c r="IJ139" s="199">
        <f>PRODUCT(IE139:IG139)</f>
        <v>1</v>
      </c>
      <c r="IK139" s="113">
        <f t="shared" si="884"/>
        <v>0</v>
      </c>
      <c r="IL139" s="155">
        <f t="shared" si="709"/>
        <v>0</v>
      </c>
      <c r="IO139" s="308" t="s">
        <v>412</v>
      </c>
      <c r="IP139" s="270" t="s">
        <v>413</v>
      </c>
      <c r="IQ139" s="309"/>
      <c r="IR139" s="310"/>
      <c r="IS139" s="311"/>
      <c r="IT139" s="312"/>
      <c r="IU139" s="275">
        <f>SUM(IT140:IT141)</f>
        <v>0</v>
      </c>
      <c r="IV139" s="198">
        <f t="shared" si="1041"/>
        <v>1</v>
      </c>
      <c r="IW139" s="198">
        <f t="shared" si="1042"/>
        <v>1</v>
      </c>
      <c r="IX139" s="199">
        <f t="shared" si="1043"/>
        <v>1</v>
      </c>
      <c r="IY139" s="119"/>
      <c r="IZ139" s="119"/>
      <c r="JA139" s="199">
        <f>PRODUCT(IV139:IX139)</f>
        <v>1</v>
      </c>
      <c r="JB139" s="113">
        <f t="shared" si="885"/>
        <v>0</v>
      </c>
      <c r="JC139" s="155">
        <f t="shared" si="710"/>
        <v>0</v>
      </c>
    </row>
    <row r="140" spans="2:263" ht="51.75" customHeight="1">
      <c r="B140" s="286" t="s">
        <v>414</v>
      </c>
      <c r="C140" s="287" t="s">
        <v>415</v>
      </c>
      <c r="D140" s="288" t="s">
        <v>109</v>
      </c>
      <c r="E140" s="289">
        <v>50</v>
      </c>
      <c r="F140" s="290">
        <v>0</v>
      </c>
      <c r="G140" s="291">
        <f t="shared" si="1167"/>
        <v>0</v>
      </c>
      <c r="H140" s="585" t="e">
        <f>H139/G189</f>
        <v>#DIV/0!</v>
      </c>
      <c r="K140" s="286" t="s">
        <v>414</v>
      </c>
      <c r="L140" s="292" t="s">
        <v>415</v>
      </c>
      <c r="M140" s="293" t="s">
        <v>109</v>
      </c>
      <c r="N140" s="294">
        <v>50</v>
      </c>
      <c r="O140" s="295">
        <v>24141</v>
      </c>
      <c r="P140" s="291">
        <f t="shared" ref="P140:P141" si="1285">+ROUND(N140*O140,0)</f>
        <v>1207050</v>
      </c>
      <c r="Q140" s="585">
        <f>Q139/P189</f>
        <v>5.8962343228703522E-3</v>
      </c>
      <c r="R140" s="198">
        <f t="shared" si="1282"/>
        <v>1</v>
      </c>
      <c r="S140" s="198">
        <f t="shared" si="1283"/>
        <v>1</v>
      </c>
      <c r="T140" s="199">
        <f t="shared" si="1284"/>
        <v>1</v>
      </c>
      <c r="U140" s="199">
        <f t="shared" si="1104"/>
        <v>1</v>
      </c>
      <c r="V140" s="199">
        <f t="shared" si="1105"/>
        <v>1</v>
      </c>
      <c r="W140" s="199">
        <f t="shared" si="1106"/>
        <v>1</v>
      </c>
      <c r="X140" s="113">
        <f t="shared" si="1107"/>
        <v>1207050</v>
      </c>
      <c r="Y140" s="155">
        <f t="shared" si="1108"/>
        <v>0</v>
      </c>
      <c r="AB140" s="286" t="s">
        <v>414</v>
      </c>
      <c r="AC140" s="292" t="s">
        <v>415</v>
      </c>
      <c r="AD140" s="293" t="s">
        <v>109</v>
      </c>
      <c r="AE140" s="294">
        <v>50</v>
      </c>
      <c r="AF140" s="295">
        <v>14500</v>
      </c>
      <c r="AG140" s="291">
        <f t="shared" ref="AG140:AG141" si="1286">+ROUND(AE140*AF140,0)</f>
        <v>725000</v>
      </c>
      <c r="AH140" s="585">
        <f>AH139/AG189</f>
        <v>1.0820312054579605E-2</v>
      </c>
      <c r="AI140" s="198">
        <f t="shared" si="950"/>
        <v>1</v>
      </c>
      <c r="AJ140" s="198">
        <f t="shared" si="951"/>
        <v>1</v>
      </c>
      <c r="AK140" s="199">
        <f t="shared" si="952"/>
        <v>1</v>
      </c>
      <c r="AL140" s="199">
        <f t="shared" ref="AL140:AL141" si="1287">IF(AF140=0,0,1)</f>
        <v>1</v>
      </c>
      <c r="AM140" s="199">
        <f t="shared" ref="AM140:AM141" si="1288">IF(AG140=0,0,1)</f>
        <v>1</v>
      </c>
      <c r="AN140" s="199">
        <f t="shared" ref="AN140:AN141" si="1289">PRODUCT(AI140:AM140)</f>
        <v>1</v>
      </c>
      <c r="AO140" s="113">
        <f t="shared" si="872"/>
        <v>725000</v>
      </c>
      <c r="AP140" s="155">
        <f t="shared" si="697"/>
        <v>0</v>
      </c>
      <c r="AS140" s="286" t="s">
        <v>414</v>
      </c>
      <c r="AT140" s="292" t="s">
        <v>415</v>
      </c>
      <c r="AU140" s="296" t="s">
        <v>109</v>
      </c>
      <c r="AV140" s="294">
        <v>50</v>
      </c>
      <c r="AW140" s="297">
        <v>18000</v>
      </c>
      <c r="AX140" s="291">
        <f t="shared" ref="AX140:AX141" si="1290">+ROUND(AV140*AW140,0)</f>
        <v>900000</v>
      </c>
      <c r="AY140" s="585">
        <f>AY139/AX189</f>
        <v>7.8017456378329077E-3</v>
      </c>
      <c r="AZ140" s="198">
        <f t="shared" si="957"/>
        <v>1</v>
      </c>
      <c r="BA140" s="198">
        <f t="shared" si="958"/>
        <v>1</v>
      </c>
      <c r="BB140" s="199">
        <f t="shared" si="959"/>
        <v>1</v>
      </c>
      <c r="BC140" s="199">
        <f t="shared" ref="BC140:BC141" si="1291">IF(AW140=0,0,1)</f>
        <v>1</v>
      </c>
      <c r="BD140" s="199">
        <f t="shared" ref="BD140:BD141" si="1292">IF(AX140=0,0,1)</f>
        <v>1</v>
      </c>
      <c r="BE140" s="199">
        <f t="shared" ref="BE140:BE141" si="1293">PRODUCT(AZ140:BD140)</f>
        <v>1</v>
      </c>
      <c r="BF140" s="113">
        <f t="shared" si="873"/>
        <v>900000</v>
      </c>
      <c r="BG140" s="155">
        <f t="shared" si="698"/>
        <v>0</v>
      </c>
      <c r="BJ140" s="286" t="s">
        <v>414</v>
      </c>
      <c r="BK140" s="292" t="s">
        <v>415</v>
      </c>
      <c r="BL140" s="293" t="s">
        <v>109</v>
      </c>
      <c r="BM140" s="294">
        <v>50</v>
      </c>
      <c r="BN140" s="295">
        <v>18000</v>
      </c>
      <c r="BO140" s="291">
        <f t="shared" ref="BO140:BO141" si="1294">+ROUND(BM140*BN140,0)</f>
        <v>900000</v>
      </c>
      <c r="BP140" s="585">
        <f>BP139/BO189</f>
        <v>8.6270689499188431E-3</v>
      </c>
      <c r="BQ140" s="198">
        <f t="shared" si="964"/>
        <v>1</v>
      </c>
      <c r="BR140" s="198">
        <f t="shared" si="965"/>
        <v>1</v>
      </c>
      <c r="BS140" s="199">
        <f t="shared" si="966"/>
        <v>1</v>
      </c>
      <c r="BT140" s="199">
        <f t="shared" ref="BT140:BT141" si="1295">IF(BN140=0,0,1)</f>
        <v>1</v>
      </c>
      <c r="BU140" s="199">
        <f t="shared" ref="BU140:BU141" si="1296">IF(BO140=0,0,1)</f>
        <v>1</v>
      </c>
      <c r="BV140" s="199">
        <f t="shared" ref="BV140:BV141" si="1297">PRODUCT(BQ140:BU140)</f>
        <v>1</v>
      </c>
      <c r="BW140" s="113">
        <f t="shared" si="874"/>
        <v>900000</v>
      </c>
      <c r="BX140" s="155">
        <f t="shared" si="699"/>
        <v>0</v>
      </c>
      <c r="CA140" s="286" t="s">
        <v>414</v>
      </c>
      <c r="CB140" s="298" t="s">
        <v>415</v>
      </c>
      <c r="CC140" s="293" t="s">
        <v>109</v>
      </c>
      <c r="CD140" s="294">
        <v>50</v>
      </c>
      <c r="CE140" s="295">
        <v>12000</v>
      </c>
      <c r="CF140" s="291">
        <f t="shared" ref="CF140:CF141" si="1298">+ROUND(CD140*CE140,0)</f>
        <v>600000</v>
      </c>
      <c r="CG140" s="585">
        <f>CG139/CF189</f>
        <v>6.8903384129535899E-3</v>
      </c>
      <c r="CH140" s="198">
        <f t="shared" si="971"/>
        <v>1</v>
      </c>
      <c r="CI140" s="198">
        <f t="shared" si="972"/>
        <v>1</v>
      </c>
      <c r="CJ140" s="199">
        <f t="shared" si="973"/>
        <v>1</v>
      </c>
      <c r="CK140" s="199">
        <f t="shared" ref="CK140:CK141" si="1299">IF(CE140=0,0,1)</f>
        <v>1</v>
      </c>
      <c r="CL140" s="199">
        <f t="shared" ref="CL140:CL141" si="1300">IF(CF140=0,0,1)</f>
        <v>1</v>
      </c>
      <c r="CM140" s="199">
        <f t="shared" ref="CM140:CM141" si="1301">PRODUCT(CH140:CL140)</f>
        <v>1</v>
      </c>
      <c r="CN140" s="113">
        <f t="shared" si="875"/>
        <v>600000</v>
      </c>
      <c r="CO140" s="155">
        <f t="shared" si="700"/>
        <v>0</v>
      </c>
      <c r="CR140" s="299" t="s">
        <v>414</v>
      </c>
      <c r="CS140" s="300" t="s">
        <v>415</v>
      </c>
      <c r="CT140" s="301" t="s">
        <v>109</v>
      </c>
      <c r="CU140" s="302">
        <v>50</v>
      </c>
      <c r="CV140" s="303">
        <v>43044</v>
      </c>
      <c r="CW140" s="291">
        <f t="shared" ref="CW140:CW141" si="1302">+ROUND(CU140*CV140,0)</f>
        <v>2152200</v>
      </c>
      <c r="CX140" s="585">
        <f>CX139/CW189</f>
        <v>1.3280698063772479E-2</v>
      </c>
      <c r="CY140" s="198">
        <f t="shared" si="978"/>
        <v>1</v>
      </c>
      <c r="CZ140" s="198">
        <f t="shared" si="979"/>
        <v>1</v>
      </c>
      <c r="DA140" s="199">
        <f t="shared" si="980"/>
        <v>1</v>
      </c>
      <c r="DB140" s="199">
        <f t="shared" ref="DB140:DB141" si="1303">IF(CV140=0,0,1)</f>
        <v>1</v>
      </c>
      <c r="DC140" s="199">
        <f t="shared" ref="DC140:DC141" si="1304">IF(CW140=0,0,1)</f>
        <v>1</v>
      </c>
      <c r="DD140" s="199">
        <f t="shared" ref="DD140:DD141" si="1305">PRODUCT(CY140:DC140)</f>
        <v>1</v>
      </c>
      <c r="DE140" s="113">
        <f t="shared" si="876"/>
        <v>2152200</v>
      </c>
      <c r="DF140" s="155">
        <f t="shared" si="701"/>
        <v>0</v>
      </c>
      <c r="DI140" s="286" t="s">
        <v>414</v>
      </c>
      <c r="DJ140" s="287" t="s">
        <v>415</v>
      </c>
      <c r="DK140" s="288" t="s">
        <v>109</v>
      </c>
      <c r="DL140" s="289">
        <v>50</v>
      </c>
      <c r="DM140" s="295">
        <v>0</v>
      </c>
      <c r="DN140" s="291">
        <f t="shared" ref="DN140:DN141" si="1306">+ROUND(DL140*DM140,0)</f>
        <v>0</v>
      </c>
      <c r="DO140" s="585" t="e">
        <f>DO139/DN189</f>
        <v>#DIV/0!</v>
      </c>
      <c r="DP140" s="198">
        <f t="shared" si="985"/>
        <v>1</v>
      </c>
      <c r="DQ140" s="198">
        <f t="shared" si="986"/>
        <v>1</v>
      </c>
      <c r="DR140" s="199">
        <f t="shared" si="987"/>
        <v>1</v>
      </c>
      <c r="DS140" s="199">
        <f t="shared" ref="DS140:DS141" si="1307">IF(DM140=0,0,1)</f>
        <v>0</v>
      </c>
      <c r="DT140" s="199">
        <f t="shared" ref="DT140:DT141" si="1308">IF(DN140=0,0,1)</f>
        <v>0</v>
      </c>
      <c r="DU140" s="199">
        <f t="shared" ref="DU140:DU141" si="1309">PRODUCT(DP140:DT140)</f>
        <v>0</v>
      </c>
      <c r="DV140" s="113">
        <f t="shared" si="877"/>
        <v>0</v>
      </c>
      <c r="DW140" s="155">
        <f t="shared" si="702"/>
        <v>0</v>
      </c>
      <c r="DZ140" s="286" t="s">
        <v>414</v>
      </c>
      <c r="EA140" s="287" t="s">
        <v>415</v>
      </c>
      <c r="EB140" s="288" t="s">
        <v>109</v>
      </c>
      <c r="EC140" s="289">
        <v>50</v>
      </c>
      <c r="ED140" s="295">
        <v>0</v>
      </c>
      <c r="EE140" s="291">
        <f t="shared" ref="EE140:EE141" si="1310">+ROUND(EC140*ED140,0)</f>
        <v>0</v>
      </c>
      <c r="EF140" s="585" t="e">
        <f>EF139/EE189</f>
        <v>#DIV/0!</v>
      </c>
      <c r="EG140" s="198">
        <f t="shared" si="992"/>
        <v>1</v>
      </c>
      <c r="EH140" s="198">
        <f t="shared" si="993"/>
        <v>1</v>
      </c>
      <c r="EI140" s="199">
        <f t="shared" si="994"/>
        <v>1</v>
      </c>
      <c r="EJ140" s="199">
        <f t="shared" ref="EJ140:EJ141" si="1311">IF(ED140=0,0,1)</f>
        <v>0</v>
      </c>
      <c r="EK140" s="199">
        <f t="shared" ref="EK140:EK141" si="1312">IF(EE140=0,0,1)</f>
        <v>0</v>
      </c>
      <c r="EL140" s="199">
        <f t="shared" ref="EL140:EL141" si="1313">PRODUCT(EG140:EK140)</f>
        <v>0</v>
      </c>
      <c r="EM140" s="113">
        <f t="shared" si="878"/>
        <v>0</v>
      </c>
      <c r="EN140" s="155">
        <f t="shared" si="703"/>
        <v>0</v>
      </c>
      <c r="EQ140" s="286" t="s">
        <v>414</v>
      </c>
      <c r="ER140" s="287" t="s">
        <v>415</v>
      </c>
      <c r="ES140" s="288" t="s">
        <v>109</v>
      </c>
      <c r="ET140" s="289">
        <v>50</v>
      </c>
      <c r="EU140" s="295">
        <v>0</v>
      </c>
      <c r="EV140" s="291">
        <f t="shared" ref="EV140:EV141" si="1314">+ROUND(ET140*EU140,0)</f>
        <v>0</v>
      </c>
      <c r="EW140" s="585" t="e">
        <f>EW139/EV189</f>
        <v>#DIV/0!</v>
      </c>
      <c r="EX140" s="198">
        <f t="shared" si="999"/>
        <v>1</v>
      </c>
      <c r="EY140" s="198">
        <f t="shared" si="1000"/>
        <v>1</v>
      </c>
      <c r="EZ140" s="199">
        <f t="shared" si="1001"/>
        <v>1</v>
      </c>
      <c r="FA140" s="199">
        <f t="shared" ref="FA140:FA141" si="1315">IF(EU140=0,0,1)</f>
        <v>0</v>
      </c>
      <c r="FB140" s="199">
        <f t="shared" ref="FB140:FB141" si="1316">IF(EV140=0,0,1)</f>
        <v>0</v>
      </c>
      <c r="FC140" s="199">
        <f t="shared" ref="FC140:FC141" si="1317">PRODUCT(EX140:FB140)</f>
        <v>0</v>
      </c>
      <c r="FD140" s="113">
        <f t="shared" si="879"/>
        <v>0</v>
      </c>
      <c r="FE140" s="155">
        <f t="shared" si="704"/>
        <v>0</v>
      </c>
      <c r="FH140" s="286" t="s">
        <v>414</v>
      </c>
      <c r="FI140" s="287" t="s">
        <v>415</v>
      </c>
      <c r="FJ140" s="288" t="s">
        <v>109</v>
      </c>
      <c r="FK140" s="289">
        <v>50</v>
      </c>
      <c r="FL140" s="295">
        <v>0</v>
      </c>
      <c r="FM140" s="291">
        <f t="shared" ref="FM140:FM141" si="1318">+ROUND(FK140*FL140,0)</f>
        <v>0</v>
      </c>
      <c r="FN140" s="585" t="e">
        <f>FN139/FM189</f>
        <v>#DIV/0!</v>
      </c>
      <c r="FO140" s="198">
        <f t="shared" si="1006"/>
        <v>1</v>
      </c>
      <c r="FP140" s="198">
        <f t="shared" si="1007"/>
        <v>1</v>
      </c>
      <c r="FQ140" s="199">
        <f t="shared" si="1008"/>
        <v>1</v>
      </c>
      <c r="FR140" s="199">
        <f t="shared" ref="FR140:FR141" si="1319">IF(FL140=0,0,1)</f>
        <v>0</v>
      </c>
      <c r="FS140" s="199">
        <f t="shared" ref="FS140:FS141" si="1320">IF(FM140=0,0,1)</f>
        <v>0</v>
      </c>
      <c r="FT140" s="199">
        <f t="shared" ref="FT140:FT141" si="1321">PRODUCT(FO140:FS140)</f>
        <v>0</v>
      </c>
      <c r="FU140" s="113">
        <f t="shared" si="880"/>
        <v>0</v>
      </c>
      <c r="FV140" s="155">
        <f t="shared" si="705"/>
        <v>0</v>
      </c>
      <c r="FY140" s="286" t="s">
        <v>414</v>
      </c>
      <c r="FZ140" s="287" t="s">
        <v>415</v>
      </c>
      <c r="GA140" s="288" t="s">
        <v>109</v>
      </c>
      <c r="GB140" s="289">
        <v>50</v>
      </c>
      <c r="GC140" s="295">
        <v>0</v>
      </c>
      <c r="GD140" s="291">
        <f t="shared" ref="GD140:GD141" si="1322">+ROUND(GB140*GC140,0)</f>
        <v>0</v>
      </c>
      <c r="GE140" s="585" t="e">
        <f>GE139/GD189</f>
        <v>#DIV/0!</v>
      </c>
      <c r="GF140" s="198">
        <f t="shared" si="1013"/>
        <v>1</v>
      </c>
      <c r="GG140" s="198">
        <f t="shared" si="1014"/>
        <v>1</v>
      </c>
      <c r="GH140" s="199">
        <f t="shared" si="1015"/>
        <v>1</v>
      </c>
      <c r="GI140" s="199">
        <f t="shared" ref="GI140:GI141" si="1323">IF(GC140=0,0,1)</f>
        <v>0</v>
      </c>
      <c r="GJ140" s="199">
        <f t="shared" ref="GJ140:GJ141" si="1324">IF(GD140=0,0,1)</f>
        <v>0</v>
      </c>
      <c r="GK140" s="199">
        <f t="shared" ref="GK140:GK141" si="1325">PRODUCT(GF140:GJ140)</f>
        <v>0</v>
      </c>
      <c r="GL140" s="113">
        <f t="shared" si="881"/>
        <v>0</v>
      </c>
      <c r="GM140" s="155">
        <f t="shared" si="706"/>
        <v>0</v>
      </c>
      <c r="GP140" s="286" t="s">
        <v>414</v>
      </c>
      <c r="GQ140" s="287" t="s">
        <v>415</v>
      </c>
      <c r="GR140" s="288" t="s">
        <v>109</v>
      </c>
      <c r="GS140" s="289">
        <v>50</v>
      </c>
      <c r="GT140" s="295">
        <v>0</v>
      </c>
      <c r="GU140" s="291">
        <f t="shared" ref="GU140:GU141" si="1326">+ROUND(GS140*GT140,0)</f>
        <v>0</v>
      </c>
      <c r="GV140" s="585" t="e">
        <f>GV139/GU189</f>
        <v>#DIV/0!</v>
      </c>
      <c r="GW140" s="198">
        <f t="shared" si="1020"/>
        <v>1</v>
      </c>
      <c r="GX140" s="198">
        <f t="shared" si="1021"/>
        <v>1</v>
      </c>
      <c r="GY140" s="199">
        <f t="shared" si="1022"/>
        <v>1</v>
      </c>
      <c r="GZ140" s="199">
        <f t="shared" ref="GZ140:GZ141" si="1327">IF(GT140=0,0,1)</f>
        <v>0</v>
      </c>
      <c r="HA140" s="199">
        <f t="shared" ref="HA140:HA141" si="1328">IF(GU140=0,0,1)</f>
        <v>0</v>
      </c>
      <c r="HB140" s="199">
        <f t="shared" ref="HB140:HB141" si="1329">PRODUCT(GW140:HA140)</f>
        <v>0</v>
      </c>
      <c r="HC140" s="113">
        <f t="shared" si="882"/>
        <v>0</v>
      </c>
      <c r="HD140" s="155">
        <f t="shared" si="707"/>
        <v>0</v>
      </c>
      <c r="HG140" s="286" t="s">
        <v>414</v>
      </c>
      <c r="HH140" s="287" t="s">
        <v>415</v>
      </c>
      <c r="HI140" s="288" t="s">
        <v>109</v>
      </c>
      <c r="HJ140" s="289">
        <v>50</v>
      </c>
      <c r="HK140" s="295">
        <v>0</v>
      </c>
      <c r="HL140" s="291">
        <f t="shared" ref="HL140:HL141" si="1330">+ROUND(HJ140*HK140,0)</f>
        <v>0</v>
      </c>
      <c r="HM140" s="585" t="e">
        <f>HM139/HL189</f>
        <v>#DIV/0!</v>
      </c>
      <c r="HN140" s="198">
        <f t="shared" si="1027"/>
        <v>1</v>
      </c>
      <c r="HO140" s="198">
        <f t="shared" si="1028"/>
        <v>1</v>
      </c>
      <c r="HP140" s="199">
        <f t="shared" si="1029"/>
        <v>1</v>
      </c>
      <c r="HQ140" s="199">
        <f t="shared" ref="HQ140:HQ141" si="1331">IF(HK140=0,0,1)</f>
        <v>0</v>
      </c>
      <c r="HR140" s="199">
        <f t="shared" ref="HR140:HR141" si="1332">IF(HL140=0,0,1)</f>
        <v>0</v>
      </c>
      <c r="HS140" s="199">
        <f t="shared" ref="HS140:HS141" si="1333">PRODUCT(HN140:HR140)</f>
        <v>0</v>
      </c>
      <c r="HT140" s="113">
        <f t="shared" si="883"/>
        <v>0</v>
      </c>
      <c r="HU140" s="155">
        <f t="shared" si="708"/>
        <v>0</v>
      </c>
      <c r="HX140" s="286" t="s">
        <v>414</v>
      </c>
      <c r="HY140" s="287" t="s">
        <v>415</v>
      </c>
      <c r="HZ140" s="288" t="s">
        <v>109</v>
      </c>
      <c r="IA140" s="289">
        <v>50</v>
      </c>
      <c r="IB140" s="295">
        <v>0</v>
      </c>
      <c r="IC140" s="291">
        <f t="shared" ref="IC140:IC141" si="1334">+ROUND(IA140*IB140,0)</f>
        <v>0</v>
      </c>
      <c r="ID140" s="585" t="e">
        <f>ID139/IC189</f>
        <v>#DIV/0!</v>
      </c>
      <c r="IE140" s="198">
        <f t="shared" si="1034"/>
        <v>1</v>
      </c>
      <c r="IF140" s="198">
        <f t="shared" si="1035"/>
        <v>1</v>
      </c>
      <c r="IG140" s="199">
        <f t="shared" si="1036"/>
        <v>1</v>
      </c>
      <c r="IH140" s="199">
        <f t="shared" ref="IH140:IH141" si="1335">IF(IB140=0,0,1)</f>
        <v>0</v>
      </c>
      <c r="II140" s="199">
        <f t="shared" ref="II140:II141" si="1336">IF(IC140=0,0,1)</f>
        <v>0</v>
      </c>
      <c r="IJ140" s="199">
        <f t="shared" ref="IJ140:IJ141" si="1337">PRODUCT(IE140:II140)</f>
        <v>0</v>
      </c>
      <c r="IK140" s="113">
        <f t="shared" si="884"/>
        <v>0</v>
      </c>
      <c r="IL140" s="155">
        <f t="shared" si="709"/>
        <v>0</v>
      </c>
      <c r="IO140" s="286" t="s">
        <v>414</v>
      </c>
      <c r="IP140" s="287" t="s">
        <v>415</v>
      </c>
      <c r="IQ140" s="288" t="s">
        <v>109</v>
      </c>
      <c r="IR140" s="289">
        <v>50</v>
      </c>
      <c r="IS140" s="295">
        <v>0</v>
      </c>
      <c r="IT140" s="291">
        <f t="shared" ref="IT140:IT141" si="1338">+ROUND(IR140*IS140,0)</f>
        <v>0</v>
      </c>
      <c r="IU140" s="585" t="e">
        <f>IU139/IT189</f>
        <v>#DIV/0!</v>
      </c>
      <c r="IV140" s="198">
        <f t="shared" si="1041"/>
        <v>1</v>
      </c>
      <c r="IW140" s="198">
        <f t="shared" si="1042"/>
        <v>1</v>
      </c>
      <c r="IX140" s="199">
        <f t="shared" si="1043"/>
        <v>1</v>
      </c>
      <c r="IY140" s="199">
        <f t="shared" ref="IY140:IY141" si="1339">IF(IS140=0,0,1)</f>
        <v>0</v>
      </c>
      <c r="IZ140" s="199">
        <f t="shared" ref="IZ140:IZ141" si="1340">IF(IT140=0,0,1)</f>
        <v>0</v>
      </c>
      <c r="JA140" s="199">
        <f t="shared" ref="JA140:JA141" si="1341">PRODUCT(IV140:IZ140)</f>
        <v>0</v>
      </c>
      <c r="JB140" s="113">
        <f t="shared" si="885"/>
        <v>0</v>
      </c>
      <c r="JC140" s="155">
        <f t="shared" si="710"/>
        <v>0</v>
      </c>
    </row>
    <row r="141" spans="2:263" ht="67.5" customHeight="1" thickBot="1">
      <c r="B141" s="286" t="s">
        <v>416</v>
      </c>
      <c r="C141" s="287" t="s">
        <v>417</v>
      </c>
      <c r="D141" s="288" t="s">
        <v>107</v>
      </c>
      <c r="E141" s="289">
        <v>2</v>
      </c>
      <c r="F141" s="290">
        <v>0</v>
      </c>
      <c r="G141" s="291">
        <f t="shared" si="1167"/>
        <v>0</v>
      </c>
      <c r="H141" s="587"/>
      <c r="K141" s="286" t="s">
        <v>416</v>
      </c>
      <c r="L141" s="292" t="s">
        <v>417</v>
      </c>
      <c r="M141" s="293" t="s">
        <v>107</v>
      </c>
      <c r="N141" s="294">
        <v>2</v>
      </c>
      <c r="O141" s="295">
        <v>40104</v>
      </c>
      <c r="P141" s="291">
        <f t="shared" si="1285"/>
        <v>80208</v>
      </c>
      <c r="Q141" s="586"/>
      <c r="R141" s="198">
        <f t="shared" si="1282"/>
        <v>1</v>
      </c>
      <c r="S141" s="198">
        <f t="shared" si="1283"/>
        <v>1</v>
      </c>
      <c r="T141" s="199">
        <f t="shared" si="1284"/>
        <v>1</v>
      </c>
      <c r="U141" s="199">
        <f t="shared" si="1104"/>
        <v>1</v>
      </c>
      <c r="V141" s="199">
        <f t="shared" si="1105"/>
        <v>1</v>
      </c>
      <c r="W141" s="199">
        <f t="shared" si="1106"/>
        <v>1</v>
      </c>
      <c r="X141" s="113">
        <f t="shared" si="1107"/>
        <v>80208</v>
      </c>
      <c r="Y141" s="155">
        <f t="shared" si="1108"/>
        <v>0</v>
      </c>
      <c r="AB141" s="286" t="s">
        <v>416</v>
      </c>
      <c r="AC141" s="292" t="s">
        <v>417</v>
      </c>
      <c r="AD141" s="293" t="s">
        <v>107</v>
      </c>
      <c r="AE141" s="294">
        <v>2</v>
      </c>
      <c r="AF141" s="295">
        <v>780000</v>
      </c>
      <c r="AG141" s="291">
        <f t="shared" si="1286"/>
        <v>1560000</v>
      </c>
      <c r="AH141" s="587"/>
      <c r="AI141" s="198">
        <f t="shared" si="950"/>
        <v>1</v>
      </c>
      <c r="AJ141" s="198">
        <f t="shared" si="951"/>
        <v>1</v>
      </c>
      <c r="AK141" s="199">
        <f t="shared" si="952"/>
        <v>1</v>
      </c>
      <c r="AL141" s="199">
        <f t="shared" si="1287"/>
        <v>1</v>
      </c>
      <c r="AM141" s="199">
        <f t="shared" si="1288"/>
        <v>1</v>
      </c>
      <c r="AN141" s="199">
        <f t="shared" si="1289"/>
        <v>1</v>
      </c>
      <c r="AO141" s="113">
        <f t="shared" si="872"/>
        <v>1560000</v>
      </c>
      <c r="AP141" s="155">
        <f t="shared" si="697"/>
        <v>0</v>
      </c>
      <c r="AS141" s="286" t="s">
        <v>416</v>
      </c>
      <c r="AT141" s="292" t="s">
        <v>417</v>
      </c>
      <c r="AU141" s="296" t="s">
        <v>107</v>
      </c>
      <c r="AV141" s="294">
        <v>2</v>
      </c>
      <c r="AW141" s="297">
        <v>400000</v>
      </c>
      <c r="AX141" s="291">
        <f t="shared" si="1290"/>
        <v>800000</v>
      </c>
      <c r="AY141" s="587"/>
      <c r="AZ141" s="198">
        <f t="shared" si="957"/>
        <v>1</v>
      </c>
      <c r="BA141" s="198">
        <f t="shared" si="958"/>
        <v>1</v>
      </c>
      <c r="BB141" s="199">
        <f t="shared" si="959"/>
        <v>1</v>
      </c>
      <c r="BC141" s="199">
        <f t="shared" si="1291"/>
        <v>1</v>
      </c>
      <c r="BD141" s="199">
        <f t="shared" si="1292"/>
        <v>1</v>
      </c>
      <c r="BE141" s="199">
        <f t="shared" si="1293"/>
        <v>1</v>
      </c>
      <c r="BF141" s="113">
        <f t="shared" si="873"/>
        <v>800000</v>
      </c>
      <c r="BG141" s="155">
        <f t="shared" si="698"/>
        <v>0</v>
      </c>
      <c r="BJ141" s="286" t="s">
        <v>416</v>
      </c>
      <c r="BK141" s="292" t="s">
        <v>417</v>
      </c>
      <c r="BL141" s="293" t="s">
        <v>107</v>
      </c>
      <c r="BM141" s="294">
        <v>2</v>
      </c>
      <c r="BN141" s="295">
        <v>500000</v>
      </c>
      <c r="BO141" s="291">
        <f t="shared" si="1294"/>
        <v>1000000</v>
      </c>
      <c r="BP141" s="587"/>
      <c r="BQ141" s="198">
        <f t="shared" si="964"/>
        <v>1</v>
      </c>
      <c r="BR141" s="198">
        <f t="shared" si="965"/>
        <v>1</v>
      </c>
      <c r="BS141" s="199">
        <f t="shared" si="966"/>
        <v>1</v>
      </c>
      <c r="BT141" s="199">
        <f t="shared" si="1295"/>
        <v>1</v>
      </c>
      <c r="BU141" s="199">
        <f t="shared" si="1296"/>
        <v>1</v>
      </c>
      <c r="BV141" s="199">
        <f t="shared" si="1297"/>
        <v>1</v>
      </c>
      <c r="BW141" s="113">
        <f t="shared" si="874"/>
        <v>1000000</v>
      </c>
      <c r="BX141" s="155">
        <f t="shared" si="699"/>
        <v>0</v>
      </c>
      <c r="CA141" s="286" t="s">
        <v>416</v>
      </c>
      <c r="CB141" s="298" t="s">
        <v>417</v>
      </c>
      <c r="CC141" s="293" t="s">
        <v>107</v>
      </c>
      <c r="CD141" s="294">
        <v>2</v>
      </c>
      <c r="CE141" s="295">
        <v>450000</v>
      </c>
      <c r="CF141" s="291">
        <f t="shared" si="1298"/>
        <v>900000</v>
      </c>
      <c r="CG141" s="587"/>
      <c r="CH141" s="198">
        <f t="shared" si="971"/>
        <v>1</v>
      </c>
      <c r="CI141" s="198">
        <f t="shared" si="972"/>
        <v>1</v>
      </c>
      <c r="CJ141" s="199">
        <f t="shared" si="973"/>
        <v>1</v>
      </c>
      <c r="CK141" s="199">
        <f t="shared" si="1299"/>
        <v>1</v>
      </c>
      <c r="CL141" s="199">
        <f t="shared" si="1300"/>
        <v>1</v>
      </c>
      <c r="CM141" s="199">
        <f t="shared" si="1301"/>
        <v>1</v>
      </c>
      <c r="CN141" s="113">
        <f t="shared" si="875"/>
        <v>900000</v>
      </c>
      <c r="CO141" s="155">
        <f t="shared" si="700"/>
        <v>0</v>
      </c>
      <c r="CR141" s="299" t="s">
        <v>416</v>
      </c>
      <c r="CS141" s="300" t="s">
        <v>417</v>
      </c>
      <c r="CT141" s="301" t="s">
        <v>107</v>
      </c>
      <c r="CU141" s="302">
        <v>2</v>
      </c>
      <c r="CV141" s="303">
        <v>408000</v>
      </c>
      <c r="CW141" s="291">
        <f t="shared" si="1302"/>
        <v>816000</v>
      </c>
      <c r="CX141" s="587"/>
      <c r="CY141" s="198">
        <f t="shared" si="978"/>
        <v>1</v>
      </c>
      <c r="CZ141" s="198">
        <f t="shared" si="979"/>
        <v>1</v>
      </c>
      <c r="DA141" s="199">
        <f t="shared" si="980"/>
        <v>1</v>
      </c>
      <c r="DB141" s="199">
        <f t="shared" si="1303"/>
        <v>1</v>
      </c>
      <c r="DC141" s="199">
        <f t="shared" si="1304"/>
        <v>1</v>
      </c>
      <c r="DD141" s="199">
        <f t="shared" si="1305"/>
        <v>1</v>
      </c>
      <c r="DE141" s="113">
        <f t="shared" si="876"/>
        <v>816000</v>
      </c>
      <c r="DF141" s="155">
        <f t="shared" si="701"/>
        <v>0</v>
      </c>
      <c r="DI141" s="286" t="s">
        <v>416</v>
      </c>
      <c r="DJ141" s="287" t="s">
        <v>417</v>
      </c>
      <c r="DK141" s="288" t="s">
        <v>107</v>
      </c>
      <c r="DL141" s="289">
        <v>2</v>
      </c>
      <c r="DM141" s="295">
        <v>0</v>
      </c>
      <c r="DN141" s="291">
        <f t="shared" si="1306"/>
        <v>0</v>
      </c>
      <c r="DO141" s="587"/>
      <c r="DP141" s="198">
        <f t="shared" si="985"/>
        <v>1</v>
      </c>
      <c r="DQ141" s="198">
        <f t="shared" si="986"/>
        <v>1</v>
      </c>
      <c r="DR141" s="199">
        <f t="shared" si="987"/>
        <v>1</v>
      </c>
      <c r="DS141" s="199">
        <f t="shared" si="1307"/>
        <v>0</v>
      </c>
      <c r="DT141" s="199">
        <f t="shared" si="1308"/>
        <v>0</v>
      </c>
      <c r="DU141" s="199">
        <f t="shared" si="1309"/>
        <v>0</v>
      </c>
      <c r="DV141" s="113">
        <f t="shared" si="877"/>
        <v>0</v>
      </c>
      <c r="DW141" s="155">
        <f t="shared" si="702"/>
        <v>0</v>
      </c>
      <c r="DZ141" s="286" t="s">
        <v>416</v>
      </c>
      <c r="EA141" s="287" t="s">
        <v>417</v>
      </c>
      <c r="EB141" s="288" t="s">
        <v>107</v>
      </c>
      <c r="EC141" s="289">
        <v>2</v>
      </c>
      <c r="ED141" s="295">
        <v>0</v>
      </c>
      <c r="EE141" s="291">
        <f t="shared" si="1310"/>
        <v>0</v>
      </c>
      <c r="EF141" s="587"/>
      <c r="EG141" s="198">
        <f t="shared" si="992"/>
        <v>1</v>
      </c>
      <c r="EH141" s="198">
        <f t="shared" si="993"/>
        <v>1</v>
      </c>
      <c r="EI141" s="199">
        <f t="shared" si="994"/>
        <v>1</v>
      </c>
      <c r="EJ141" s="199">
        <f t="shared" si="1311"/>
        <v>0</v>
      </c>
      <c r="EK141" s="199">
        <f t="shared" si="1312"/>
        <v>0</v>
      </c>
      <c r="EL141" s="199">
        <f t="shared" si="1313"/>
        <v>0</v>
      </c>
      <c r="EM141" s="113">
        <f t="shared" si="878"/>
        <v>0</v>
      </c>
      <c r="EN141" s="155">
        <f t="shared" si="703"/>
        <v>0</v>
      </c>
      <c r="EQ141" s="286" t="s">
        <v>416</v>
      </c>
      <c r="ER141" s="287" t="s">
        <v>417</v>
      </c>
      <c r="ES141" s="288" t="s">
        <v>107</v>
      </c>
      <c r="ET141" s="289">
        <v>2</v>
      </c>
      <c r="EU141" s="295">
        <v>0</v>
      </c>
      <c r="EV141" s="291">
        <f t="shared" si="1314"/>
        <v>0</v>
      </c>
      <c r="EW141" s="587"/>
      <c r="EX141" s="198">
        <f t="shared" si="999"/>
        <v>1</v>
      </c>
      <c r="EY141" s="198">
        <f t="shared" si="1000"/>
        <v>1</v>
      </c>
      <c r="EZ141" s="199">
        <f t="shared" si="1001"/>
        <v>1</v>
      </c>
      <c r="FA141" s="199">
        <f t="shared" si="1315"/>
        <v>0</v>
      </c>
      <c r="FB141" s="199">
        <f t="shared" si="1316"/>
        <v>0</v>
      </c>
      <c r="FC141" s="199">
        <f t="shared" si="1317"/>
        <v>0</v>
      </c>
      <c r="FD141" s="113">
        <f t="shared" si="879"/>
        <v>0</v>
      </c>
      <c r="FE141" s="155">
        <f t="shared" si="704"/>
        <v>0</v>
      </c>
      <c r="FH141" s="286" t="s">
        <v>416</v>
      </c>
      <c r="FI141" s="287" t="s">
        <v>417</v>
      </c>
      <c r="FJ141" s="288" t="s">
        <v>107</v>
      </c>
      <c r="FK141" s="289">
        <v>2</v>
      </c>
      <c r="FL141" s="295">
        <v>0</v>
      </c>
      <c r="FM141" s="291">
        <f t="shared" si="1318"/>
        <v>0</v>
      </c>
      <c r="FN141" s="587"/>
      <c r="FO141" s="198">
        <f t="shared" si="1006"/>
        <v>1</v>
      </c>
      <c r="FP141" s="198">
        <f t="shared" si="1007"/>
        <v>1</v>
      </c>
      <c r="FQ141" s="199">
        <f t="shared" si="1008"/>
        <v>1</v>
      </c>
      <c r="FR141" s="199">
        <f t="shared" si="1319"/>
        <v>0</v>
      </c>
      <c r="FS141" s="199">
        <f t="shared" si="1320"/>
        <v>0</v>
      </c>
      <c r="FT141" s="199">
        <f t="shared" si="1321"/>
        <v>0</v>
      </c>
      <c r="FU141" s="113">
        <f t="shared" si="880"/>
        <v>0</v>
      </c>
      <c r="FV141" s="155">
        <f t="shared" si="705"/>
        <v>0</v>
      </c>
      <c r="FY141" s="286" t="s">
        <v>416</v>
      </c>
      <c r="FZ141" s="287" t="s">
        <v>417</v>
      </c>
      <c r="GA141" s="288" t="s">
        <v>107</v>
      </c>
      <c r="GB141" s="289">
        <v>2</v>
      </c>
      <c r="GC141" s="295">
        <v>0</v>
      </c>
      <c r="GD141" s="291">
        <f t="shared" si="1322"/>
        <v>0</v>
      </c>
      <c r="GE141" s="587"/>
      <c r="GF141" s="198">
        <f t="shared" si="1013"/>
        <v>1</v>
      </c>
      <c r="GG141" s="198">
        <f t="shared" si="1014"/>
        <v>1</v>
      </c>
      <c r="GH141" s="199">
        <f t="shared" si="1015"/>
        <v>1</v>
      </c>
      <c r="GI141" s="199">
        <f t="shared" si="1323"/>
        <v>0</v>
      </c>
      <c r="GJ141" s="199">
        <f t="shared" si="1324"/>
        <v>0</v>
      </c>
      <c r="GK141" s="199">
        <f t="shared" si="1325"/>
        <v>0</v>
      </c>
      <c r="GL141" s="113">
        <f t="shared" si="881"/>
        <v>0</v>
      </c>
      <c r="GM141" s="155">
        <f t="shared" si="706"/>
        <v>0</v>
      </c>
      <c r="GP141" s="286" t="s">
        <v>416</v>
      </c>
      <c r="GQ141" s="287" t="s">
        <v>417</v>
      </c>
      <c r="GR141" s="288" t="s">
        <v>107</v>
      </c>
      <c r="GS141" s="289">
        <v>2</v>
      </c>
      <c r="GT141" s="295">
        <v>0</v>
      </c>
      <c r="GU141" s="291">
        <f t="shared" si="1326"/>
        <v>0</v>
      </c>
      <c r="GV141" s="587"/>
      <c r="GW141" s="198">
        <f t="shared" si="1020"/>
        <v>1</v>
      </c>
      <c r="GX141" s="198">
        <f t="shared" si="1021"/>
        <v>1</v>
      </c>
      <c r="GY141" s="199">
        <f t="shared" si="1022"/>
        <v>1</v>
      </c>
      <c r="GZ141" s="199">
        <f t="shared" si="1327"/>
        <v>0</v>
      </c>
      <c r="HA141" s="199">
        <f t="shared" si="1328"/>
        <v>0</v>
      </c>
      <c r="HB141" s="199">
        <f t="shared" si="1329"/>
        <v>0</v>
      </c>
      <c r="HC141" s="113">
        <f t="shared" si="882"/>
        <v>0</v>
      </c>
      <c r="HD141" s="155">
        <f t="shared" si="707"/>
        <v>0</v>
      </c>
      <c r="HG141" s="286" t="s">
        <v>416</v>
      </c>
      <c r="HH141" s="287" t="s">
        <v>417</v>
      </c>
      <c r="HI141" s="288" t="s">
        <v>107</v>
      </c>
      <c r="HJ141" s="289">
        <v>2</v>
      </c>
      <c r="HK141" s="295">
        <v>0</v>
      </c>
      <c r="HL141" s="291">
        <f t="shared" si="1330"/>
        <v>0</v>
      </c>
      <c r="HM141" s="587"/>
      <c r="HN141" s="198">
        <f t="shared" si="1027"/>
        <v>1</v>
      </c>
      <c r="HO141" s="198">
        <f t="shared" si="1028"/>
        <v>1</v>
      </c>
      <c r="HP141" s="199">
        <f t="shared" si="1029"/>
        <v>1</v>
      </c>
      <c r="HQ141" s="199">
        <f t="shared" si="1331"/>
        <v>0</v>
      </c>
      <c r="HR141" s="199">
        <f t="shared" si="1332"/>
        <v>0</v>
      </c>
      <c r="HS141" s="199">
        <f t="shared" si="1333"/>
        <v>0</v>
      </c>
      <c r="HT141" s="113">
        <f t="shared" si="883"/>
        <v>0</v>
      </c>
      <c r="HU141" s="155">
        <f t="shared" si="708"/>
        <v>0</v>
      </c>
      <c r="HX141" s="286" t="s">
        <v>416</v>
      </c>
      <c r="HY141" s="287" t="s">
        <v>417</v>
      </c>
      <c r="HZ141" s="288" t="s">
        <v>107</v>
      </c>
      <c r="IA141" s="289">
        <v>2</v>
      </c>
      <c r="IB141" s="295">
        <v>0</v>
      </c>
      <c r="IC141" s="291">
        <f t="shared" si="1334"/>
        <v>0</v>
      </c>
      <c r="ID141" s="587"/>
      <c r="IE141" s="198">
        <f t="shared" si="1034"/>
        <v>1</v>
      </c>
      <c r="IF141" s="198">
        <f t="shared" si="1035"/>
        <v>1</v>
      </c>
      <c r="IG141" s="199">
        <f t="shared" si="1036"/>
        <v>1</v>
      </c>
      <c r="IH141" s="199">
        <f t="shared" si="1335"/>
        <v>0</v>
      </c>
      <c r="II141" s="199">
        <f t="shared" si="1336"/>
        <v>0</v>
      </c>
      <c r="IJ141" s="199">
        <f t="shared" si="1337"/>
        <v>0</v>
      </c>
      <c r="IK141" s="113">
        <f t="shared" si="884"/>
        <v>0</v>
      </c>
      <c r="IL141" s="155">
        <f t="shared" si="709"/>
        <v>0</v>
      </c>
      <c r="IO141" s="286" t="s">
        <v>416</v>
      </c>
      <c r="IP141" s="287" t="s">
        <v>417</v>
      </c>
      <c r="IQ141" s="288" t="s">
        <v>107</v>
      </c>
      <c r="IR141" s="289">
        <v>2</v>
      </c>
      <c r="IS141" s="295">
        <v>0</v>
      </c>
      <c r="IT141" s="291">
        <f t="shared" si="1338"/>
        <v>0</v>
      </c>
      <c r="IU141" s="587"/>
      <c r="IV141" s="198">
        <f t="shared" si="1041"/>
        <v>1</v>
      </c>
      <c r="IW141" s="198">
        <f t="shared" si="1042"/>
        <v>1</v>
      </c>
      <c r="IX141" s="199">
        <f t="shared" si="1043"/>
        <v>1</v>
      </c>
      <c r="IY141" s="199">
        <f t="shared" si="1339"/>
        <v>0</v>
      </c>
      <c r="IZ141" s="199">
        <f t="shared" si="1340"/>
        <v>0</v>
      </c>
      <c r="JA141" s="199">
        <f t="shared" si="1341"/>
        <v>0</v>
      </c>
      <c r="JB141" s="113">
        <f t="shared" si="885"/>
        <v>0</v>
      </c>
      <c r="JC141" s="155">
        <f t="shared" si="710"/>
        <v>0</v>
      </c>
    </row>
    <row r="142" spans="2:263" ht="17.25" thickTop="1">
      <c r="B142" s="308" t="s">
        <v>418</v>
      </c>
      <c r="C142" s="270" t="s">
        <v>419</v>
      </c>
      <c r="D142" s="309"/>
      <c r="E142" s="310"/>
      <c r="F142" s="311"/>
      <c r="G142" s="312"/>
      <c r="H142" s="275">
        <f>SUM(G143:G143)</f>
        <v>0</v>
      </c>
      <c r="K142" s="308" t="s">
        <v>418</v>
      </c>
      <c r="L142" s="270" t="s">
        <v>419</v>
      </c>
      <c r="M142" s="309"/>
      <c r="N142" s="310"/>
      <c r="O142" s="311"/>
      <c r="P142" s="312"/>
      <c r="Q142" s="275">
        <f>SUM(P143:P143)</f>
        <v>2745952</v>
      </c>
      <c r="R142" s="198">
        <f t="shared" si="1282"/>
        <v>1</v>
      </c>
      <c r="S142" s="198">
        <f t="shared" si="1283"/>
        <v>1</v>
      </c>
      <c r="T142" s="199">
        <f t="shared" si="1284"/>
        <v>1</v>
      </c>
      <c r="U142" s="119"/>
      <c r="V142" s="119"/>
      <c r="W142" s="199">
        <f>PRODUCT(R142:T142)</f>
        <v>1</v>
      </c>
      <c r="X142" s="113">
        <f t="shared" si="1107"/>
        <v>0</v>
      </c>
      <c r="Y142" s="155">
        <f t="shared" si="1108"/>
        <v>0</v>
      </c>
      <c r="AB142" s="308" t="s">
        <v>418</v>
      </c>
      <c r="AC142" s="270" t="s">
        <v>419</v>
      </c>
      <c r="AD142" s="309"/>
      <c r="AE142" s="310"/>
      <c r="AF142" s="311"/>
      <c r="AG142" s="312"/>
      <c r="AH142" s="275">
        <f>SUM(AG143:AG143)</f>
        <v>1308560</v>
      </c>
      <c r="AI142" s="198">
        <f t="shared" si="950"/>
        <v>1</v>
      </c>
      <c r="AJ142" s="198">
        <f t="shared" si="951"/>
        <v>1</v>
      </c>
      <c r="AK142" s="199">
        <f t="shared" si="952"/>
        <v>1</v>
      </c>
      <c r="AL142" s="119"/>
      <c r="AM142" s="119"/>
      <c r="AN142" s="199">
        <f>PRODUCT(AI142:AK142)</f>
        <v>1</v>
      </c>
      <c r="AO142" s="113">
        <f t="shared" si="872"/>
        <v>0</v>
      </c>
      <c r="AP142" s="155">
        <f t="shared" si="697"/>
        <v>0</v>
      </c>
      <c r="AS142" s="313" t="s">
        <v>418</v>
      </c>
      <c r="AT142" s="277" t="s">
        <v>419</v>
      </c>
      <c r="AU142" s="314"/>
      <c r="AV142" s="315"/>
      <c r="AW142" s="316"/>
      <c r="AX142" s="312"/>
      <c r="AY142" s="275">
        <f>SUM(AX143:AX143)</f>
        <v>6160000</v>
      </c>
      <c r="AZ142" s="198">
        <f t="shared" si="957"/>
        <v>1</v>
      </c>
      <c r="BA142" s="198">
        <f t="shared" si="958"/>
        <v>1</v>
      </c>
      <c r="BB142" s="199">
        <f t="shared" si="959"/>
        <v>1</v>
      </c>
      <c r="BC142" s="119"/>
      <c r="BD142" s="119"/>
      <c r="BE142" s="199">
        <f>PRODUCT(AZ142:BB142)</f>
        <v>1</v>
      </c>
      <c r="BF142" s="113">
        <f t="shared" si="873"/>
        <v>0</v>
      </c>
      <c r="BG142" s="155">
        <f t="shared" si="698"/>
        <v>0</v>
      </c>
      <c r="BJ142" s="308" t="s">
        <v>418</v>
      </c>
      <c r="BK142" s="270" t="s">
        <v>419</v>
      </c>
      <c r="BL142" s="309"/>
      <c r="BM142" s="310"/>
      <c r="BN142" s="311"/>
      <c r="BO142" s="312"/>
      <c r="BP142" s="275">
        <f>SUM(BO143:BO143)</f>
        <v>1056000</v>
      </c>
      <c r="BQ142" s="198">
        <f t="shared" si="964"/>
        <v>1</v>
      </c>
      <c r="BR142" s="198">
        <f t="shared" si="965"/>
        <v>1</v>
      </c>
      <c r="BS142" s="199">
        <f t="shared" si="966"/>
        <v>1</v>
      </c>
      <c r="BT142" s="119"/>
      <c r="BU142" s="119"/>
      <c r="BV142" s="199">
        <f>PRODUCT(BQ142:BS142)</f>
        <v>1</v>
      </c>
      <c r="BW142" s="113">
        <f t="shared" si="874"/>
        <v>0</v>
      </c>
      <c r="BX142" s="155">
        <f t="shared" si="699"/>
        <v>0</v>
      </c>
      <c r="CA142" s="308" t="s">
        <v>418</v>
      </c>
      <c r="CB142" s="270" t="s">
        <v>419</v>
      </c>
      <c r="CC142" s="309"/>
      <c r="CD142" s="310"/>
      <c r="CE142" s="311"/>
      <c r="CF142" s="312"/>
      <c r="CG142" s="275">
        <f>SUM(CF143:CF143)</f>
        <v>1320000</v>
      </c>
      <c r="CH142" s="198">
        <f t="shared" si="971"/>
        <v>1</v>
      </c>
      <c r="CI142" s="198">
        <f t="shared" si="972"/>
        <v>1</v>
      </c>
      <c r="CJ142" s="199">
        <f t="shared" si="973"/>
        <v>1</v>
      </c>
      <c r="CK142" s="119"/>
      <c r="CL142" s="119"/>
      <c r="CM142" s="199">
        <f>PRODUCT(CH142:CJ142)</f>
        <v>1</v>
      </c>
      <c r="CN142" s="113">
        <f t="shared" si="875"/>
        <v>0</v>
      </c>
      <c r="CO142" s="155">
        <f t="shared" si="700"/>
        <v>0</v>
      </c>
      <c r="CR142" s="317" t="s">
        <v>418</v>
      </c>
      <c r="CS142" s="282" t="s">
        <v>419</v>
      </c>
      <c r="CT142" s="318"/>
      <c r="CU142" s="319"/>
      <c r="CV142" s="319"/>
      <c r="CW142" s="312"/>
      <c r="CX142" s="275">
        <f>SUM(CW143:CW143)</f>
        <v>2908224</v>
      </c>
      <c r="CY142" s="198">
        <f t="shared" si="978"/>
        <v>1</v>
      </c>
      <c r="CZ142" s="198">
        <f t="shared" si="979"/>
        <v>1</v>
      </c>
      <c r="DA142" s="199">
        <f t="shared" si="980"/>
        <v>1</v>
      </c>
      <c r="DB142" s="119"/>
      <c r="DC142" s="119"/>
      <c r="DD142" s="199">
        <f>PRODUCT(CY142:DA142)</f>
        <v>1</v>
      </c>
      <c r="DE142" s="113">
        <f t="shared" si="876"/>
        <v>0</v>
      </c>
      <c r="DF142" s="155">
        <f t="shared" si="701"/>
        <v>0</v>
      </c>
      <c r="DI142" s="308" t="s">
        <v>418</v>
      </c>
      <c r="DJ142" s="270" t="s">
        <v>419</v>
      </c>
      <c r="DK142" s="309"/>
      <c r="DL142" s="310"/>
      <c r="DM142" s="311"/>
      <c r="DN142" s="312"/>
      <c r="DO142" s="275">
        <f>SUM(DN143:DN143)</f>
        <v>0</v>
      </c>
      <c r="DP142" s="198">
        <f t="shared" si="985"/>
        <v>1</v>
      </c>
      <c r="DQ142" s="198">
        <f t="shared" si="986"/>
        <v>1</v>
      </c>
      <c r="DR142" s="199">
        <f t="shared" si="987"/>
        <v>1</v>
      </c>
      <c r="DS142" s="119"/>
      <c r="DT142" s="119"/>
      <c r="DU142" s="199">
        <f>PRODUCT(DP142:DR142)</f>
        <v>1</v>
      </c>
      <c r="DV142" s="113">
        <f t="shared" si="877"/>
        <v>0</v>
      </c>
      <c r="DW142" s="155">
        <f t="shared" si="702"/>
        <v>0</v>
      </c>
      <c r="DZ142" s="308" t="s">
        <v>418</v>
      </c>
      <c r="EA142" s="270" t="s">
        <v>419</v>
      </c>
      <c r="EB142" s="309"/>
      <c r="EC142" s="310"/>
      <c r="ED142" s="311"/>
      <c r="EE142" s="312"/>
      <c r="EF142" s="275">
        <f>SUM(EE143:EE143)</f>
        <v>0</v>
      </c>
      <c r="EG142" s="198">
        <f t="shared" si="992"/>
        <v>1</v>
      </c>
      <c r="EH142" s="198">
        <f t="shared" si="993"/>
        <v>1</v>
      </c>
      <c r="EI142" s="199">
        <f t="shared" si="994"/>
        <v>1</v>
      </c>
      <c r="EJ142" s="119"/>
      <c r="EK142" s="119"/>
      <c r="EL142" s="199">
        <f>PRODUCT(EG142:EI142)</f>
        <v>1</v>
      </c>
      <c r="EM142" s="113">
        <f t="shared" si="878"/>
        <v>0</v>
      </c>
      <c r="EN142" s="155">
        <f t="shared" si="703"/>
        <v>0</v>
      </c>
      <c r="EQ142" s="308" t="s">
        <v>418</v>
      </c>
      <c r="ER142" s="270" t="s">
        <v>419</v>
      </c>
      <c r="ES142" s="309"/>
      <c r="ET142" s="310"/>
      <c r="EU142" s="311"/>
      <c r="EV142" s="312"/>
      <c r="EW142" s="275">
        <f>SUM(EV143:EV143)</f>
        <v>0</v>
      </c>
      <c r="EX142" s="198">
        <f t="shared" si="999"/>
        <v>1</v>
      </c>
      <c r="EY142" s="198">
        <f t="shared" si="1000"/>
        <v>1</v>
      </c>
      <c r="EZ142" s="199">
        <f t="shared" si="1001"/>
        <v>1</v>
      </c>
      <c r="FA142" s="119"/>
      <c r="FB142" s="119"/>
      <c r="FC142" s="199">
        <f>PRODUCT(EX142:EZ142)</f>
        <v>1</v>
      </c>
      <c r="FD142" s="113">
        <f t="shared" si="879"/>
        <v>0</v>
      </c>
      <c r="FE142" s="155">
        <f t="shared" si="704"/>
        <v>0</v>
      </c>
      <c r="FH142" s="308" t="s">
        <v>418</v>
      </c>
      <c r="FI142" s="270" t="s">
        <v>419</v>
      </c>
      <c r="FJ142" s="309"/>
      <c r="FK142" s="310"/>
      <c r="FL142" s="311"/>
      <c r="FM142" s="312"/>
      <c r="FN142" s="275">
        <f>SUM(FM143:FM143)</f>
        <v>0</v>
      </c>
      <c r="FO142" s="198">
        <f t="shared" si="1006"/>
        <v>1</v>
      </c>
      <c r="FP142" s="198">
        <f t="shared" si="1007"/>
        <v>1</v>
      </c>
      <c r="FQ142" s="199">
        <f t="shared" si="1008"/>
        <v>1</v>
      </c>
      <c r="FR142" s="119"/>
      <c r="FS142" s="119"/>
      <c r="FT142" s="199">
        <f>PRODUCT(FO142:FQ142)</f>
        <v>1</v>
      </c>
      <c r="FU142" s="113">
        <f t="shared" si="880"/>
        <v>0</v>
      </c>
      <c r="FV142" s="155">
        <f t="shared" si="705"/>
        <v>0</v>
      </c>
      <c r="FY142" s="308" t="s">
        <v>418</v>
      </c>
      <c r="FZ142" s="270" t="s">
        <v>419</v>
      </c>
      <c r="GA142" s="309"/>
      <c r="GB142" s="310"/>
      <c r="GC142" s="311"/>
      <c r="GD142" s="312"/>
      <c r="GE142" s="275">
        <f>SUM(GD143:GD143)</f>
        <v>0</v>
      </c>
      <c r="GF142" s="198">
        <f t="shared" si="1013"/>
        <v>1</v>
      </c>
      <c r="GG142" s="198">
        <f t="shared" si="1014"/>
        <v>1</v>
      </c>
      <c r="GH142" s="199">
        <f t="shared" si="1015"/>
        <v>1</v>
      </c>
      <c r="GI142" s="119"/>
      <c r="GJ142" s="119"/>
      <c r="GK142" s="199">
        <f>PRODUCT(GF142:GH142)</f>
        <v>1</v>
      </c>
      <c r="GL142" s="113">
        <f t="shared" si="881"/>
        <v>0</v>
      </c>
      <c r="GM142" s="155">
        <f t="shared" si="706"/>
        <v>0</v>
      </c>
      <c r="GP142" s="308" t="s">
        <v>418</v>
      </c>
      <c r="GQ142" s="270" t="s">
        <v>419</v>
      </c>
      <c r="GR142" s="309"/>
      <c r="GS142" s="310"/>
      <c r="GT142" s="311"/>
      <c r="GU142" s="312"/>
      <c r="GV142" s="275">
        <f>SUM(GU143:GU143)</f>
        <v>0</v>
      </c>
      <c r="GW142" s="198">
        <f t="shared" si="1020"/>
        <v>1</v>
      </c>
      <c r="GX142" s="198">
        <f t="shared" si="1021"/>
        <v>1</v>
      </c>
      <c r="GY142" s="199">
        <f t="shared" si="1022"/>
        <v>1</v>
      </c>
      <c r="GZ142" s="119"/>
      <c r="HA142" s="119"/>
      <c r="HB142" s="199">
        <f>PRODUCT(GW142:GY142)</f>
        <v>1</v>
      </c>
      <c r="HC142" s="113">
        <f t="shared" si="882"/>
        <v>0</v>
      </c>
      <c r="HD142" s="155">
        <f t="shared" si="707"/>
        <v>0</v>
      </c>
      <c r="HG142" s="308" t="s">
        <v>418</v>
      </c>
      <c r="HH142" s="270" t="s">
        <v>419</v>
      </c>
      <c r="HI142" s="309"/>
      <c r="HJ142" s="310"/>
      <c r="HK142" s="311"/>
      <c r="HL142" s="312"/>
      <c r="HM142" s="275">
        <f>SUM(HL143:HL143)</f>
        <v>0</v>
      </c>
      <c r="HN142" s="198">
        <f t="shared" si="1027"/>
        <v>1</v>
      </c>
      <c r="HO142" s="198">
        <f t="shared" si="1028"/>
        <v>1</v>
      </c>
      <c r="HP142" s="199">
        <f t="shared" si="1029"/>
        <v>1</v>
      </c>
      <c r="HQ142" s="119"/>
      <c r="HR142" s="119"/>
      <c r="HS142" s="199">
        <f>PRODUCT(HN142:HP142)</f>
        <v>1</v>
      </c>
      <c r="HT142" s="113">
        <f t="shared" si="883"/>
        <v>0</v>
      </c>
      <c r="HU142" s="155">
        <f t="shared" si="708"/>
        <v>0</v>
      </c>
      <c r="HX142" s="308" t="s">
        <v>418</v>
      </c>
      <c r="HY142" s="270" t="s">
        <v>419</v>
      </c>
      <c r="HZ142" s="309"/>
      <c r="IA142" s="310"/>
      <c r="IB142" s="311"/>
      <c r="IC142" s="312"/>
      <c r="ID142" s="275">
        <f>SUM(IC143:IC143)</f>
        <v>0</v>
      </c>
      <c r="IE142" s="198">
        <f t="shared" si="1034"/>
        <v>1</v>
      </c>
      <c r="IF142" s="198">
        <f t="shared" si="1035"/>
        <v>1</v>
      </c>
      <c r="IG142" s="199">
        <f t="shared" si="1036"/>
        <v>1</v>
      </c>
      <c r="IH142" s="119"/>
      <c r="II142" s="119"/>
      <c r="IJ142" s="199">
        <f>PRODUCT(IE142:IG142)</f>
        <v>1</v>
      </c>
      <c r="IK142" s="113">
        <f t="shared" si="884"/>
        <v>0</v>
      </c>
      <c r="IL142" s="155">
        <f t="shared" si="709"/>
        <v>0</v>
      </c>
      <c r="IO142" s="308" t="s">
        <v>418</v>
      </c>
      <c r="IP142" s="270" t="s">
        <v>419</v>
      </c>
      <c r="IQ142" s="309"/>
      <c r="IR142" s="310"/>
      <c r="IS142" s="311"/>
      <c r="IT142" s="312"/>
      <c r="IU142" s="275">
        <f>SUM(IT143:IT143)</f>
        <v>0</v>
      </c>
      <c r="IV142" s="198">
        <f t="shared" si="1041"/>
        <v>1</v>
      </c>
      <c r="IW142" s="198">
        <f t="shared" si="1042"/>
        <v>1</v>
      </c>
      <c r="IX142" s="199">
        <f t="shared" si="1043"/>
        <v>1</v>
      </c>
      <c r="IY142" s="119"/>
      <c r="IZ142" s="119"/>
      <c r="JA142" s="199">
        <f>PRODUCT(IV142:IX142)</f>
        <v>1</v>
      </c>
      <c r="JB142" s="113">
        <f t="shared" si="885"/>
        <v>0</v>
      </c>
      <c r="JC142" s="155">
        <f t="shared" si="710"/>
        <v>0</v>
      </c>
    </row>
    <row r="143" spans="2:263" ht="53.25" customHeight="1" thickBot="1">
      <c r="B143" s="286" t="s">
        <v>420</v>
      </c>
      <c r="C143" s="305" t="s">
        <v>421</v>
      </c>
      <c r="D143" s="288" t="s">
        <v>201</v>
      </c>
      <c r="E143" s="289">
        <v>88</v>
      </c>
      <c r="F143" s="290">
        <v>0</v>
      </c>
      <c r="G143" s="291">
        <f t="shared" ref="G143" si="1342">+ROUND(E143*F143,0)</f>
        <v>0</v>
      </c>
      <c r="H143" s="337" t="e">
        <f>H142/G189</f>
        <v>#DIV/0!</v>
      </c>
      <c r="K143" s="286" t="s">
        <v>420</v>
      </c>
      <c r="L143" s="300" t="s">
        <v>421</v>
      </c>
      <c r="M143" s="293" t="s">
        <v>201</v>
      </c>
      <c r="N143" s="294">
        <v>88</v>
      </c>
      <c r="O143" s="295">
        <v>31204</v>
      </c>
      <c r="P143" s="291">
        <f t="shared" ref="P143" si="1343">+ROUND(N143*O143,0)</f>
        <v>2745952</v>
      </c>
      <c r="Q143" s="337">
        <f>Q142/P189</f>
        <v>1.2577724458775546E-2</v>
      </c>
      <c r="R143" s="198">
        <f t="shared" si="1282"/>
        <v>1</v>
      </c>
      <c r="S143" s="198">
        <f t="shared" si="1283"/>
        <v>1</v>
      </c>
      <c r="T143" s="199">
        <f t="shared" si="1284"/>
        <v>1</v>
      </c>
      <c r="U143" s="199">
        <f t="shared" si="1104"/>
        <v>1</v>
      </c>
      <c r="V143" s="199">
        <f t="shared" si="1105"/>
        <v>1</v>
      </c>
      <c r="W143" s="199">
        <f t="shared" si="1106"/>
        <v>1</v>
      </c>
      <c r="X143" s="113">
        <f t="shared" si="1107"/>
        <v>2745952</v>
      </c>
      <c r="Y143" s="155">
        <f t="shared" si="1108"/>
        <v>0</v>
      </c>
      <c r="AB143" s="286" t="s">
        <v>420</v>
      </c>
      <c r="AC143" s="300" t="s">
        <v>421</v>
      </c>
      <c r="AD143" s="293" t="s">
        <v>201</v>
      </c>
      <c r="AE143" s="294">
        <v>88</v>
      </c>
      <c r="AF143" s="295">
        <v>14870</v>
      </c>
      <c r="AG143" s="291">
        <f t="shared" ref="AG143" si="1344">+ROUND(AE143*AF143,0)</f>
        <v>1308560</v>
      </c>
      <c r="AH143" s="337">
        <f>AH142/AG189</f>
        <v>6.1965109593613513E-3</v>
      </c>
      <c r="AI143" s="198">
        <f t="shared" si="950"/>
        <v>1</v>
      </c>
      <c r="AJ143" s="198">
        <f t="shared" si="951"/>
        <v>1</v>
      </c>
      <c r="AK143" s="199">
        <f t="shared" si="952"/>
        <v>1</v>
      </c>
      <c r="AL143" s="199">
        <f t="shared" ref="AL143" si="1345">IF(AF143=0,0,1)</f>
        <v>1</v>
      </c>
      <c r="AM143" s="199">
        <f t="shared" ref="AM143" si="1346">IF(AG143=0,0,1)</f>
        <v>1</v>
      </c>
      <c r="AN143" s="199">
        <f t="shared" ref="AN143" si="1347">PRODUCT(AI143:AM143)</f>
        <v>1</v>
      </c>
      <c r="AO143" s="113">
        <f t="shared" si="872"/>
        <v>1308560</v>
      </c>
      <c r="AP143" s="155">
        <f t="shared" ref="AP143:AP188" si="1348">AG143-AO143</f>
        <v>0</v>
      </c>
      <c r="AS143" s="286" t="s">
        <v>420</v>
      </c>
      <c r="AT143" s="292" t="s">
        <v>421</v>
      </c>
      <c r="AU143" s="296" t="s">
        <v>201</v>
      </c>
      <c r="AV143" s="294">
        <v>88</v>
      </c>
      <c r="AW143" s="297">
        <v>70000</v>
      </c>
      <c r="AX143" s="291">
        <f t="shared" ref="AX143" si="1349">+ROUND(AV143*AW143,0)</f>
        <v>6160000</v>
      </c>
      <c r="AY143" s="337">
        <f>AY142/AX189</f>
        <v>2.8269854781794536E-2</v>
      </c>
      <c r="AZ143" s="198">
        <f t="shared" si="957"/>
        <v>1</v>
      </c>
      <c r="BA143" s="198">
        <f t="shared" si="958"/>
        <v>1</v>
      </c>
      <c r="BB143" s="199">
        <f t="shared" si="959"/>
        <v>1</v>
      </c>
      <c r="BC143" s="199">
        <f t="shared" ref="BC143" si="1350">IF(AW143=0,0,1)</f>
        <v>1</v>
      </c>
      <c r="BD143" s="199">
        <f t="shared" ref="BD143" si="1351">IF(AX143=0,0,1)</f>
        <v>1</v>
      </c>
      <c r="BE143" s="199">
        <f t="shared" ref="BE143" si="1352">PRODUCT(AZ143:BD143)</f>
        <v>1</v>
      </c>
      <c r="BF143" s="113">
        <f t="shared" si="873"/>
        <v>6160000</v>
      </c>
      <c r="BG143" s="155">
        <f t="shared" ref="BG143:BG188" si="1353">AX143-BF143</f>
        <v>0</v>
      </c>
      <c r="BJ143" s="286" t="s">
        <v>420</v>
      </c>
      <c r="BK143" s="300" t="s">
        <v>421</v>
      </c>
      <c r="BL143" s="293" t="s">
        <v>201</v>
      </c>
      <c r="BM143" s="294">
        <v>88</v>
      </c>
      <c r="BN143" s="295">
        <v>12000</v>
      </c>
      <c r="BO143" s="291">
        <f t="shared" ref="BO143" si="1354">+ROUND(BM143*BN143,0)</f>
        <v>1056000</v>
      </c>
      <c r="BP143" s="337">
        <f>BP142/BO189</f>
        <v>4.7948341111127887E-3</v>
      </c>
      <c r="BQ143" s="198">
        <f t="shared" si="964"/>
        <v>1</v>
      </c>
      <c r="BR143" s="198">
        <f t="shared" si="965"/>
        <v>1</v>
      </c>
      <c r="BS143" s="199">
        <f t="shared" si="966"/>
        <v>1</v>
      </c>
      <c r="BT143" s="199">
        <f t="shared" ref="BT143" si="1355">IF(BN143=0,0,1)</f>
        <v>1</v>
      </c>
      <c r="BU143" s="199">
        <f t="shared" ref="BU143" si="1356">IF(BO143=0,0,1)</f>
        <v>1</v>
      </c>
      <c r="BV143" s="199">
        <f t="shared" ref="BV143" si="1357">PRODUCT(BQ143:BU143)</f>
        <v>1</v>
      </c>
      <c r="BW143" s="113">
        <f t="shared" si="874"/>
        <v>1056000</v>
      </c>
      <c r="BX143" s="155">
        <f t="shared" ref="BX143:BX188" si="1358">BO143-BW143</f>
        <v>0</v>
      </c>
      <c r="CA143" s="286" t="s">
        <v>420</v>
      </c>
      <c r="CB143" s="307" t="s">
        <v>421</v>
      </c>
      <c r="CC143" s="293" t="s">
        <v>201</v>
      </c>
      <c r="CD143" s="294">
        <v>88</v>
      </c>
      <c r="CE143" s="295">
        <v>15000</v>
      </c>
      <c r="CF143" s="291">
        <f t="shared" ref="CF143" si="1359">+ROUND(CD143*CE143,0)</f>
        <v>1320000</v>
      </c>
      <c r="CG143" s="337">
        <f>CG142/CF189</f>
        <v>6.063497803399159E-3</v>
      </c>
      <c r="CH143" s="198">
        <f t="shared" si="971"/>
        <v>1</v>
      </c>
      <c r="CI143" s="198">
        <f t="shared" si="972"/>
        <v>1</v>
      </c>
      <c r="CJ143" s="199">
        <f t="shared" si="973"/>
        <v>1</v>
      </c>
      <c r="CK143" s="199">
        <f t="shared" ref="CK143" si="1360">IF(CE143=0,0,1)</f>
        <v>1</v>
      </c>
      <c r="CL143" s="199">
        <f t="shared" ref="CL143" si="1361">IF(CF143=0,0,1)</f>
        <v>1</v>
      </c>
      <c r="CM143" s="199">
        <f t="shared" ref="CM143" si="1362">PRODUCT(CH143:CL143)</f>
        <v>1</v>
      </c>
      <c r="CN143" s="113">
        <f t="shared" si="875"/>
        <v>1320000</v>
      </c>
      <c r="CO143" s="155">
        <f t="shared" ref="CO143:CO188" si="1363">CF143-CN143</f>
        <v>0</v>
      </c>
      <c r="CR143" s="299" t="s">
        <v>420</v>
      </c>
      <c r="CS143" s="300" t="s">
        <v>421</v>
      </c>
      <c r="CT143" s="301" t="s">
        <v>201</v>
      </c>
      <c r="CU143" s="302">
        <v>88</v>
      </c>
      <c r="CV143" s="303">
        <v>33048</v>
      </c>
      <c r="CW143" s="291">
        <f t="shared" ref="CW143" si="1364">+ROUND(CU143*CV143,0)</f>
        <v>2908224</v>
      </c>
      <c r="CX143" s="337">
        <f>CX142/CW189</f>
        <v>1.3012345814236458E-2</v>
      </c>
      <c r="CY143" s="198">
        <f t="shared" si="978"/>
        <v>1</v>
      </c>
      <c r="CZ143" s="198">
        <f t="shared" si="979"/>
        <v>1</v>
      </c>
      <c r="DA143" s="199">
        <f t="shared" si="980"/>
        <v>1</v>
      </c>
      <c r="DB143" s="199">
        <f t="shared" ref="DB143" si="1365">IF(CV143=0,0,1)</f>
        <v>1</v>
      </c>
      <c r="DC143" s="199">
        <f t="shared" ref="DC143" si="1366">IF(CW143=0,0,1)</f>
        <v>1</v>
      </c>
      <c r="DD143" s="199">
        <f t="shared" ref="DD143" si="1367">PRODUCT(CY143:DC143)</f>
        <v>1</v>
      </c>
      <c r="DE143" s="113">
        <f t="shared" si="876"/>
        <v>2908224</v>
      </c>
      <c r="DF143" s="155">
        <f t="shared" ref="DF143:DF188" si="1368">CW143-DE143</f>
        <v>0</v>
      </c>
      <c r="DI143" s="286" t="s">
        <v>420</v>
      </c>
      <c r="DJ143" s="305" t="s">
        <v>421</v>
      </c>
      <c r="DK143" s="288" t="s">
        <v>201</v>
      </c>
      <c r="DL143" s="289">
        <v>88</v>
      </c>
      <c r="DM143" s="295">
        <v>0</v>
      </c>
      <c r="DN143" s="291">
        <f t="shared" ref="DN143" si="1369">+ROUND(DL143*DM143,0)</f>
        <v>0</v>
      </c>
      <c r="DO143" s="337" t="e">
        <f>DO142/DN189</f>
        <v>#DIV/0!</v>
      </c>
      <c r="DP143" s="198">
        <f t="shared" si="985"/>
        <v>1</v>
      </c>
      <c r="DQ143" s="198">
        <f t="shared" si="986"/>
        <v>1</v>
      </c>
      <c r="DR143" s="199">
        <f t="shared" si="987"/>
        <v>1</v>
      </c>
      <c r="DS143" s="199">
        <f t="shared" ref="DS143" si="1370">IF(DM143=0,0,1)</f>
        <v>0</v>
      </c>
      <c r="DT143" s="199">
        <f t="shared" ref="DT143" si="1371">IF(DN143=0,0,1)</f>
        <v>0</v>
      </c>
      <c r="DU143" s="199">
        <f t="shared" ref="DU143" si="1372">PRODUCT(DP143:DT143)</f>
        <v>0</v>
      </c>
      <c r="DV143" s="113">
        <f t="shared" si="877"/>
        <v>0</v>
      </c>
      <c r="DW143" s="155">
        <f t="shared" ref="DW143:DW188" si="1373">DN143-DV143</f>
        <v>0</v>
      </c>
      <c r="DZ143" s="286" t="s">
        <v>420</v>
      </c>
      <c r="EA143" s="305" t="s">
        <v>421</v>
      </c>
      <c r="EB143" s="288" t="s">
        <v>201</v>
      </c>
      <c r="EC143" s="289">
        <v>88</v>
      </c>
      <c r="ED143" s="295">
        <v>0</v>
      </c>
      <c r="EE143" s="291">
        <f t="shared" ref="EE143" si="1374">+ROUND(EC143*ED143,0)</f>
        <v>0</v>
      </c>
      <c r="EF143" s="337" t="e">
        <f>EF142/EE189</f>
        <v>#DIV/0!</v>
      </c>
      <c r="EG143" s="198">
        <f t="shared" si="992"/>
        <v>1</v>
      </c>
      <c r="EH143" s="198">
        <f t="shared" si="993"/>
        <v>1</v>
      </c>
      <c r="EI143" s="199">
        <f t="shared" si="994"/>
        <v>1</v>
      </c>
      <c r="EJ143" s="199">
        <f t="shared" ref="EJ143" si="1375">IF(ED143=0,0,1)</f>
        <v>0</v>
      </c>
      <c r="EK143" s="199">
        <f t="shared" ref="EK143" si="1376">IF(EE143=0,0,1)</f>
        <v>0</v>
      </c>
      <c r="EL143" s="199">
        <f t="shared" ref="EL143" si="1377">PRODUCT(EG143:EK143)</f>
        <v>0</v>
      </c>
      <c r="EM143" s="113">
        <f t="shared" si="878"/>
        <v>0</v>
      </c>
      <c r="EN143" s="155">
        <f t="shared" ref="EN143:EN188" si="1378">EE143-EM143</f>
        <v>0</v>
      </c>
      <c r="EQ143" s="286" t="s">
        <v>420</v>
      </c>
      <c r="ER143" s="305" t="s">
        <v>421</v>
      </c>
      <c r="ES143" s="288" t="s">
        <v>201</v>
      </c>
      <c r="ET143" s="289">
        <v>88</v>
      </c>
      <c r="EU143" s="295">
        <v>0</v>
      </c>
      <c r="EV143" s="291">
        <f t="shared" ref="EV143" si="1379">+ROUND(ET143*EU143,0)</f>
        <v>0</v>
      </c>
      <c r="EW143" s="337" t="e">
        <f>EW142/EV189</f>
        <v>#DIV/0!</v>
      </c>
      <c r="EX143" s="198">
        <f t="shared" si="999"/>
        <v>1</v>
      </c>
      <c r="EY143" s="198">
        <f t="shared" si="1000"/>
        <v>1</v>
      </c>
      <c r="EZ143" s="199">
        <f t="shared" si="1001"/>
        <v>1</v>
      </c>
      <c r="FA143" s="199">
        <f t="shared" ref="FA143" si="1380">IF(EU143=0,0,1)</f>
        <v>0</v>
      </c>
      <c r="FB143" s="199">
        <f t="shared" ref="FB143" si="1381">IF(EV143=0,0,1)</f>
        <v>0</v>
      </c>
      <c r="FC143" s="199">
        <f t="shared" ref="FC143" si="1382">PRODUCT(EX143:FB143)</f>
        <v>0</v>
      </c>
      <c r="FD143" s="113">
        <f t="shared" si="879"/>
        <v>0</v>
      </c>
      <c r="FE143" s="155">
        <f t="shared" ref="FE143:FE188" si="1383">EV143-FD143</f>
        <v>0</v>
      </c>
      <c r="FH143" s="286" t="s">
        <v>420</v>
      </c>
      <c r="FI143" s="305" t="s">
        <v>421</v>
      </c>
      <c r="FJ143" s="288" t="s">
        <v>201</v>
      </c>
      <c r="FK143" s="289">
        <v>88</v>
      </c>
      <c r="FL143" s="295">
        <v>0</v>
      </c>
      <c r="FM143" s="291">
        <f t="shared" ref="FM143" si="1384">+ROUND(FK143*FL143,0)</f>
        <v>0</v>
      </c>
      <c r="FN143" s="337" t="e">
        <f>FN142/FM189</f>
        <v>#DIV/0!</v>
      </c>
      <c r="FO143" s="198">
        <f t="shared" si="1006"/>
        <v>1</v>
      </c>
      <c r="FP143" s="198">
        <f t="shared" si="1007"/>
        <v>1</v>
      </c>
      <c r="FQ143" s="199">
        <f t="shared" si="1008"/>
        <v>1</v>
      </c>
      <c r="FR143" s="199">
        <f t="shared" ref="FR143" si="1385">IF(FL143=0,0,1)</f>
        <v>0</v>
      </c>
      <c r="FS143" s="199">
        <f t="shared" ref="FS143" si="1386">IF(FM143=0,0,1)</f>
        <v>0</v>
      </c>
      <c r="FT143" s="199">
        <f t="shared" ref="FT143" si="1387">PRODUCT(FO143:FS143)</f>
        <v>0</v>
      </c>
      <c r="FU143" s="113">
        <f t="shared" si="880"/>
        <v>0</v>
      </c>
      <c r="FV143" s="155">
        <f t="shared" ref="FV143:FV188" si="1388">FM143-FU143</f>
        <v>0</v>
      </c>
      <c r="FY143" s="286" t="s">
        <v>420</v>
      </c>
      <c r="FZ143" s="305" t="s">
        <v>421</v>
      </c>
      <c r="GA143" s="288" t="s">
        <v>201</v>
      </c>
      <c r="GB143" s="289">
        <v>88</v>
      </c>
      <c r="GC143" s="295">
        <v>0</v>
      </c>
      <c r="GD143" s="291">
        <f t="shared" ref="GD143" si="1389">+ROUND(GB143*GC143,0)</f>
        <v>0</v>
      </c>
      <c r="GE143" s="337" t="e">
        <f>GE142/GD189</f>
        <v>#DIV/0!</v>
      </c>
      <c r="GF143" s="198">
        <f t="shared" si="1013"/>
        <v>1</v>
      </c>
      <c r="GG143" s="198">
        <f t="shared" si="1014"/>
        <v>1</v>
      </c>
      <c r="GH143" s="199">
        <f t="shared" si="1015"/>
        <v>1</v>
      </c>
      <c r="GI143" s="199">
        <f t="shared" ref="GI143" si="1390">IF(GC143=0,0,1)</f>
        <v>0</v>
      </c>
      <c r="GJ143" s="199">
        <f t="shared" ref="GJ143" si="1391">IF(GD143=0,0,1)</f>
        <v>0</v>
      </c>
      <c r="GK143" s="199">
        <f t="shared" ref="GK143" si="1392">PRODUCT(GF143:GJ143)</f>
        <v>0</v>
      </c>
      <c r="GL143" s="113">
        <f t="shared" si="881"/>
        <v>0</v>
      </c>
      <c r="GM143" s="155">
        <f t="shared" ref="GM143:GM188" si="1393">GD143-GL143</f>
        <v>0</v>
      </c>
      <c r="GP143" s="286" t="s">
        <v>420</v>
      </c>
      <c r="GQ143" s="305" t="s">
        <v>421</v>
      </c>
      <c r="GR143" s="288" t="s">
        <v>201</v>
      </c>
      <c r="GS143" s="289">
        <v>88</v>
      </c>
      <c r="GT143" s="295">
        <v>0</v>
      </c>
      <c r="GU143" s="291">
        <f t="shared" ref="GU143" si="1394">+ROUND(GS143*GT143,0)</f>
        <v>0</v>
      </c>
      <c r="GV143" s="337" t="e">
        <f>GV142/GU189</f>
        <v>#DIV/0!</v>
      </c>
      <c r="GW143" s="198">
        <f t="shared" si="1020"/>
        <v>1</v>
      </c>
      <c r="GX143" s="198">
        <f t="shared" si="1021"/>
        <v>1</v>
      </c>
      <c r="GY143" s="199">
        <f t="shared" si="1022"/>
        <v>1</v>
      </c>
      <c r="GZ143" s="199">
        <f t="shared" ref="GZ143" si="1395">IF(GT143=0,0,1)</f>
        <v>0</v>
      </c>
      <c r="HA143" s="199">
        <f t="shared" ref="HA143" si="1396">IF(GU143=0,0,1)</f>
        <v>0</v>
      </c>
      <c r="HB143" s="199">
        <f t="shared" ref="HB143" si="1397">PRODUCT(GW143:HA143)</f>
        <v>0</v>
      </c>
      <c r="HC143" s="113">
        <f t="shared" si="882"/>
        <v>0</v>
      </c>
      <c r="HD143" s="155">
        <f t="shared" ref="HD143:HD188" si="1398">GU143-HC143</f>
        <v>0</v>
      </c>
      <c r="HG143" s="286" t="s">
        <v>420</v>
      </c>
      <c r="HH143" s="305" t="s">
        <v>421</v>
      </c>
      <c r="HI143" s="288" t="s">
        <v>201</v>
      </c>
      <c r="HJ143" s="289">
        <v>88</v>
      </c>
      <c r="HK143" s="295">
        <v>0</v>
      </c>
      <c r="HL143" s="291">
        <f t="shared" ref="HL143" si="1399">+ROUND(HJ143*HK143,0)</f>
        <v>0</v>
      </c>
      <c r="HM143" s="337" t="e">
        <f>HM142/HL189</f>
        <v>#DIV/0!</v>
      </c>
      <c r="HN143" s="198">
        <f t="shared" si="1027"/>
        <v>1</v>
      </c>
      <c r="HO143" s="198">
        <f t="shared" si="1028"/>
        <v>1</v>
      </c>
      <c r="HP143" s="199">
        <f t="shared" si="1029"/>
        <v>1</v>
      </c>
      <c r="HQ143" s="199">
        <f t="shared" ref="HQ143" si="1400">IF(HK143=0,0,1)</f>
        <v>0</v>
      </c>
      <c r="HR143" s="199">
        <f t="shared" ref="HR143" si="1401">IF(HL143=0,0,1)</f>
        <v>0</v>
      </c>
      <c r="HS143" s="199">
        <f t="shared" ref="HS143" si="1402">PRODUCT(HN143:HR143)</f>
        <v>0</v>
      </c>
      <c r="HT143" s="113">
        <f t="shared" si="883"/>
        <v>0</v>
      </c>
      <c r="HU143" s="155">
        <f t="shared" ref="HU143:HU188" si="1403">HL143-HT143</f>
        <v>0</v>
      </c>
      <c r="HX143" s="286" t="s">
        <v>420</v>
      </c>
      <c r="HY143" s="305" t="s">
        <v>421</v>
      </c>
      <c r="HZ143" s="288" t="s">
        <v>201</v>
      </c>
      <c r="IA143" s="289">
        <v>88</v>
      </c>
      <c r="IB143" s="295">
        <v>0</v>
      </c>
      <c r="IC143" s="291">
        <f t="shared" ref="IC143" si="1404">+ROUND(IA143*IB143,0)</f>
        <v>0</v>
      </c>
      <c r="ID143" s="337" t="e">
        <f>ID142/IC189</f>
        <v>#DIV/0!</v>
      </c>
      <c r="IE143" s="198">
        <f t="shared" si="1034"/>
        <v>1</v>
      </c>
      <c r="IF143" s="198">
        <f t="shared" si="1035"/>
        <v>1</v>
      </c>
      <c r="IG143" s="199">
        <f t="shared" si="1036"/>
        <v>1</v>
      </c>
      <c r="IH143" s="199">
        <f t="shared" ref="IH143" si="1405">IF(IB143=0,0,1)</f>
        <v>0</v>
      </c>
      <c r="II143" s="199">
        <f t="shared" ref="II143" si="1406">IF(IC143=0,0,1)</f>
        <v>0</v>
      </c>
      <c r="IJ143" s="199">
        <f t="shared" ref="IJ143" si="1407">PRODUCT(IE143:II143)</f>
        <v>0</v>
      </c>
      <c r="IK143" s="113">
        <f t="shared" si="884"/>
        <v>0</v>
      </c>
      <c r="IL143" s="155">
        <f t="shared" ref="IL143:IL188" si="1408">IC143-IK143</f>
        <v>0</v>
      </c>
      <c r="IO143" s="286" t="s">
        <v>420</v>
      </c>
      <c r="IP143" s="305" t="s">
        <v>421</v>
      </c>
      <c r="IQ143" s="288" t="s">
        <v>201</v>
      </c>
      <c r="IR143" s="289">
        <v>88</v>
      </c>
      <c r="IS143" s="295">
        <v>0</v>
      </c>
      <c r="IT143" s="291">
        <f t="shared" ref="IT143" si="1409">+ROUND(IR143*IS143,0)</f>
        <v>0</v>
      </c>
      <c r="IU143" s="337" t="e">
        <f>IU142/IT189</f>
        <v>#DIV/0!</v>
      </c>
      <c r="IV143" s="198">
        <f t="shared" si="1041"/>
        <v>1</v>
      </c>
      <c r="IW143" s="198">
        <f t="shared" si="1042"/>
        <v>1</v>
      </c>
      <c r="IX143" s="199">
        <f t="shared" si="1043"/>
        <v>1</v>
      </c>
      <c r="IY143" s="199">
        <f t="shared" ref="IY143" si="1410">IF(IS143=0,0,1)</f>
        <v>0</v>
      </c>
      <c r="IZ143" s="199">
        <f t="shared" ref="IZ143" si="1411">IF(IT143=0,0,1)</f>
        <v>0</v>
      </c>
      <c r="JA143" s="199">
        <f t="shared" ref="JA143" si="1412">PRODUCT(IV143:IZ143)</f>
        <v>0</v>
      </c>
      <c r="JB143" s="113">
        <f t="shared" si="885"/>
        <v>0</v>
      </c>
      <c r="JC143" s="155">
        <f t="shared" ref="JC143:JC188" si="1413">IT143-JB143</f>
        <v>0</v>
      </c>
    </row>
    <row r="144" spans="2:263" ht="17.25" thickTop="1">
      <c r="B144" s="308" t="s">
        <v>422</v>
      </c>
      <c r="C144" s="270" t="s">
        <v>423</v>
      </c>
      <c r="D144" s="309"/>
      <c r="E144" s="310"/>
      <c r="F144" s="311"/>
      <c r="G144" s="312"/>
      <c r="H144" s="275">
        <f>SUM(G145:G145)</f>
        <v>0</v>
      </c>
      <c r="K144" s="308" t="s">
        <v>422</v>
      </c>
      <c r="L144" s="270" t="s">
        <v>423</v>
      </c>
      <c r="M144" s="309"/>
      <c r="N144" s="310"/>
      <c r="O144" s="311"/>
      <c r="P144" s="312"/>
      <c r="Q144" s="275">
        <f>SUM(P145:P145)</f>
        <v>480000</v>
      </c>
      <c r="R144" s="198">
        <f t="shared" si="1282"/>
        <v>1</v>
      </c>
      <c r="S144" s="198">
        <f t="shared" si="1283"/>
        <v>1</v>
      </c>
      <c r="T144" s="199">
        <f t="shared" si="1284"/>
        <v>1</v>
      </c>
      <c r="U144" s="119"/>
      <c r="V144" s="119"/>
      <c r="W144" s="199">
        <f>PRODUCT(R144:T144)</f>
        <v>1</v>
      </c>
      <c r="X144" s="113">
        <f t="shared" si="1107"/>
        <v>0</v>
      </c>
      <c r="Y144" s="155">
        <f t="shared" si="1108"/>
        <v>0</v>
      </c>
      <c r="AB144" s="308" t="s">
        <v>422</v>
      </c>
      <c r="AC144" s="270" t="s">
        <v>423</v>
      </c>
      <c r="AD144" s="309"/>
      <c r="AE144" s="310"/>
      <c r="AF144" s="311"/>
      <c r="AG144" s="312"/>
      <c r="AH144" s="275">
        <f>SUM(AG145:AG145)</f>
        <v>1650000</v>
      </c>
      <c r="AI144" s="198">
        <f t="shared" si="950"/>
        <v>1</v>
      </c>
      <c r="AJ144" s="198">
        <f t="shared" si="951"/>
        <v>1</v>
      </c>
      <c r="AK144" s="199">
        <f t="shared" si="952"/>
        <v>1</v>
      </c>
      <c r="AL144" s="119"/>
      <c r="AM144" s="119"/>
      <c r="AN144" s="199">
        <f>PRODUCT(AI144:AK144)</f>
        <v>1</v>
      </c>
      <c r="AO144" s="113">
        <f t="shared" si="872"/>
        <v>0</v>
      </c>
      <c r="AP144" s="155">
        <f t="shared" si="1348"/>
        <v>0</v>
      </c>
      <c r="AS144" s="313" t="s">
        <v>422</v>
      </c>
      <c r="AT144" s="277" t="s">
        <v>423</v>
      </c>
      <c r="AU144" s="314"/>
      <c r="AV144" s="315"/>
      <c r="AW144" s="316"/>
      <c r="AX144" s="312"/>
      <c r="AY144" s="275">
        <f>SUM(AX145:AX145)</f>
        <v>3000000</v>
      </c>
      <c r="AZ144" s="198">
        <f t="shared" si="957"/>
        <v>1</v>
      </c>
      <c r="BA144" s="198">
        <f t="shared" si="958"/>
        <v>1</v>
      </c>
      <c r="BB144" s="199">
        <f t="shared" si="959"/>
        <v>1</v>
      </c>
      <c r="BC144" s="119"/>
      <c r="BD144" s="119"/>
      <c r="BE144" s="199">
        <f>PRODUCT(AZ144:BB144)</f>
        <v>1</v>
      </c>
      <c r="BF144" s="113">
        <f t="shared" si="873"/>
        <v>0</v>
      </c>
      <c r="BG144" s="155">
        <f t="shared" si="1353"/>
        <v>0</v>
      </c>
      <c r="BJ144" s="308" t="s">
        <v>422</v>
      </c>
      <c r="BK144" s="270" t="s">
        <v>423</v>
      </c>
      <c r="BL144" s="309"/>
      <c r="BM144" s="310"/>
      <c r="BN144" s="311"/>
      <c r="BO144" s="312"/>
      <c r="BP144" s="275">
        <f>SUM(BO145:BO145)</f>
        <v>1200000</v>
      </c>
      <c r="BQ144" s="198">
        <f t="shared" si="964"/>
        <v>1</v>
      </c>
      <c r="BR144" s="198">
        <f t="shared" si="965"/>
        <v>1</v>
      </c>
      <c r="BS144" s="199">
        <f t="shared" si="966"/>
        <v>1</v>
      </c>
      <c r="BT144" s="119"/>
      <c r="BU144" s="119"/>
      <c r="BV144" s="199">
        <f>PRODUCT(BQ144:BS144)</f>
        <v>1</v>
      </c>
      <c r="BW144" s="113">
        <f t="shared" si="874"/>
        <v>0</v>
      </c>
      <c r="BX144" s="155">
        <f t="shared" si="1358"/>
        <v>0</v>
      </c>
      <c r="CA144" s="308" t="s">
        <v>422</v>
      </c>
      <c r="CB144" s="270" t="s">
        <v>423</v>
      </c>
      <c r="CC144" s="309"/>
      <c r="CD144" s="310"/>
      <c r="CE144" s="311"/>
      <c r="CF144" s="312"/>
      <c r="CG144" s="275">
        <f>SUM(CF145:CF145)</f>
        <v>1700000</v>
      </c>
      <c r="CH144" s="198">
        <f t="shared" si="971"/>
        <v>1</v>
      </c>
      <c r="CI144" s="198">
        <f t="shared" si="972"/>
        <v>1</v>
      </c>
      <c r="CJ144" s="199">
        <f t="shared" si="973"/>
        <v>1</v>
      </c>
      <c r="CK144" s="119"/>
      <c r="CL144" s="119"/>
      <c r="CM144" s="199">
        <f>PRODUCT(CH144:CJ144)</f>
        <v>1</v>
      </c>
      <c r="CN144" s="113">
        <f t="shared" si="875"/>
        <v>0</v>
      </c>
      <c r="CO144" s="155">
        <f t="shared" si="1363"/>
        <v>0</v>
      </c>
      <c r="CR144" s="317" t="s">
        <v>422</v>
      </c>
      <c r="CS144" s="282" t="s">
        <v>423</v>
      </c>
      <c r="CT144" s="318"/>
      <c r="CU144" s="319"/>
      <c r="CV144" s="319"/>
      <c r="CW144" s="312"/>
      <c r="CX144" s="275">
        <f>SUM(CW145:CW145)</f>
        <v>2754000</v>
      </c>
      <c r="CY144" s="198">
        <f t="shared" si="978"/>
        <v>1</v>
      </c>
      <c r="CZ144" s="198">
        <f t="shared" si="979"/>
        <v>1</v>
      </c>
      <c r="DA144" s="199">
        <f t="shared" si="980"/>
        <v>1</v>
      </c>
      <c r="DB144" s="119"/>
      <c r="DC144" s="119"/>
      <c r="DD144" s="199">
        <f>PRODUCT(CY144:DA144)</f>
        <v>1</v>
      </c>
      <c r="DE144" s="113">
        <f t="shared" si="876"/>
        <v>0</v>
      </c>
      <c r="DF144" s="155">
        <f t="shared" si="1368"/>
        <v>0</v>
      </c>
      <c r="DI144" s="308" t="s">
        <v>422</v>
      </c>
      <c r="DJ144" s="270" t="s">
        <v>423</v>
      </c>
      <c r="DK144" s="309"/>
      <c r="DL144" s="310"/>
      <c r="DM144" s="311"/>
      <c r="DN144" s="312"/>
      <c r="DO144" s="275">
        <f>SUM(DN145:DN145)</f>
        <v>0</v>
      </c>
      <c r="DP144" s="198">
        <f t="shared" si="985"/>
        <v>1</v>
      </c>
      <c r="DQ144" s="198">
        <f t="shared" si="986"/>
        <v>1</v>
      </c>
      <c r="DR144" s="199">
        <f t="shared" si="987"/>
        <v>1</v>
      </c>
      <c r="DS144" s="119"/>
      <c r="DT144" s="119"/>
      <c r="DU144" s="199">
        <f>PRODUCT(DP144:DR144)</f>
        <v>1</v>
      </c>
      <c r="DV144" s="113">
        <f t="shared" si="877"/>
        <v>0</v>
      </c>
      <c r="DW144" s="155">
        <f t="shared" si="1373"/>
        <v>0</v>
      </c>
      <c r="DZ144" s="308" t="s">
        <v>422</v>
      </c>
      <c r="EA144" s="270" t="s">
        <v>423</v>
      </c>
      <c r="EB144" s="309"/>
      <c r="EC144" s="310"/>
      <c r="ED144" s="311"/>
      <c r="EE144" s="312"/>
      <c r="EF144" s="275">
        <f>SUM(EE145:EE145)</f>
        <v>0</v>
      </c>
      <c r="EG144" s="198">
        <f t="shared" si="992"/>
        <v>1</v>
      </c>
      <c r="EH144" s="198">
        <f t="shared" si="993"/>
        <v>1</v>
      </c>
      <c r="EI144" s="199">
        <f t="shared" si="994"/>
        <v>1</v>
      </c>
      <c r="EJ144" s="119"/>
      <c r="EK144" s="119"/>
      <c r="EL144" s="199">
        <f>PRODUCT(EG144:EI144)</f>
        <v>1</v>
      </c>
      <c r="EM144" s="113">
        <f t="shared" si="878"/>
        <v>0</v>
      </c>
      <c r="EN144" s="155">
        <f t="shared" si="1378"/>
        <v>0</v>
      </c>
      <c r="EQ144" s="308" t="s">
        <v>422</v>
      </c>
      <c r="ER144" s="270" t="s">
        <v>423</v>
      </c>
      <c r="ES144" s="309"/>
      <c r="ET144" s="310"/>
      <c r="EU144" s="311"/>
      <c r="EV144" s="312"/>
      <c r="EW144" s="275">
        <f>SUM(EV145:EV145)</f>
        <v>0</v>
      </c>
      <c r="EX144" s="198">
        <f t="shared" si="999"/>
        <v>1</v>
      </c>
      <c r="EY144" s="198">
        <f t="shared" si="1000"/>
        <v>1</v>
      </c>
      <c r="EZ144" s="199">
        <f t="shared" si="1001"/>
        <v>1</v>
      </c>
      <c r="FA144" s="119"/>
      <c r="FB144" s="119"/>
      <c r="FC144" s="199">
        <f>PRODUCT(EX144:EZ144)</f>
        <v>1</v>
      </c>
      <c r="FD144" s="113">
        <f t="shared" si="879"/>
        <v>0</v>
      </c>
      <c r="FE144" s="155">
        <f t="shared" si="1383"/>
        <v>0</v>
      </c>
      <c r="FH144" s="308" t="s">
        <v>422</v>
      </c>
      <c r="FI144" s="270" t="s">
        <v>423</v>
      </c>
      <c r="FJ144" s="309"/>
      <c r="FK144" s="310"/>
      <c r="FL144" s="311"/>
      <c r="FM144" s="312"/>
      <c r="FN144" s="275">
        <f>SUM(FM145:FM145)</f>
        <v>0</v>
      </c>
      <c r="FO144" s="198">
        <f t="shared" si="1006"/>
        <v>1</v>
      </c>
      <c r="FP144" s="198">
        <f t="shared" si="1007"/>
        <v>1</v>
      </c>
      <c r="FQ144" s="199">
        <f t="shared" si="1008"/>
        <v>1</v>
      </c>
      <c r="FR144" s="119"/>
      <c r="FS144" s="119"/>
      <c r="FT144" s="199">
        <f>PRODUCT(FO144:FQ144)</f>
        <v>1</v>
      </c>
      <c r="FU144" s="113">
        <f t="shared" si="880"/>
        <v>0</v>
      </c>
      <c r="FV144" s="155">
        <f t="shared" si="1388"/>
        <v>0</v>
      </c>
      <c r="FY144" s="308" t="s">
        <v>422</v>
      </c>
      <c r="FZ144" s="270" t="s">
        <v>423</v>
      </c>
      <c r="GA144" s="309"/>
      <c r="GB144" s="310"/>
      <c r="GC144" s="311"/>
      <c r="GD144" s="312"/>
      <c r="GE144" s="275">
        <f>SUM(GD145:GD145)</f>
        <v>0</v>
      </c>
      <c r="GF144" s="198">
        <f t="shared" si="1013"/>
        <v>1</v>
      </c>
      <c r="GG144" s="198">
        <f t="shared" si="1014"/>
        <v>1</v>
      </c>
      <c r="GH144" s="199">
        <f t="shared" si="1015"/>
        <v>1</v>
      </c>
      <c r="GI144" s="119"/>
      <c r="GJ144" s="119"/>
      <c r="GK144" s="199">
        <f>PRODUCT(GF144:GH144)</f>
        <v>1</v>
      </c>
      <c r="GL144" s="113">
        <f t="shared" si="881"/>
        <v>0</v>
      </c>
      <c r="GM144" s="155">
        <f t="shared" si="1393"/>
        <v>0</v>
      </c>
      <c r="GP144" s="308" t="s">
        <v>422</v>
      </c>
      <c r="GQ144" s="270" t="s">
        <v>423</v>
      </c>
      <c r="GR144" s="309"/>
      <c r="GS144" s="310"/>
      <c r="GT144" s="311"/>
      <c r="GU144" s="312"/>
      <c r="GV144" s="275">
        <f>SUM(GU145:GU145)</f>
        <v>0</v>
      </c>
      <c r="GW144" s="198">
        <f t="shared" si="1020"/>
        <v>1</v>
      </c>
      <c r="GX144" s="198">
        <f t="shared" si="1021"/>
        <v>1</v>
      </c>
      <c r="GY144" s="199">
        <f t="shared" si="1022"/>
        <v>1</v>
      </c>
      <c r="GZ144" s="119"/>
      <c r="HA144" s="119"/>
      <c r="HB144" s="199">
        <f>PRODUCT(GW144:GY144)</f>
        <v>1</v>
      </c>
      <c r="HC144" s="113">
        <f t="shared" si="882"/>
        <v>0</v>
      </c>
      <c r="HD144" s="155">
        <f t="shared" si="1398"/>
        <v>0</v>
      </c>
      <c r="HG144" s="308" t="s">
        <v>422</v>
      </c>
      <c r="HH144" s="270" t="s">
        <v>423</v>
      </c>
      <c r="HI144" s="309"/>
      <c r="HJ144" s="310"/>
      <c r="HK144" s="311"/>
      <c r="HL144" s="312"/>
      <c r="HM144" s="275">
        <f>SUM(HL145:HL145)</f>
        <v>0</v>
      </c>
      <c r="HN144" s="198">
        <f t="shared" si="1027"/>
        <v>1</v>
      </c>
      <c r="HO144" s="198">
        <f t="shared" si="1028"/>
        <v>1</v>
      </c>
      <c r="HP144" s="199">
        <f t="shared" si="1029"/>
        <v>1</v>
      </c>
      <c r="HQ144" s="119"/>
      <c r="HR144" s="119"/>
      <c r="HS144" s="199">
        <f>PRODUCT(HN144:HP144)</f>
        <v>1</v>
      </c>
      <c r="HT144" s="113">
        <f t="shared" si="883"/>
        <v>0</v>
      </c>
      <c r="HU144" s="155">
        <f t="shared" si="1403"/>
        <v>0</v>
      </c>
      <c r="HX144" s="308" t="s">
        <v>422</v>
      </c>
      <c r="HY144" s="270" t="s">
        <v>423</v>
      </c>
      <c r="HZ144" s="309"/>
      <c r="IA144" s="310"/>
      <c r="IB144" s="311"/>
      <c r="IC144" s="312"/>
      <c r="ID144" s="275">
        <f>SUM(IC145:IC145)</f>
        <v>0</v>
      </c>
      <c r="IE144" s="198">
        <f t="shared" si="1034"/>
        <v>1</v>
      </c>
      <c r="IF144" s="198">
        <f t="shared" si="1035"/>
        <v>1</v>
      </c>
      <c r="IG144" s="199">
        <f t="shared" si="1036"/>
        <v>1</v>
      </c>
      <c r="IH144" s="119"/>
      <c r="II144" s="119"/>
      <c r="IJ144" s="199">
        <f>PRODUCT(IE144:IG144)</f>
        <v>1</v>
      </c>
      <c r="IK144" s="113">
        <f t="shared" si="884"/>
        <v>0</v>
      </c>
      <c r="IL144" s="155">
        <f t="shared" si="1408"/>
        <v>0</v>
      </c>
      <c r="IO144" s="308" t="s">
        <v>422</v>
      </c>
      <c r="IP144" s="270" t="s">
        <v>423</v>
      </c>
      <c r="IQ144" s="309"/>
      <c r="IR144" s="310"/>
      <c r="IS144" s="311"/>
      <c r="IT144" s="312"/>
      <c r="IU144" s="275">
        <f>SUM(IT145:IT145)</f>
        <v>0</v>
      </c>
      <c r="IV144" s="198">
        <f t="shared" si="1041"/>
        <v>1</v>
      </c>
      <c r="IW144" s="198">
        <f t="shared" si="1042"/>
        <v>1</v>
      </c>
      <c r="IX144" s="199">
        <f t="shared" si="1043"/>
        <v>1</v>
      </c>
      <c r="IY144" s="119"/>
      <c r="IZ144" s="119"/>
      <c r="JA144" s="199">
        <f>PRODUCT(IV144:IX144)</f>
        <v>1</v>
      </c>
      <c r="JB144" s="113">
        <f t="shared" si="885"/>
        <v>0</v>
      </c>
      <c r="JC144" s="155">
        <f t="shared" si="1413"/>
        <v>0</v>
      </c>
    </row>
    <row r="145" spans="2:263" ht="69.75" customHeight="1" thickBot="1">
      <c r="B145" s="286" t="s">
        <v>424</v>
      </c>
      <c r="C145" s="287" t="s">
        <v>425</v>
      </c>
      <c r="D145" s="288" t="s">
        <v>107</v>
      </c>
      <c r="E145" s="289">
        <v>2</v>
      </c>
      <c r="F145" s="290">
        <v>0</v>
      </c>
      <c r="G145" s="291">
        <f t="shared" ref="G145" si="1414">+ROUND(E145*F145,0)</f>
        <v>0</v>
      </c>
      <c r="H145" s="337" t="e">
        <f>+H144/G189</f>
        <v>#DIV/0!</v>
      </c>
      <c r="K145" s="286" t="s">
        <v>424</v>
      </c>
      <c r="L145" s="292" t="s">
        <v>425</v>
      </c>
      <c r="M145" s="293" t="s">
        <v>107</v>
      </c>
      <c r="N145" s="294">
        <v>2</v>
      </c>
      <c r="O145" s="295">
        <v>240000</v>
      </c>
      <c r="P145" s="291">
        <f t="shared" ref="P145" si="1415">+ROUND(N145*O145,0)</f>
        <v>480000</v>
      </c>
      <c r="Q145" s="337">
        <f>+Q144/P189</f>
        <v>2.1986210029207582E-3</v>
      </c>
      <c r="R145" s="198">
        <f t="shared" si="1282"/>
        <v>1</v>
      </c>
      <c r="S145" s="198">
        <f t="shared" si="1283"/>
        <v>1</v>
      </c>
      <c r="T145" s="199">
        <f t="shared" si="1284"/>
        <v>1</v>
      </c>
      <c r="U145" s="199">
        <f t="shared" si="1104"/>
        <v>1</v>
      </c>
      <c r="V145" s="199">
        <f t="shared" si="1105"/>
        <v>1</v>
      </c>
      <c r="W145" s="199">
        <f t="shared" si="1106"/>
        <v>1</v>
      </c>
      <c r="X145" s="113">
        <f t="shared" si="1107"/>
        <v>480000</v>
      </c>
      <c r="Y145" s="155">
        <f t="shared" si="1108"/>
        <v>0</v>
      </c>
      <c r="AB145" s="286" t="s">
        <v>424</v>
      </c>
      <c r="AC145" s="292" t="s">
        <v>425</v>
      </c>
      <c r="AD145" s="293" t="s">
        <v>107</v>
      </c>
      <c r="AE145" s="294">
        <v>2</v>
      </c>
      <c r="AF145" s="295">
        <v>825000</v>
      </c>
      <c r="AG145" s="291">
        <f t="shared" ref="AG145" si="1416">+ROUND(AE145*AF145,0)</f>
        <v>1650000</v>
      </c>
      <c r="AH145" s="337">
        <f>+AH144/AG189</f>
        <v>7.8133544376614208E-3</v>
      </c>
      <c r="AI145" s="198">
        <f t="shared" si="950"/>
        <v>1</v>
      </c>
      <c r="AJ145" s="198">
        <f t="shared" si="951"/>
        <v>1</v>
      </c>
      <c r="AK145" s="199">
        <f t="shared" si="952"/>
        <v>1</v>
      </c>
      <c r="AL145" s="199">
        <f t="shared" ref="AL145" si="1417">IF(AF145=0,0,1)</f>
        <v>1</v>
      </c>
      <c r="AM145" s="199">
        <f t="shared" ref="AM145" si="1418">IF(AG145=0,0,1)</f>
        <v>1</v>
      </c>
      <c r="AN145" s="199">
        <f t="shared" ref="AN145" si="1419">PRODUCT(AI145:AM145)</f>
        <v>1</v>
      </c>
      <c r="AO145" s="113">
        <f t="shared" si="872"/>
        <v>1650000</v>
      </c>
      <c r="AP145" s="155">
        <f t="shared" si="1348"/>
        <v>0</v>
      </c>
      <c r="AS145" s="286" t="s">
        <v>424</v>
      </c>
      <c r="AT145" s="292" t="s">
        <v>425</v>
      </c>
      <c r="AU145" s="296" t="s">
        <v>107</v>
      </c>
      <c r="AV145" s="294">
        <v>2</v>
      </c>
      <c r="AW145" s="297">
        <v>1500000</v>
      </c>
      <c r="AX145" s="291">
        <f t="shared" ref="AX145" si="1420">+ROUND(AV145*AW145,0)</f>
        <v>3000000</v>
      </c>
      <c r="AY145" s="337">
        <f>+AY144/AX189</f>
        <v>1.3767786419705131E-2</v>
      </c>
      <c r="AZ145" s="198">
        <f t="shared" si="957"/>
        <v>1</v>
      </c>
      <c r="BA145" s="198">
        <f t="shared" si="958"/>
        <v>1</v>
      </c>
      <c r="BB145" s="199">
        <f t="shared" si="959"/>
        <v>1</v>
      </c>
      <c r="BC145" s="199">
        <f t="shared" ref="BC145" si="1421">IF(AW145=0,0,1)</f>
        <v>1</v>
      </c>
      <c r="BD145" s="199">
        <f t="shared" ref="BD145" si="1422">IF(AX145=0,0,1)</f>
        <v>1</v>
      </c>
      <c r="BE145" s="199">
        <f t="shared" ref="BE145" si="1423">PRODUCT(AZ145:BD145)</f>
        <v>1</v>
      </c>
      <c r="BF145" s="113">
        <f t="shared" si="873"/>
        <v>3000000</v>
      </c>
      <c r="BG145" s="155">
        <f t="shared" si="1353"/>
        <v>0</v>
      </c>
      <c r="BJ145" s="286" t="s">
        <v>424</v>
      </c>
      <c r="BK145" s="292" t="s">
        <v>425</v>
      </c>
      <c r="BL145" s="293" t="s">
        <v>107</v>
      </c>
      <c r="BM145" s="294">
        <v>2</v>
      </c>
      <c r="BN145" s="295">
        <v>600000</v>
      </c>
      <c r="BO145" s="291">
        <f t="shared" ref="BO145" si="1424">+ROUND(BM145*BN145,0)</f>
        <v>1200000</v>
      </c>
      <c r="BP145" s="337">
        <f>+BP144/BO189</f>
        <v>5.4486751262645327E-3</v>
      </c>
      <c r="BQ145" s="198">
        <f t="shared" si="964"/>
        <v>1</v>
      </c>
      <c r="BR145" s="198">
        <f t="shared" si="965"/>
        <v>1</v>
      </c>
      <c r="BS145" s="199">
        <f t="shared" si="966"/>
        <v>1</v>
      </c>
      <c r="BT145" s="199">
        <f t="shared" ref="BT145" si="1425">IF(BN145=0,0,1)</f>
        <v>1</v>
      </c>
      <c r="BU145" s="199">
        <f t="shared" ref="BU145" si="1426">IF(BO145=0,0,1)</f>
        <v>1</v>
      </c>
      <c r="BV145" s="199">
        <f t="shared" ref="BV145" si="1427">PRODUCT(BQ145:BU145)</f>
        <v>1</v>
      </c>
      <c r="BW145" s="113">
        <f t="shared" si="874"/>
        <v>1200000</v>
      </c>
      <c r="BX145" s="155">
        <f t="shared" si="1358"/>
        <v>0</v>
      </c>
      <c r="CA145" s="286" t="s">
        <v>424</v>
      </c>
      <c r="CB145" s="298" t="s">
        <v>425</v>
      </c>
      <c r="CC145" s="293" t="s">
        <v>107</v>
      </c>
      <c r="CD145" s="294">
        <v>2</v>
      </c>
      <c r="CE145" s="295">
        <v>850000</v>
      </c>
      <c r="CF145" s="291">
        <f t="shared" ref="CF145" si="1428">+ROUND(CD145*CE145,0)</f>
        <v>1700000</v>
      </c>
      <c r="CG145" s="337">
        <f>+CG144/CF189</f>
        <v>7.809050201347402E-3</v>
      </c>
      <c r="CH145" s="198">
        <f t="shared" si="971"/>
        <v>1</v>
      </c>
      <c r="CI145" s="198">
        <f t="shared" si="972"/>
        <v>1</v>
      </c>
      <c r="CJ145" s="199">
        <f t="shared" si="973"/>
        <v>1</v>
      </c>
      <c r="CK145" s="199">
        <f t="shared" ref="CK145" si="1429">IF(CE145=0,0,1)</f>
        <v>1</v>
      </c>
      <c r="CL145" s="199">
        <f t="shared" ref="CL145" si="1430">IF(CF145=0,0,1)</f>
        <v>1</v>
      </c>
      <c r="CM145" s="199">
        <f t="shared" ref="CM145" si="1431">PRODUCT(CH145:CL145)</f>
        <v>1</v>
      </c>
      <c r="CN145" s="113">
        <f t="shared" si="875"/>
        <v>1700000</v>
      </c>
      <c r="CO145" s="155">
        <f t="shared" si="1363"/>
        <v>0</v>
      </c>
      <c r="CR145" s="299" t="s">
        <v>424</v>
      </c>
      <c r="CS145" s="300" t="s">
        <v>425</v>
      </c>
      <c r="CT145" s="301" t="s">
        <v>107</v>
      </c>
      <c r="CU145" s="302">
        <v>2</v>
      </c>
      <c r="CV145" s="303">
        <v>1377000</v>
      </c>
      <c r="CW145" s="291">
        <f t="shared" ref="CW145" si="1432">+ROUND(CU145*CV145,0)</f>
        <v>2754000</v>
      </c>
      <c r="CX145" s="337">
        <f>+CX144/CW189</f>
        <v>1.2322297172572402E-2</v>
      </c>
      <c r="CY145" s="198">
        <f t="shared" si="978"/>
        <v>1</v>
      </c>
      <c r="CZ145" s="198">
        <f t="shared" si="979"/>
        <v>1</v>
      </c>
      <c r="DA145" s="199">
        <f t="shared" si="980"/>
        <v>1</v>
      </c>
      <c r="DB145" s="199">
        <f t="shared" ref="DB145" si="1433">IF(CV145=0,0,1)</f>
        <v>1</v>
      </c>
      <c r="DC145" s="199">
        <f t="shared" ref="DC145" si="1434">IF(CW145=0,0,1)</f>
        <v>1</v>
      </c>
      <c r="DD145" s="199">
        <f t="shared" ref="DD145" si="1435">PRODUCT(CY145:DC145)</f>
        <v>1</v>
      </c>
      <c r="DE145" s="113">
        <f t="shared" si="876"/>
        <v>2754000</v>
      </c>
      <c r="DF145" s="155">
        <f t="shared" si="1368"/>
        <v>0</v>
      </c>
      <c r="DI145" s="286" t="s">
        <v>424</v>
      </c>
      <c r="DJ145" s="287" t="s">
        <v>425</v>
      </c>
      <c r="DK145" s="288" t="s">
        <v>107</v>
      </c>
      <c r="DL145" s="289">
        <v>2</v>
      </c>
      <c r="DM145" s="295">
        <v>0</v>
      </c>
      <c r="DN145" s="291">
        <f t="shared" ref="DN145" si="1436">+ROUND(DL145*DM145,0)</f>
        <v>0</v>
      </c>
      <c r="DO145" s="337" t="e">
        <f>+DO144/DN189</f>
        <v>#DIV/0!</v>
      </c>
      <c r="DP145" s="198">
        <f t="shared" si="985"/>
        <v>1</v>
      </c>
      <c r="DQ145" s="198">
        <f t="shared" si="986"/>
        <v>1</v>
      </c>
      <c r="DR145" s="199">
        <f t="shared" si="987"/>
        <v>1</v>
      </c>
      <c r="DS145" s="199">
        <f t="shared" ref="DS145" si="1437">IF(DM145=0,0,1)</f>
        <v>0</v>
      </c>
      <c r="DT145" s="199">
        <f t="shared" ref="DT145" si="1438">IF(DN145=0,0,1)</f>
        <v>0</v>
      </c>
      <c r="DU145" s="199">
        <f t="shared" ref="DU145" si="1439">PRODUCT(DP145:DT145)</f>
        <v>0</v>
      </c>
      <c r="DV145" s="113">
        <f t="shared" si="877"/>
        <v>0</v>
      </c>
      <c r="DW145" s="155">
        <f t="shared" si="1373"/>
        <v>0</v>
      </c>
      <c r="DZ145" s="286" t="s">
        <v>424</v>
      </c>
      <c r="EA145" s="287" t="s">
        <v>425</v>
      </c>
      <c r="EB145" s="288" t="s">
        <v>107</v>
      </c>
      <c r="EC145" s="289">
        <v>2</v>
      </c>
      <c r="ED145" s="295">
        <v>0</v>
      </c>
      <c r="EE145" s="291">
        <f t="shared" ref="EE145" si="1440">+ROUND(EC145*ED145,0)</f>
        <v>0</v>
      </c>
      <c r="EF145" s="337" t="e">
        <f>+EF144/EE189</f>
        <v>#DIV/0!</v>
      </c>
      <c r="EG145" s="198">
        <f t="shared" si="992"/>
        <v>1</v>
      </c>
      <c r="EH145" s="198">
        <f t="shared" si="993"/>
        <v>1</v>
      </c>
      <c r="EI145" s="199">
        <f t="shared" si="994"/>
        <v>1</v>
      </c>
      <c r="EJ145" s="199">
        <f t="shared" ref="EJ145" si="1441">IF(ED145=0,0,1)</f>
        <v>0</v>
      </c>
      <c r="EK145" s="199">
        <f t="shared" ref="EK145" si="1442">IF(EE145=0,0,1)</f>
        <v>0</v>
      </c>
      <c r="EL145" s="199">
        <f t="shared" ref="EL145" si="1443">PRODUCT(EG145:EK145)</f>
        <v>0</v>
      </c>
      <c r="EM145" s="113">
        <f t="shared" si="878"/>
        <v>0</v>
      </c>
      <c r="EN145" s="155">
        <f t="shared" si="1378"/>
        <v>0</v>
      </c>
      <c r="EQ145" s="286" t="s">
        <v>424</v>
      </c>
      <c r="ER145" s="287" t="s">
        <v>425</v>
      </c>
      <c r="ES145" s="288" t="s">
        <v>107</v>
      </c>
      <c r="ET145" s="289">
        <v>2</v>
      </c>
      <c r="EU145" s="295">
        <v>0</v>
      </c>
      <c r="EV145" s="291">
        <f t="shared" ref="EV145" si="1444">+ROUND(ET145*EU145,0)</f>
        <v>0</v>
      </c>
      <c r="EW145" s="337" t="e">
        <f>+EW144/EV189</f>
        <v>#DIV/0!</v>
      </c>
      <c r="EX145" s="198">
        <f t="shared" si="999"/>
        <v>1</v>
      </c>
      <c r="EY145" s="198">
        <f t="shared" si="1000"/>
        <v>1</v>
      </c>
      <c r="EZ145" s="199">
        <f t="shared" si="1001"/>
        <v>1</v>
      </c>
      <c r="FA145" s="199">
        <f t="shared" ref="FA145" si="1445">IF(EU145=0,0,1)</f>
        <v>0</v>
      </c>
      <c r="FB145" s="199">
        <f t="shared" ref="FB145" si="1446">IF(EV145=0,0,1)</f>
        <v>0</v>
      </c>
      <c r="FC145" s="199">
        <f t="shared" ref="FC145" si="1447">PRODUCT(EX145:FB145)</f>
        <v>0</v>
      </c>
      <c r="FD145" s="113">
        <f t="shared" si="879"/>
        <v>0</v>
      </c>
      <c r="FE145" s="155">
        <f t="shared" si="1383"/>
        <v>0</v>
      </c>
      <c r="FH145" s="286" t="s">
        <v>424</v>
      </c>
      <c r="FI145" s="287" t="s">
        <v>425</v>
      </c>
      <c r="FJ145" s="288" t="s">
        <v>107</v>
      </c>
      <c r="FK145" s="289">
        <v>2</v>
      </c>
      <c r="FL145" s="295">
        <v>0</v>
      </c>
      <c r="FM145" s="291">
        <f t="shared" ref="FM145" si="1448">+ROUND(FK145*FL145,0)</f>
        <v>0</v>
      </c>
      <c r="FN145" s="337" t="e">
        <f>+FN144/FM189</f>
        <v>#DIV/0!</v>
      </c>
      <c r="FO145" s="198">
        <f t="shared" si="1006"/>
        <v>1</v>
      </c>
      <c r="FP145" s="198">
        <f t="shared" si="1007"/>
        <v>1</v>
      </c>
      <c r="FQ145" s="199">
        <f t="shared" si="1008"/>
        <v>1</v>
      </c>
      <c r="FR145" s="199">
        <f t="shared" ref="FR145" si="1449">IF(FL145=0,0,1)</f>
        <v>0</v>
      </c>
      <c r="FS145" s="199">
        <f t="shared" ref="FS145" si="1450">IF(FM145=0,0,1)</f>
        <v>0</v>
      </c>
      <c r="FT145" s="199">
        <f t="shared" ref="FT145" si="1451">PRODUCT(FO145:FS145)</f>
        <v>0</v>
      </c>
      <c r="FU145" s="113">
        <f t="shared" si="880"/>
        <v>0</v>
      </c>
      <c r="FV145" s="155">
        <f t="shared" si="1388"/>
        <v>0</v>
      </c>
      <c r="FY145" s="286" t="s">
        <v>424</v>
      </c>
      <c r="FZ145" s="287" t="s">
        <v>425</v>
      </c>
      <c r="GA145" s="288" t="s">
        <v>107</v>
      </c>
      <c r="GB145" s="289">
        <v>2</v>
      </c>
      <c r="GC145" s="295">
        <v>0</v>
      </c>
      <c r="GD145" s="291">
        <f t="shared" ref="GD145" si="1452">+ROUND(GB145*GC145,0)</f>
        <v>0</v>
      </c>
      <c r="GE145" s="337" t="e">
        <f>+GE144/GD189</f>
        <v>#DIV/0!</v>
      </c>
      <c r="GF145" s="198">
        <f t="shared" si="1013"/>
        <v>1</v>
      </c>
      <c r="GG145" s="198">
        <f t="shared" si="1014"/>
        <v>1</v>
      </c>
      <c r="GH145" s="199">
        <f t="shared" si="1015"/>
        <v>1</v>
      </c>
      <c r="GI145" s="199">
        <f t="shared" ref="GI145" si="1453">IF(GC145=0,0,1)</f>
        <v>0</v>
      </c>
      <c r="GJ145" s="199">
        <f t="shared" ref="GJ145" si="1454">IF(GD145=0,0,1)</f>
        <v>0</v>
      </c>
      <c r="GK145" s="199">
        <f t="shared" ref="GK145" si="1455">PRODUCT(GF145:GJ145)</f>
        <v>0</v>
      </c>
      <c r="GL145" s="113">
        <f t="shared" si="881"/>
        <v>0</v>
      </c>
      <c r="GM145" s="155">
        <f t="shared" si="1393"/>
        <v>0</v>
      </c>
      <c r="GP145" s="286" t="s">
        <v>424</v>
      </c>
      <c r="GQ145" s="287" t="s">
        <v>425</v>
      </c>
      <c r="GR145" s="288" t="s">
        <v>107</v>
      </c>
      <c r="GS145" s="289">
        <v>2</v>
      </c>
      <c r="GT145" s="295">
        <v>0</v>
      </c>
      <c r="GU145" s="291">
        <f t="shared" ref="GU145" si="1456">+ROUND(GS145*GT145,0)</f>
        <v>0</v>
      </c>
      <c r="GV145" s="337" t="e">
        <f>+GV144/GU189</f>
        <v>#DIV/0!</v>
      </c>
      <c r="GW145" s="198">
        <f t="shared" si="1020"/>
        <v>1</v>
      </c>
      <c r="GX145" s="198">
        <f t="shared" si="1021"/>
        <v>1</v>
      </c>
      <c r="GY145" s="199">
        <f t="shared" si="1022"/>
        <v>1</v>
      </c>
      <c r="GZ145" s="199">
        <f t="shared" ref="GZ145" si="1457">IF(GT145=0,0,1)</f>
        <v>0</v>
      </c>
      <c r="HA145" s="199">
        <f t="shared" ref="HA145" si="1458">IF(GU145=0,0,1)</f>
        <v>0</v>
      </c>
      <c r="HB145" s="199">
        <f t="shared" ref="HB145" si="1459">PRODUCT(GW145:HA145)</f>
        <v>0</v>
      </c>
      <c r="HC145" s="113">
        <f t="shared" si="882"/>
        <v>0</v>
      </c>
      <c r="HD145" s="155">
        <f t="shared" si="1398"/>
        <v>0</v>
      </c>
      <c r="HG145" s="286" t="s">
        <v>424</v>
      </c>
      <c r="HH145" s="287" t="s">
        <v>425</v>
      </c>
      <c r="HI145" s="288" t="s">
        <v>107</v>
      </c>
      <c r="HJ145" s="289">
        <v>2</v>
      </c>
      <c r="HK145" s="295">
        <v>0</v>
      </c>
      <c r="HL145" s="291">
        <f t="shared" ref="HL145" si="1460">+ROUND(HJ145*HK145,0)</f>
        <v>0</v>
      </c>
      <c r="HM145" s="337" t="e">
        <f>+HM144/HL189</f>
        <v>#DIV/0!</v>
      </c>
      <c r="HN145" s="198">
        <f t="shared" si="1027"/>
        <v>1</v>
      </c>
      <c r="HO145" s="198">
        <f t="shared" si="1028"/>
        <v>1</v>
      </c>
      <c r="HP145" s="199">
        <f t="shared" si="1029"/>
        <v>1</v>
      </c>
      <c r="HQ145" s="199">
        <f t="shared" ref="HQ145" si="1461">IF(HK145=0,0,1)</f>
        <v>0</v>
      </c>
      <c r="HR145" s="199">
        <f t="shared" ref="HR145" si="1462">IF(HL145=0,0,1)</f>
        <v>0</v>
      </c>
      <c r="HS145" s="199">
        <f t="shared" ref="HS145" si="1463">PRODUCT(HN145:HR145)</f>
        <v>0</v>
      </c>
      <c r="HT145" s="113">
        <f t="shared" si="883"/>
        <v>0</v>
      </c>
      <c r="HU145" s="155">
        <f t="shared" si="1403"/>
        <v>0</v>
      </c>
      <c r="HX145" s="286" t="s">
        <v>424</v>
      </c>
      <c r="HY145" s="287" t="s">
        <v>425</v>
      </c>
      <c r="HZ145" s="288" t="s">
        <v>107</v>
      </c>
      <c r="IA145" s="289">
        <v>2</v>
      </c>
      <c r="IB145" s="295">
        <v>0</v>
      </c>
      <c r="IC145" s="291">
        <f t="shared" ref="IC145" si="1464">+ROUND(IA145*IB145,0)</f>
        <v>0</v>
      </c>
      <c r="ID145" s="337" t="e">
        <f>+ID144/IC189</f>
        <v>#DIV/0!</v>
      </c>
      <c r="IE145" s="198">
        <f t="shared" si="1034"/>
        <v>1</v>
      </c>
      <c r="IF145" s="198">
        <f t="shared" si="1035"/>
        <v>1</v>
      </c>
      <c r="IG145" s="199">
        <f t="shared" si="1036"/>
        <v>1</v>
      </c>
      <c r="IH145" s="199">
        <f t="shared" ref="IH145" si="1465">IF(IB145=0,0,1)</f>
        <v>0</v>
      </c>
      <c r="II145" s="199">
        <f t="shared" ref="II145" si="1466">IF(IC145=0,0,1)</f>
        <v>0</v>
      </c>
      <c r="IJ145" s="199">
        <f t="shared" ref="IJ145" si="1467">PRODUCT(IE145:II145)</f>
        <v>0</v>
      </c>
      <c r="IK145" s="113">
        <f t="shared" si="884"/>
        <v>0</v>
      </c>
      <c r="IL145" s="155">
        <f t="shared" si="1408"/>
        <v>0</v>
      </c>
      <c r="IO145" s="286" t="s">
        <v>424</v>
      </c>
      <c r="IP145" s="287" t="s">
        <v>425</v>
      </c>
      <c r="IQ145" s="288" t="s">
        <v>107</v>
      </c>
      <c r="IR145" s="289">
        <v>2</v>
      </c>
      <c r="IS145" s="295">
        <v>0</v>
      </c>
      <c r="IT145" s="291">
        <f t="shared" ref="IT145" si="1468">+ROUND(IR145*IS145,0)</f>
        <v>0</v>
      </c>
      <c r="IU145" s="337" t="e">
        <f>+IU144/IT189</f>
        <v>#DIV/0!</v>
      </c>
      <c r="IV145" s="198">
        <f t="shared" si="1041"/>
        <v>1</v>
      </c>
      <c r="IW145" s="198">
        <f t="shared" si="1042"/>
        <v>1</v>
      </c>
      <c r="IX145" s="199">
        <f t="shared" si="1043"/>
        <v>1</v>
      </c>
      <c r="IY145" s="199">
        <f t="shared" ref="IY145" si="1469">IF(IS145=0,0,1)</f>
        <v>0</v>
      </c>
      <c r="IZ145" s="199">
        <f t="shared" ref="IZ145" si="1470">IF(IT145=0,0,1)</f>
        <v>0</v>
      </c>
      <c r="JA145" s="199">
        <f t="shared" ref="JA145" si="1471">PRODUCT(IV145:IZ145)</f>
        <v>0</v>
      </c>
      <c r="JB145" s="113">
        <f t="shared" si="885"/>
        <v>0</v>
      </c>
      <c r="JC145" s="155">
        <f t="shared" si="1413"/>
        <v>0</v>
      </c>
    </row>
    <row r="146" spans="2:263" ht="32.25" customHeight="1" thickTop="1">
      <c r="B146" s="308" t="s">
        <v>426</v>
      </c>
      <c r="C146" s="344" t="s">
        <v>427</v>
      </c>
      <c r="D146" s="309"/>
      <c r="E146" s="310"/>
      <c r="F146" s="311"/>
      <c r="G146" s="312"/>
      <c r="H146" s="275">
        <f>SUM(G147:G147)</f>
        <v>0</v>
      </c>
      <c r="K146" s="308" t="s">
        <v>426</v>
      </c>
      <c r="L146" s="344" t="s">
        <v>427</v>
      </c>
      <c r="M146" s="309"/>
      <c r="N146" s="310"/>
      <c r="O146" s="311"/>
      <c r="P146" s="312"/>
      <c r="Q146" s="275">
        <f>SUM(P147:P147)</f>
        <v>14230</v>
      </c>
      <c r="R146" s="198">
        <f t="shared" si="1282"/>
        <v>1</v>
      </c>
      <c r="S146" s="198">
        <f t="shared" si="1283"/>
        <v>1</v>
      </c>
      <c r="T146" s="199">
        <f t="shared" si="1284"/>
        <v>1</v>
      </c>
      <c r="U146" s="119"/>
      <c r="V146" s="119"/>
      <c r="W146" s="199">
        <f>PRODUCT(R146:T146)</f>
        <v>1</v>
      </c>
      <c r="X146" s="113">
        <f t="shared" si="1107"/>
        <v>0</v>
      </c>
      <c r="Y146" s="155">
        <f t="shared" si="1108"/>
        <v>0</v>
      </c>
      <c r="AB146" s="308" t="s">
        <v>426</v>
      </c>
      <c r="AC146" s="344" t="s">
        <v>427</v>
      </c>
      <c r="AD146" s="309"/>
      <c r="AE146" s="310"/>
      <c r="AF146" s="311"/>
      <c r="AG146" s="312"/>
      <c r="AH146" s="275">
        <f>SUM(AG147:AG147)</f>
        <v>850000</v>
      </c>
      <c r="AI146" s="198">
        <f t="shared" si="950"/>
        <v>1</v>
      </c>
      <c r="AJ146" s="198">
        <f t="shared" si="951"/>
        <v>1</v>
      </c>
      <c r="AK146" s="199">
        <f t="shared" si="952"/>
        <v>1</v>
      </c>
      <c r="AL146" s="119"/>
      <c r="AM146" s="119"/>
      <c r="AN146" s="199">
        <f>PRODUCT(AI146:AK146)</f>
        <v>1</v>
      </c>
      <c r="AO146" s="113">
        <f t="shared" si="872"/>
        <v>0</v>
      </c>
      <c r="AP146" s="155">
        <f t="shared" si="1348"/>
        <v>0</v>
      </c>
      <c r="AS146" s="313" t="s">
        <v>426</v>
      </c>
      <c r="AT146" s="345" t="s">
        <v>427</v>
      </c>
      <c r="AU146" s="314"/>
      <c r="AV146" s="315"/>
      <c r="AW146" s="316"/>
      <c r="AX146" s="312"/>
      <c r="AY146" s="275">
        <f>SUM(AX147:AX147)</f>
        <v>600000</v>
      </c>
      <c r="AZ146" s="198">
        <f t="shared" si="957"/>
        <v>1</v>
      </c>
      <c r="BA146" s="198">
        <f t="shared" si="958"/>
        <v>1</v>
      </c>
      <c r="BB146" s="199">
        <f t="shared" si="959"/>
        <v>1</v>
      </c>
      <c r="BC146" s="119"/>
      <c r="BD146" s="119"/>
      <c r="BE146" s="199">
        <f>PRODUCT(AZ146:BB146)</f>
        <v>1</v>
      </c>
      <c r="BF146" s="113">
        <f t="shared" si="873"/>
        <v>0</v>
      </c>
      <c r="BG146" s="155">
        <f t="shared" si="1353"/>
        <v>0</v>
      </c>
      <c r="BJ146" s="308" t="s">
        <v>426</v>
      </c>
      <c r="BK146" s="344" t="s">
        <v>427</v>
      </c>
      <c r="BL146" s="309"/>
      <c r="BM146" s="310"/>
      <c r="BN146" s="311"/>
      <c r="BO146" s="312"/>
      <c r="BP146" s="275">
        <f>SUM(BO147:BO147)</f>
        <v>500000</v>
      </c>
      <c r="BQ146" s="198">
        <f t="shared" si="964"/>
        <v>1</v>
      </c>
      <c r="BR146" s="198">
        <f t="shared" si="965"/>
        <v>1</v>
      </c>
      <c r="BS146" s="199">
        <f t="shared" si="966"/>
        <v>1</v>
      </c>
      <c r="BT146" s="119"/>
      <c r="BU146" s="119"/>
      <c r="BV146" s="199">
        <f>PRODUCT(BQ146:BS146)</f>
        <v>1</v>
      </c>
      <c r="BW146" s="113">
        <f t="shared" si="874"/>
        <v>0</v>
      </c>
      <c r="BX146" s="155">
        <f t="shared" si="1358"/>
        <v>0</v>
      </c>
      <c r="CA146" s="308" t="s">
        <v>426</v>
      </c>
      <c r="CB146" s="344" t="s">
        <v>427</v>
      </c>
      <c r="CC146" s="309"/>
      <c r="CD146" s="310"/>
      <c r="CE146" s="311"/>
      <c r="CF146" s="312"/>
      <c r="CG146" s="275">
        <f>SUM(CF147:CF147)</f>
        <v>450000</v>
      </c>
      <c r="CH146" s="198">
        <f t="shared" si="971"/>
        <v>1</v>
      </c>
      <c r="CI146" s="198">
        <f t="shared" si="972"/>
        <v>1</v>
      </c>
      <c r="CJ146" s="199">
        <f t="shared" si="973"/>
        <v>1</v>
      </c>
      <c r="CK146" s="119"/>
      <c r="CL146" s="119"/>
      <c r="CM146" s="199">
        <f>PRODUCT(CH146:CJ146)</f>
        <v>1</v>
      </c>
      <c r="CN146" s="113">
        <f t="shared" si="875"/>
        <v>0</v>
      </c>
      <c r="CO146" s="155">
        <f t="shared" si="1363"/>
        <v>0</v>
      </c>
      <c r="CR146" s="317" t="s">
        <v>426</v>
      </c>
      <c r="CS146" s="346" t="s">
        <v>427</v>
      </c>
      <c r="CT146" s="318"/>
      <c r="CU146" s="319"/>
      <c r="CV146" s="319"/>
      <c r="CW146" s="312"/>
      <c r="CX146" s="275">
        <f>SUM(CW147:CW147)</f>
        <v>2397000</v>
      </c>
      <c r="CY146" s="198">
        <f t="shared" si="978"/>
        <v>1</v>
      </c>
      <c r="CZ146" s="198">
        <f t="shared" si="979"/>
        <v>1</v>
      </c>
      <c r="DA146" s="199">
        <f t="shared" si="980"/>
        <v>1</v>
      </c>
      <c r="DB146" s="119"/>
      <c r="DC146" s="119"/>
      <c r="DD146" s="199">
        <f>PRODUCT(CY146:DA146)</f>
        <v>1</v>
      </c>
      <c r="DE146" s="113">
        <f t="shared" si="876"/>
        <v>0</v>
      </c>
      <c r="DF146" s="155">
        <f t="shared" si="1368"/>
        <v>0</v>
      </c>
      <c r="DI146" s="308" t="s">
        <v>426</v>
      </c>
      <c r="DJ146" s="344" t="s">
        <v>427</v>
      </c>
      <c r="DK146" s="309"/>
      <c r="DL146" s="310"/>
      <c r="DM146" s="311"/>
      <c r="DN146" s="312"/>
      <c r="DO146" s="275">
        <f>SUM(DN147:DN147)</f>
        <v>0</v>
      </c>
      <c r="DP146" s="198">
        <f t="shared" si="985"/>
        <v>1</v>
      </c>
      <c r="DQ146" s="198">
        <f t="shared" si="986"/>
        <v>1</v>
      </c>
      <c r="DR146" s="199">
        <f t="shared" si="987"/>
        <v>1</v>
      </c>
      <c r="DS146" s="119"/>
      <c r="DT146" s="119"/>
      <c r="DU146" s="199">
        <f>PRODUCT(DP146:DR146)</f>
        <v>1</v>
      </c>
      <c r="DV146" s="113">
        <f t="shared" si="877"/>
        <v>0</v>
      </c>
      <c r="DW146" s="155">
        <f t="shared" si="1373"/>
        <v>0</v>
      </c>
      <c r="DZ146" s="308" t="s">
        <v>426</v>
      </c>
      <c r="EA146" s="344" t="s">
        <v>427</v>
      </c>
      <c r="EB146" s="309"/>
      <c r="EC146" s="310"/>
      <c r="ED146" s="311"/>
      <c r="EE146" s="312"/>
      <c r="EF146" s="275">
        <f>SUM(EE147:EE147)</f>
        <v>0</v>
      </c>
      <c r="EG146" s="198">
        <f t="shared" si="992"/>
        <v>1</v>
      </c>
      <c r="EH146" s="198">
        <f t="shared" si="993"/>
        <v>1</v>
      </c>
      <c r="EI146" s="199">
        <f t="shared" si="994"/>
        <v>1</v>
      </c>
      <c r="EJ146" s="119"/>
      <c r="EK146" s="119"/>
      <c r="EL146" s="199">
        <f>PRODUCT(EG146:EI146)</f>
        <v>1</v>
      </c>
      <c r="EM146" s="113">
        <f t="shared" si="878"/>
        <v>0</v>
      </c>
      <c r="EN146" s="155">
        <f t="shared" si="1378"/>
        <v>0</v>
      </c>
      <c r="EQ146" s="308" t="s">
        <v>426</v>
      </c>
      <c r="ER146" s="344" t="s">
        <v>427</v>
      </c>
      <c r="ES146" s="309"/>
      <c r="ET146" s="310"/>
      <c r="EU146" s="311"/>
      <c r="EV146" s="312"/>
      <c r="EW146" s="275">
        <f>SUM(EV147:EV147)</f>
        <v>0</v>
      </c>
      <c r="EX146" s="198">
        <f t="shared" si="999"/>
        <v>1</v>
      </c>
      <c r="EY146" s="198">
        <f t="shared" si="1000"/>
        <v>1</v>
      </c>
      <c r="EZ146" s="199">
        <f t="shared" si="1001"/>
        <v>1</v>
      </c>
      <c r="FA146" s="119"/>
      <c r="FB146" s="119"/>
      <c r="FC146" s="199">
        <f>PRODUCT(EX146:EZ146)</f>
        <v>1</v>
      </c>
      <c r="FD146" s="113">
        <f t="shared" si="879"/>
        <v>0</v>
      </c>
      <c r="FE146" s="155">
        <f t="shared" si="1383"/>
        <v>0</v>
      </c>
      <c r="FH146" s="308" t="s">
        <v>426</v>
      </c>
      <c r="FI146" s="344" t="s">
        <v>427</v>
      </c>
      <c r="FJ146" s="309"/>
      <c r="FK146" s="310"/>
      <c r="FL146" s="311"/>
      <c r="FM146" s="312"/>
      <c r="FN146" s="275">
        <f>SUM(FM147:FM147)</f>
        <v>0</v>
      </c>
      <c r="FO146" s="198">
        <f t="shared" si="1006"/>
        <v>1</v>
      </c>
      <c r="FP146" s="198">
        <f t="shared" si="1007"/>
        <v>1</v>
      </c>
      <c r="FQ146" s="199">
        <f t="shared" si="1008"/>
        <v>1</v>
      </c>
      <c r="FR146" s="119"/>
      <c r="FS146" s="119"/>
      <c r="FT146" s="199">
        <f>PRODUCT(FO146:FQ146)</f>
        <v>1</v>
      </c>
      <c r="FU146" s="113">
        <f t="shared" si="880"/>
        <v>0</v>
      </c>
      <c r="FV146" s="155">
        <f t="shared" si="1388"/>
        <v>0</v>
      </c>
      <c r="FY146" s="308" t="s">
        <v>426</v>
      </c>
      <c r="FZ146" s="344" t="s">
        <v>427</v>
      </c>
      <c r="GA146" s="309"/>
      <c r="GB146" s="310"/>
      <c r="GC146" s="311"/>
      <c r="GD146" s="312"/>
      <c r="GE146" s="275">
        <f>SUM(GD147:GD147)</f>
        <v>0</v>
      </c>
      <c r="GF146" s="198">
        <f t="shared" si="1013"/>
        <v>1</v>
      </c>
      <c r="GG146" s="198">
        <f t="shared" si="1014"/>
        <v>1</v>
      </c>
      <c r="GH146" s="199">
        <f t="shared" si="1015"/>
        <v>1</v>
      </c>
      <c r="GI146" s="119"/>
      <c r="GJ146" s="119"/>
      <c r="GK146" s="199">
        <f>PRODUCT(GF146:GH146)</f>
        <v>1</v>
      </c>
      <c r="GL146" s="113">
        <f t="shared" si="881"/>
        <v>0</v>
      </c>
      <c r="GM146" s="155">
        <f t="shared" si="1393"/>
        <v>0</v>
      </c>
      <c r="GP146" s="308" t="s">
        <v>426</v>
      </c>
      <c r="GQ146" s="344" t="s">
        <v>427</v>
      </c>
      <c r="GR146" s="309"/>
      <c r="GS146" s="310"/>
      <c r="GT146" s="311"/>
      <c r="GU146" s="312"/>
      <c r="GV146" s="275">
        <f>SUM(GU147:GU147)</f>
        <v>0</v>
      </c>
      <c r="GW146" s="198">
        <f t="shared" si="1020"/>
        <v>1</v>
      </c>
      <c r="GX146" s="198">
        <f t="shared" si="1021"/>
        <v>1</v>
      </c>
      <c r="GY146" s="199">
        <f t="shared" si="1022"/>
        <v>1</v>
      </c>
      <c r="GZ146" s="119"/>
      <c r="HA146" s="119"/>
      <c r="HB146" s="199">
        <f>PRODUCT(GW146:GY146)</f>
        <v>1</v>
      </c>
      <c r="HC146" s="113">
        <f t="shared" si="882"/>
        <v>0</v>
      </c>
      <c r="HD146" s="155">
        <f t="shared" si="1398"/>
        <v>0</v>
      </c>
      <c r="HG146" s="308" t="s">
        <v>426</v>
      </c>
      <c r="HH146" s="344" t="s">
        <v>427</v>
      </c>
      <c r="HI146" s="309"/>
      <c r="HJ146" s="310"/>
      <c r="HK146" s="311"/>
      <c r="HL146" s="312"/>
      <c r="HM146" s="275">
        <f>SUM(HL147:HL147)</f>
        <v>0</v>
      </c>
      <c r="HN146" s="198">
        <f t="shared" si="1027"/>
        <v>1</v>
      </c>
      <c r="HO146" s="198">
        <f t="shared" si="1028"/>
        <v>1</v>
      </c>
      <c r="HP146" s="199">
        <f t="shared" si="1029"/>
        <v>1</v>
      </c>
      <c r="HQ146" s="119"/>
      <c r="HR146" s="119"/>
      <c r="HS146" s="199">
        <f>PRODUCT(HN146:HP146)</f>
        <v>1</v>
      </c>
      <c r="HT146" s="113">
        <f t="shared" si="883"/>
        <v>0</v>
      </c>
      <c r="HU146" s="155">
        <f t="shared" si="1403"/>
        <v>0</v>
      </c>
      <c r="HX146" s="308" t="s">
        <v>426</v>
      </c>
      <c r="HY146" s="344" t="s">
        <v>427</v>
      </c>
      <c r="HZ146" s="309"/>
      <c r="IA146" s="310"/>
      <c r="IB146" s="311"/>
      <c r="IC146" s="312"/>
      <c r="ID146" s="275">
        <f>SUM(IC147:IC147)</f>
        <v>0</v>
      </c>
      <c r="IE146" s="198">
        <f t="shared" si="1034"/>
        <v>1</v>
      </c>
      <c r="IF146" s="198">
        <f t="shared" si="1035"/>
        <v>1</v>
      </c>
      <c r="IG146" s="199">
        <f t="shared" si="1036"/>
        <v>1</v>
      </c>
      <c r="IH146" s="119"/>
      <c r="II146" s="119"/>
      <c r="IJ146" s="199">
        <f>PRODUCT(IE146:IG146)</f>
        <v>1</v>
      </c>
      <c r="IK146" s="113">
        <f t="shared" si="884"/>
        <v>0</v>
      </c>
      <c r="IL146" s="155">
        <f t="shared" si="1408"/>
        <v>0</v>
      </c>
      <c r="IO146" s="308" t="s">
        <v>426</v>
      </c>
      <c r="IP146" s="344" t="s">
        <v>427</v>
      </c>
      <c r="IQ146" s="309"/>
      <c r="IR146" s="310"/>
      <c r="IS146" s="311"/>
      <c r="IT146" s="312"/>
      <c r="IU146" s="275">
        <f>SUM(IT147:IT147)</f>
        <v>0</v>
      </c>
      <c r="IV146" s="198">
        <f t="shared" si="1041"/>
        <v>1</v>
      </c>
      <c r="IW146" s="198">
        <f t="shared" si="1042"/>
        <v>1</v>
      </c>
      <c r="IX146" s="199">
        <f t="shared" si="1043"/>
        <v>1</v>
      </c>
      <c r="IY146" s="119"/>
      <c r="IZ146" s="119"/>
      <c r="JA146" s="199">
        <f>PRODUCT(IV146:IX146)</f>
        <v>1</v>
      </c>
      <c r="JB146" s="113">
        <f t="shared" si="885"/>
        <v>0</v>
      </c>
      <c r="JC146" s="155">
        <f t="shared" si="1413"/>
        <v>0</v>
      </c>
    </row>
    <row r="147" spans="2:263" ht="51" customHeight="1" thickBot="1">
      <c r="B147" s="286" t="s">
        <v>428</v>
      </c>
      <c r="C147" s="287" t="s">
        <v>429</v>
      </c>
      <c r="D147" s="288" t="s">
        <v>430</v>
      </c>
      <c r="E147" s="289">
        <v>1</v>
      </c>
      <c r="F147" s="290">
        <v>0</v>
      </c>
      <c r="G147" s="291">
        <f t="shared" ref="G147" si="1472">+ROUND(E147*F147,0)</f>
        <v>0</v>
      </c>
      <c r="H147" s="337" t="e">
        <f>H146/G189</f>
        <v>#DIV/0!</v>
      </c>
      <c r="K147" s="286" t="s">
        <v>428</v>
      </c>
      <c r="L147" s="292" t="s">
        <v>429</v>
      </c>
      <c r="M147" s="293" t="s">
        <v>430</v>
      </c>
      <c r="N147" s="294">
        <v>1</v>
      </c>
      <c r="O147" s="295">
        <v>14230</v>
      </c>
      <c r="P147" s="291">
        <f t="shared" ref="P147" si="1473">+ROUND(N147*O147,0)</f>
        <v>14230</v>
      </c>
      <c r="Q147" s="337">
        <f>Q146/P189</f>
        <v>6.5179951815754977E-5</v>
      </c>
      <c r="R147" s="198">
        <f t="shared" si="1282"/>
        <v>1</v>
      </c>
      <c r="S147" s="198">
        <f t="shared" si="1283"/>
        <v>1</v>
      </c>
      <c r="T147" s="199">
        <f t="shared" si="1284"/>
        <v>1</v>
      </c>
      <c r="U147" s="199">
        <f t="shared" si="1104"/>
        <v>1</v>
      </c>
      <c r="V147" s="199">
        <f t="shared" si="1105"/>
        <v>1</v>
      </c>
      <c r="W147" s="199">
        <f t="shared" si="1106"/>
        <v>1</v>
      </c>
      <c r="X147" s="113">
        <f t="shared" si="1107"/>
        <v>14230</v>
      </c>
      <c r="Y147" s="155">
        <f t="shared" si="1108"/>
        <v>0</v>
      </c>
      <c r="AB147" s="286" t="s">
        <v>428</v>
      </c>
      <c r="AC147" s="292" t="s">
        <v>429</v>
      </c>
      <c r="AD147" s="293" t="s">
        <v>430</v>
      </c>
      <c r="AE147" s="294">
        <v>1</v>
      </c>
      <c r="AF147" s="295">
        <v>850000</v>
      </c>
      <c r="AG147" s="291">
        <f t="shared" ref="AG147" si="1474">+ROUND(AE147*AF147,0)</f>
        <v>850000</v>
      </c>
      <c r="AH147" s="337">
        <f>AH146/AG189</f>
        <v>4.0250613769770962E-3</v>
      </c>
      <c r="AI147" s="198">
        <f t="shared" si="950"/>
        <v>1</v>
      </c>
      <c r="AJ147" s="198">
        <f t="shared" si="951"/>
        <v>1</v>
      </c>
      <c r="AK147" s="199">
        <f t="shared" si="952"/>
        <v>1</v>
      </c>
      <c r="AL147" s="199">
        <f t="shared" ref="AL147" si="1475">IF(AF147=0,0,1)</f>
        <v>1</v>
      </c>
      <c r="AM147" s="199">
        <f t="shared" ref="AM147" si="1476">IF(AG147=0,0,1)</f>
        <v>1</v>
      </c>
      <c r="AN147" s="199">
        <f t="shared" ref="AN147" si="1477">PRODUCT(AI147:AM147)</f>
        <v>1</v>
      </c>
      <c r="AO147" s="113">
        <f t="shared" si="872"/>
        <v>850000</v>
      </c>
      <c r="AP147" s="155">
        <f t="shared" si="1348"/>
        <v>0</v>
      </c>
      <c r="AS147" s="286" t="s">
        <v>428</v>
      </c>
      <c r="AT147" s="292" t="s">
        <v>429</v>
      </c>
      <c r="AU147" s="296" t="s">
        <v>430</v>
      </c>
      <c r="AV147" s="294">
        <v>1</v>
      </c>
      <c r="AW147" s="297">
        <v>600000</v>
      </c>
      <c r="AX147" s="291">
        <f t="shared" ref="AX147" si="1478">+ROUND(AV147*AW147,0)</f>
        <v>600000</v>
      </c>
      <c r="AY147" s="337">
        <f>AY146/AX189</f>
        <v>2.7535572839410263E-3</v>
      </c>
      <c r="AZ147" s="198">
        <f t="shared" si="957"/>
        <v>1</v>
      </c>
      <c r="BA147" s="198">
        <f t="shared" si="958"/>
        <v>1</v>
      </c>
      <c r="BB147" s="199">
        <f t="shared" si="959"/>
        <v>1</v>
      </c>
      <c r="BC147" s="199">
        <f t="shared" ref="BC147" si="1479">IF(AW147=0,0,1)</f>
        <v>1</v>
      </c>
      <c r="BD147" s="199">
        <f t="shared" ref="BD147" si="1480">IF(AX147=0,0,1)</f>
        <v>1</v>
      </c>
      <c r="BE147" s="199">
        <f t="shared" ref="BE147" si="1481">PRODUCT(AZ147:BD147)</f>
        <v>1</v>
      </c>
      <c r="BF147" s="113">
        <f t="shared" si="873"/>
        <v>600000</v>
      </c>
      <c r="BG147" s="155">
        <f t="shared" si="1353"/>
        <v>0</v>
      </c>
      <c r="BJ147" s="286" t="s">
        <v>428</v>
      </c>
      <c r="BK147" s="292" t="s">
        <v>429</v>
      </c>
      <c r="BL147" s="293" t="s">
        <v>430</v>
      </c>
      <c r="BM147" s="294">
        <v>1</v>
      </c>
      <c r="BN147" s="295">
        <v>500000</v>
      </c>
      <c r="BO147" s="291">
        <f t="shared" ref="BO147" si="1482">+ROUND(BM147*BN147,0)</f>
        <v>500000</v>
      </c>
      <c r="BP147" s="337">
        <f>BP146/BO189</f>
        <v>2.2702813026102219E-3</v>
      </c>
      <c r="BQ147" s="198">
        <f t="shared" si="964"/>
        <v>1</v>
      </c>
      <c r="BR147" s="198">
        <f t="shared" si="965"/>
        <v>1</v>
      </c>
      <c r="BS147" s="199">
        <f t="shared" si="966"/>
        <v>1</v>
      </c>
      <c r="BT147" s="199">
        <f t="shared" ref="BT147" si="1483">IF(BN147=0,0,1)</f>
        <v>1</v>
      </c>
      <c r="BU147" s="199">
        <f t="shared" ref="BU147" si="1484">IF(BO147=0,0,1)</f>
        <v>1</v>
      </c>
      <c r="BV147" s="199">
        <f t="shared" ref="BV147" si="1485">PRODUCT(BQ147:BU147)</f>
        <v>1</v>
      </c>
      <c r="BW147" s="113">
        <f t="shared" si="874"/>
        <v>500000</v>
      </c>
      <c r="BX147" s="155">
        <f t="shared" si="1358"/>
        <v>0</v>
      </c>
      <c r="CA147" s="286" t="s">
        <v>428</v>
      </c>
      <c r="CB147" s="292" t="s">
        <v>429</v>
      </c>
      <c r="CC147" s="293" t="s">
        <v>430</v>
      </c>
      <c r="CD147" s="294">
        <v>1</v>
      </c>
      <c r="CE147" s="295">
        <v>450000</v>
      </c>
      <c r="CF147" s="291">
        <f t="shared" ref="CF147" si="1486">+ROUND(CD147*CE147,0)</f>
        <v>450000</v>
      </c>
      <c r="CG147" s="337">
        <f>CG146/CF189</f>
        <v>2.0671015238860769E-3</v>
      </c>
      <c r="CH147" s="198">
        <f>IF(EXACT(VLOOKUP(CA147,OFERTA_0,2,FALSE),CB147),1,0)</f>
        <v>1</v>
      </c>
      <c r="CI147" s="198">
        <f t="shared" si="972"/>
        <v>1</v>
      </c>
      <c r="CJ147" s="199">
        <f t="shared" si="973"/>
        <v>1</v>
      </c>
      <c r="CK147" s="199">
        <f t="shared" ref="CK147" si="1487">IF(CE147=0,0,1)</f>
        <v>1</v>
      </c>
      <c r="CL147" s="199">
        <f t="shared" ref="CL147" si="1488">IF(CF147=0,0,1)</f>
        <v>1</v>
      </c>
      <c r="CM147" s="199">
        <f t="shared" ref="CM147" si="1489">PRODUCT(CH147:CL147)</f>
        <v>1</v>
      </c>
      <c r="CN147" s="113">
        <f t="shared" si="875"/>
        <v>450000</v>
      </c>
      <c r="CO147" s="155">
        <f t="shared" si="1363"/>
        <v>0</v>
      </c>
      <c r="CR147" s="299" t="s">
        <v>428</v>
      </c>
      <c r="CS147" s="300" t="s">
        <v>429</v>
      </c>
      <c r="CT147" s="301" t="s">
        <v>430</v>
      </c>
      <c r="CU147" s="302">
        <v>1</v>
      </c>
      <c r="CV147" s="303">
        <v>2397000</v>
      </c>
      <c r="CW147" s="291">
        <f t="shared" ref="CW147" si="1490">+ROUND(CU147*CV147,0)</f>
        <v>2397000</v>
      </c>
      <c r="CX147" s="337">
        <f>CX146/CW189</f>
        <v>1.0724962353905609E-2</v>
      </c>
      <c r="CY147" s="198">
        <f t="shared" si="978"/>
        <v>1</v>
      </c>
      <c r="CZ147" s="198">
        <f t="shared" si="979"/>
        <v>1</v>
      </c>
      <c r="DA147" s="199">
        <f t="shared" si="980"/>
        <v>1</v>
      </c>
      <c r="DB147" s="199">
        <f t="shared" ref="DB147" si="1491">IF(CV147=0,0,1)</f>
        <v>1</v>
      </c>
      <c r="DC147" s="199">
        <f t="shared" ref="DC147" si="1492">IF(CW147=0,0,1)</f>
        <v>1</v>
      </c>
      <c r="DD147" s="199">
        <f t="shared" ref="DD147" si="1493">PRODUCT(CY147:DC147)</f>
        <v>1</v>
      </c>
      <c r="DE147" s="113">
        <f t="shared" si="876"/>
        <v>2397000</v>
      </c>
      <c r="DF147" s="155">
        <f t="shared" si="1368"/>
        <v>0</v>
      </c>
      <c r="DI147" s="286" t="s">
        <v>428</v>
      </c>
      <c r="DJ147" s="287" t="s">
        <v>429</v>
      </c>
      <c r="DK147" s="288" t="s">
        <v>430</v>
      </c>
      <c r="DL147" s="289">
        <v>1</v>
      </c>
      <c r="DM147" s="295">
        <v>0</v>
      </c>
      <c r="DN147" s="291">
        <f t="shared" ref="DN147" si="1494">+ROUND(DL147*DM147,0)</f>
        <v>0</v>
      </c>
      <c r="DO147" s="337" t="e">
        <f>DO146/DN189</f>
        <v>#DIV/0!</v>
      </c>
      <c r="DP147" s="198">
        <f t="shared" si="985"/>
        <v>1</v>
      </c>
      <c r="DQ147" s="198">
        <f t="shared" si="986"/>
        <v>1</v>
      </c>
      <c r="DR147" s="199">
        <f t="shared" si="987"/>
        <v>1</v>
      </c>
      <c r="DS147" s="199">
        <f t="shared" ref="DS147" si="1495">IF(DM147=0,0,1)</f>
        <v>0</v>
      </c>
      <c r="DT147" s="199">
        <f t="shared" ref="DT147" si="1496">IF(DN147=0,0,1)</f>
        <v>0</v>
      </c>
      <c r="DU147" s="199">
        <f t="shared" ref="DU147" si="1497">PRODUCT(DP147:DT147)</f>
        <v>0</v>
      </c>
      <c r="DV147" s="113">
        <f t="shared" si="877"/>
        <v>0</v>
      </c>
      <c r="DW147" s="155">
        <f t="shared" si="1373"/>
        <v>0</v>
      </c>
      <c r="DZ147" s="286" t="s">
        <v>428</v>
      </c>
      <c r="EA147" s="287" t="s">
        <v>429</v>
      </c>
      <c r="EB147" s="288" t="s">
        <v>430</v>
      </c>
      <c r="EC147" s="289">
        <v>1</v>
      </c>
      <c r="ED147" s="295">
        <v>0</v>
      </c>
      <c r="EE147" s="291">
        <f t="shared" ref="EE147" si="1498">+ROUND(EC147*ED147,0)</f>
        <v>0</v>
      </c>
      <c r="EF147" s="337" t="e">
        <f>EF146/EE189</f>
        <v>#DIV/0!</v>
      </c>
      <c r="EG147" s="198">
        <f t="shared" si="992"/>
        <v>1</v>
      </c>
      <c r="EH147" s="198">
        <f t="shared" si="993"/>
        <v>1</v>
      </c>
      <c r="EI147" s="199">
        <f t="shared" si="994"/>
        <v>1</v>
      </c>
      <c r="EJ147" s="199">
        <f t="shared" ref="EJ147" si="1499">IF(ED147=0,0,1)</f>
        <v>0</v>
      </c>
      <c r="EK147" s="199">
        <f t="shared" ref="EK147" si="1500">IF(EE147=0,0,1)</f>
        <v>0</v>
      </c>
      <c r="EL147" s="199">
        <f t="shared" ref="EL147" si="1501">PRODUCT(EG147:EK147)</f>
        <v>0</v>
      </c>
      <c r="EM147" s="113">
        <f t="shared" si="878"/>
        <v>0</v>
      </c>
      <c r="EN147" s="155">
        <f t="shared" si="1378"/>
        <v>0</v>
      </c>
      <c r="EQ147" s="286" t="s">
        <v>428</v>
      </c>
      <c r="ER147" s="287" t="s">
        <v>429</v>
      </c>
      <c r="ES147" s="288" t="s">
        <v>430</v>
      </c>
      <c r="ET147" s="289">
        <v>1</v>
      </c>
      <c r="EU147" s="295">
        <v>0</v>
      </c>
      <c r="EV147" s="291">
        <f t="shared" ref="EV147" si="1502">+ROUND(ET147*EU147,0)</f>
        <v>0</v>
      </c>
      <c r="EW147" s="337" t="e">
        <f>EW146/EV189</f>
        <v>#DIV/0!</v>
      </c>
      <c r="EX147" s="198">
        <f t="shared" si="999"/>
        <v>1</v>
      </c>
      <c r="EY147" s="198">
        <f t="shared" si="1000"/>
        <v>1</v>
      </c>
      <c r="EZ147" s="199">
        <f t="shared" si="1001"/>
        <v>1</v>
      </c>
      <c r="FA147" s="199">
        <f t="shared" ref="FA147" si="1503">IF(EU147=0,0,1)</f>
        <v>0</v>
      </c>
      <c r="FB147" s="199">
        <f t="shared" ref="FB147" si="1504">IF(EV147=0,0,1)</f>
        <v>0</v>
      </c>
      <c r="FC147" s="199">
        <f t="shared" ref="FC147" si="1505">PRODUCT(EX147:FB147)</f>
        <v>0</v>
      </c>
      <c r="FD147" s="113">
        <f t="shared" si="879"/>
        <v>0</v>
      </c>
      <c r="FE147" s="155">
        <f t="shared" si="1383"/>
        <v>0</v>
      </c>
      <c r="FH147" s="286" t="s">
        <v>428</v>
      </c>
      <c r="FI147" s="287" t="s">
        <v>429</v>
      </c>
      <c r="FJ147" s="288" t="s">
        <v>430</v>
      </c>
      <c r="FK147" s="289">
        <v>1</v>
      </c>
      <c r="FL147" s="295">
        <v>0</v>
      </c>
      <c r="FM147" s="291">
        <f t="shared" ref="FM147" si="1506">+ROUND(FK147*FL147,0)</f>
        <v>0</v>
      </c>
      <c r="FN147" s="337" t="e">
        <f>FN146/FM189</f>
        <v>#DIV/0!</v>
      </c>
      <c r="FO147" s="198">
        <f t="shared" si="1006"/>
        <v>1</v>
      </c>
      <c r="FP147" s="198">
        <f t="shared" si="1007"/>
        <v>1</v>
      </c>
      <c r="FQ147" s="199">
        <f t="shared" si="1008"/>
        <v>1</v>
      </c>
      <c r="FR147" s="199">
        <f t="shared" ref="FR147" si="1507">IF(FL147=0,0,1)</f>
        <v>0</v>
      </c>
      <c r="FS147" s="199">
        <f t="shared" ref="FS147" si="1508">IF(FM147=0,0,1)</f>
        <v>0</v>
      </c>
      <c r="FT147" s="199">
        <f t="shared" ref="FT147" si="1509">PRODUCT(FO147:FS147)</f>
        <v>0</v>
      </c>
      <c r="FU147" s="113">
        <f t="shared" si="880"/>
        <v>0</v>
      </c>
      <c r="FV147" s="155">
        <f t="shared" si="1388"/>
        <v>0</v>
      </c>
      <c r="FY147" s="286" t="s">
        <v>428</v>
      </c>
      <c r="FZ147" s="287" t="s">
        <v>429</v>
      </c>
      <c r="GA147" s="288" t="s">
        <v>430</v>
      </c>
      <c r="GB147" s="289">
        <v>1</v>
      </c>
      <c r="GC147" s="295">
        <v>0</v>
      </c>
      <c r="GD147" s="291">
        <f t="shared" ref="GD147" si="1510">+ROUND(GB147*GC147,0)</f>
        <v>0</v>
      </c>
      <c r="GE147" s="337" t="e">
        <f>GE146/GD189</f>
        <v>#DIV/0!</v>
      </c>
      <c r="GF147" s="198">
        <f t="shared" si="1013"/>
        <v>1</v>
      </c>
      <c r="GG147" s="198">
        <f t="shared" si="1014"/>
        <v>1</v>
      </c>
      <c r="GH147" s="199">
        <f t="shared" si="1015"/>
        <v>1</v>
      </c>
      <c r="GI147" s="199">
        <f t="shared" ref="GI147" si="1511">IF(GC147=0,0,1)</f>
        <v>0</v>
      </c>
      <c r="GJ147" s="199">
        <f t="shared" ref="GJ147" si="1512">IF(GD147=0,0,1)</f>
        <v>0</v>
      </c>
      <c r="GK147" s="199">
        <f t="shared" ref="GK147" si="1513">PRODUCT(GF147:GJ147)</f>
        <v>0</v>
      </c>
      <c r="GL147" s="113">
        <f t="shared" si="881"/>
        <v>0</v>
      </c>
      <c r="GM147" s="155">
        <f t="shared" si="1393"/>
        <v>0</v>
      </c>
      <c r="GP147" s="286" t="s">
        <v>428</v>
      </c>
      <c r="GQ147" s="287" t="s">
        <v>429</v>
      </c>
      <c r="GR147" s="288" t="s">
        <v>430</v>
      </c>
      <c r="GS147" s="289">
        <v>1</v>
      </c>
      <c r="GT147" s="295">
        <v>0</v>
      </c>
      <c r="GU147" s="291">
        <f t="shared" ref="GU147" si="1514">+ROUND(GS147*GT147,0)</f>
        <v>0</v>
      </c>
      <c r="GV147" s="337" t="e">
        <f>GV146/GU189</f>
        <v>#DIV/0!</v>
      </c>
      <c r="GW147" s="198">
        <f t="shared" si="1020"/>
        <v>1</v>
      </c>
      <c r="GX147" s="198">
        <f t="shared" si="1021"/>
        <v>1</v>
      </c>
      <c r="GY147" s="199">
        <f t="shared" si="1022"/>
        <v>1</v>
      </c>
      <c r="GZ147" s="199">
        <f t="shared" ref="GZ147" si="1515">IF(GT147=0,0,1)</f>
        <v>0</v>
      </c>
      <c r="HA147" s="199">
        <f t="shared" ref="HA147" si="1516">IF(GU147=0,0,1)</f>
        <v>0</v>
      </c>
      <c r="HB147" s="199">
        <f t="shared" ref="HB147" si="1517">PRODUCT(GW147:HA147)</f>
        <v>0</v>
      </c>
      <c r="HC147" s="113">
        <f t="shared" si="882"/>
        <v>0</v>
      </c>
      <c r="HD147" s="155">
        <f t="shared" si="1398"/>
        <v>0</v>
      </c>
      <c r="HG147" s="286" t="s">
        <v>428</v>
      </c>
      <c r="HH147" s="287" t="s">
        <v>429</v>
      </c>
      <c r="HI147" s="288" t="s">
        <v>430</v>
      </c>
      <c r="HJ147" s="289">
        <v>1</v>
      </c>
      <c r="HK147" s="295">
        <v>0</v>
      </c>
      <c r="HL147" s="291">
        <f t="shared" ref="HL147" si="1518">+ROUND(HJ147*HK147,0)</f>
        <v>0</v>
      </c>
      <c r="HM147" s="337" t="e">
        <f>HM146/HL189</f>
        <v>#DIV/0!</v>
      </c>
      <c r="HN147" s="198">
        <f t="shared" si="1027"/>
        <v>1</v>
      </c>
      <c r="HO147" s="198">
        <f t="shared" si="1028"/>
        <v>1</v>
      </c>
      <c r="HP147" s="199">
        <f t="shared" si="1029"/>
        <v>1</v>
      </c>
      <c r="HQ147" s="199">
        <f t="shared" ref="HQ147" si="1519">IF(HK147=0,0,1)</f>
        <v>0</v>
      </c>
      <c r="HR147" s="199">
        <f t="shared" ref="HR147" si="1520">IF(HL147=0,0,1)</f>
        <v>0</v>
      </c>
      <c r="HS147" s="199">
        <f t="shared" ref="HS147" si="1521">PRODUCT(HN147:HR147)</f>
        <v>0</v>
      </c>
      <c r="HT147" s="113">
        <f t="shared" si="883"/>
        <v>0</v>
      </c>
      <c r="HU147" s="155">
        <f t="shared" si="1403"/>
        <v>0</v>
      </c>
      <c r="HX147" s="286" t="s">
        <v>428</v>
      </c>
      <c r="HY147" s="287" t="s">
        <v>429</v>
      </c>
      <c r="HZ147" s="288" t="s">
        <v>430</v>
      </c>
      <c r="IA147" s="289">
        <v>1</v>
      </c>
      <c r="IB147" s="295">
        <v>0</v>
      </c>
      <c r="IC147" s="291">
        <f t="shared" ref="IC147" si="1522">+ROUND(IA147*IB147,0)</f>
        <v>0</v>
      </c>
      <c r="ID147" s="337" t="e">
        <f>ID146/IC189</f>
        <v>#DIV/0!</v>
      </c>
      <c r="IE147" s="198">
        <f t="shared" si="1034"/>
        <v>1</v>
      </c>
      <c r="IF147" s="198">
        <f t="shared" si="1035"/>
        <v>1</v>
      </c>
      <c r="IG147" s="199">
        <f t="shared" si="1036"/>
        <v>1</v>
      </c>
      <c r="IH147" s="199">
        <f t="shared" ref="IH147" si="1523">IF(IB147=0,0,1)</f>
        <v>0</v>
      </c>
      <c r="II147" s="199">
        <f t="shared" ref="II147" si="1524">IF(IC147=0,0,1)</f>
        <v>0</v>
      </c>
      <c r="IJ147" s="199">
        <f t="shared" ref="IJ147" si="1525">PRODUCT(IE147:II147)</f>
        <v>0</v>
      </c>
      <c r="IK147" s="113">
        <f t="shared" si="884"/>
        <v>0</v>
      </c>
      <c r="IL147" s="155">
        <f t="shared" si="1408"/>
        <v>0</v>
      </c>
      <c r="IO147" s="286" t="s">
        <v>428</v>
      </c>
      <c r="IP147" s="287" t="s">
        <v>429</v>
      </c>
      <c r="IQ147" s="288" t="s">
        <v>430</v>
      </c>
      <c r="IR147" s="289">
        <v>1</v>
      </c>
      <c r="IS147" s="295">
        <v>0</v>
      </c>
      <c r="IT147" s="291">
        <f t="shared" ref="IT147" si="1526">+ROUND(IR147*IS147,0)</f>
        <v>0</v>
      </c>
      <c r="IU147" s="337" t="e">
        <f>IU146/IT189</f>
        <v>#DIV/0!</v>
      </c>
      <c r="IV147" s="198">
        <f t="shared" si="1041"/>
        <v>1</v>
      </c>
      <c r="IW147" s="198">
        <f t="shared" si="1042"/>
        <v>1</v>
      </c>
      <c r="IX147" s="199">
        <f t="shared" si="1043"/>
        <v>1</v>
      </c>
      <c r="IY147" s="199">
        <f t="shared" ref="IY147" si="1527">IF(IS147=0,0,1)</f>
        <v>0</v>
      </c>
      <c r="IZ147" s="199">
        <f t="shared" ref="IZ147" si="1528">IF(IT147=0,0,1)</f>
        <v>0</v>
      </c>
      <c r="JA147" s="199">
        <f t="shared" ref="JA147" si="1529">PRODUCT(IV147:IZ147)</f>
        <v>0</v>
      </c>
      <c r="JB147" s="113">
        <f t="shared" si="885"/>
        <v>0</v>
      </c>
      <c r="JC147" s="155">
        <f t="shared" si="1413"/>
        <v>0</v>
      </c>
    </row>
    <row r="148" spans="2:263" ht="17.25" thickTop="1">
      <c r="B148" s="308" t="s">
        <v>431</v>
      </c>
      <c r="C148" s="270" t="s">
        <v>432</v>
      </c>
      <c r="D148" s="309"/>
      <c r="E148" s="310"/>
      <c r="F148" s="311"/>
      <c r="G148" s="312"/>
      <c r="H148" s="275">
        <f>SUM(G149:G149)</f>
        <v>0</v>
      </c>
      <c r="K148" s="308" t="s">
        <v>431</v>
      </c>
      <c r="L148" s="270" t="s">
        <v>432</v>
      </c>
      <c r="M148" s="309"/>
      <c r="N148" s="310"/>
      <c r="O148" s="311"/>
      <c r="P148" s="312"/>
      <c r="Q148" s="275">
        <f>SUM(P149:P149)</f>
        <v>236510</v>
      </c>
      <c r="R148" s="198">
        <f t="shared" si="1282"/>
        <v>1</v>
      </c>
      <c r="S148" s="198">
        <f t="shared" si="1283"/>
        <v>1</v>
      </c>
      <c r="T148" s="199">
        <f t="shared" si="1284"/>
        <v>1</v>
      </c>
      <c r="U148" s="119"/>
      <c r="V148" s="119"/>
      <c r="W148" s="199">
        <f>PRODUCT(R148:T148)</f>
        <v>1</v>
      </c>
      <c r="X148" s="113">
        <f t="shared" si="1107"/>
        <v>0</v>
      </c>
      <c r="Y148" s="155">
        <f t="shared" si="1108"/>
        <v>0</v>
      </c>
      <c r="AB148" s="308" t="s">
        <v>431</v>
      </c>
      <c r="AC148" s="270" t="s">
        <v>432</v>
      </c>
      <c r="AD148" s="309"/>
      <c r="AE148" s="310"/>
      <c r="AF148" s="311"/>
      <c r="AG148" s="312"/>
      <c r="AH148" s="275">
        <f>SUM(AG149:AG149)</f>
        <v>6700000</v>
      </c>
      <c r="AI148" s="198">
        <f t="shared" si="950"/>
        <v>1</v>
      </c>
      <c r="AJ148" s="198">
        <f t="shared" si="951"/>
        <v>1</v>
      </c>
      <c r="AK148" s="199">
        <f t="shared" si="952"/>
        <v>1</v>
      </c>
      <c r="AL148" s="119"/>
      <c r="AM148" s="119"/>
      <c r="AN148" s="199">
        <f>PRODUCT(AI148:AK148)</f>
        <v>1</v>
      </c>
      <c r="AO148" s="113">
        <f t="shared" si="872"/>
        <v>0</v>
      </c>
      <c r="AP148" s="155">
        <f t="shared" si="1348"/>
        <v>0</v>
      </c>
      <c r="AS148" s="313" t="s">
        <v>431</v>
      </c>
      <c r="AT148" s="277" t="s">
        <v>432</v>
      </c>
      <c r="AU148" s="314"/>
      <c r="AV148" s="315"/>
      <c r="AW148" s="316"/>
      <c r="AX148" s="312"/>
      <c r="AY148" s="275">
        <f>SUM(AX149:AX149)</f>
        <v>4000000</v>
      </c>
      <c r="AZ148" s="198">
        <f t="shared" si="957"/>
        <v>1</v>
      </c>
      <c r="BA148" s="198">
        <f t="shared" si="958"/>
        <v>1</v>
      </c>
      <c r="BB148" s="199">
        <f t="shared" si="959"/>
        <v>1</v>
      </c>
      <c r="BC148" s="119"/>
      <c r="BD148" s="119"/>
      <c r="BE148" s="199">
        <f>PRODUCT(AZ148:BB148)</f>
        <v>1</v>
      </c>
      <c r="BF148" s="113">
        <f t="shared" si="873"/>
        <v>0</v>
      </c>
      <c r="BG148" s="155">
        <f t="shared" si="1353"/>
        <v>0</v>
      </c>
      <c r="BJ148" s="308" t="s">
        <v>431</v>
      </c>
      <c r="BK148" s="270" t="s">
        <v>432</v>
      </c>
      <c r="BL148" s="309"/>
      <c r="BM148" s="310"/>
      <c r="BN148" s="311"/>
      <c r="BO148" s="312"/>
      <c r="BP148" s="275">
        <f>SUM(BO149:BO149)</f>
        <v>1500000</v>
      </c>
      <c r="BQ148" s="198">
        <f t="shared" si="964"/>
        <v>1</v>
      </c>
      <c r="BR148" s="198">
        <f t="shared" si="965"/>
        <v>1</v>
      </c>
      <c r="BS148" s="199">
        <f t="shared" si="966"/>
        <v>1</v>
      </c>
      <c r="BT148" s="119"/>
      <c r="BU148" s="119"/>
      <c r="BV148" s="199">
        <f>PRODUCT(BQ148:BS148)</f>
        <v>1</v>
      </c>
      <c r="BW148" s="113">
        <f t="shared" si="874"/>
        <v>0</v>
      </c>
      <c r="BX148" s="155">
        <f t="shared" si="1358"/>
        <v>0</v>
      </c>
      <c r="CA148" s="308" t="s">
        <v>431</v>
      </c>
      <c r="CB148" s="270" t="s">
        <v>432</v>
      </c>
      <c r="CC148" s="309"/>
      <c r="CD148" s="310"/>
      <c r="CE148" s="311"/>
      <c r="CF148" s="312"/>
      <c r="CG148" s="275">
        <f>SUM(CF149:CF149)</f>
        <v>850000</v>
      </c>
      <c r="CH148" s="198">
        <f t="shared" si="971"/>
        <v>1</v>
      </c>
      <c r="CI148" s="198">
        <f t="shared" si="972"/>
        <v>1</v>
      </c>
      <c r="CJ148" s="199">
        <f t="shared" si="973"/>
        <v>1</v>
      </c>
      <c r="CK148" s="119"/>
      <c r="CL148" s="119"/>
      <c r="CM148" s="199">
        <f>PRODUCT(CH148:CJ148)</f>
        <v>1</v>
      </c>
      <c r="CN148" s="113">
        <f t="shared" si="875"/>
        <v>0</v>
      </c>
      <c r="CO148" s="155">
        <f t="shared" si="1363"/>
        <v>0</v>
      </c>
      <c r="CR148" s="317" t="s">
        <v>431</v>
      </c>
      <c r="CS148" s="282" t="s">
        <v>432</v>
      </c>
      <c r="CT148" s="318"/>
      <c r="CU148" s="319"/>
      <c r="CV148" s="319"/>
      <c r="CW148" s="312"/>
      <c r="CX148" s="275">
        <f>SUM(CW149:CW149)</f>
        <v>3843360</v>
      </c>
      <c r="CY148" s="198">
        <f t="shared" si="978"/>
        <v>1</v>
      </c>
      <c r="CZ148" s="198">
        <f t="shared" si="979"/>
        <v>1</v>
      </c>
      <c r="DA148" s="199">
        <f t="shared" si="980"/>
        <v>1</v>
      </c>
      <c r="DB148" s="119"/>
      <c r="DC148" s="119"/>
      <c r="DD148" s="199">
        <f>PRODUCT(CY148:DA148)</f>
        <v>1</v>
      </c>
      <c r="DE148" s="113">
        <f t="shared" si="876"/>
        <v>0</v>
      </c>
      <c r="DF148" s="155">
        <f t="shared" si="1368"/>
        <v>0</v>
      </c>
      <c r="DI148" s="308" t="s">
        <v>431</v>
      </c>
      <c r="DJ148" s="270" t="s">
        <v>432</v>
      </c>
      <c r="DK148" s="309"/>
      <c r="DL148" s="310"/>
      <c r="DM148" s="311"/>
      <c r="DN148" s="312"/>
      <c r="DO148" s="275">
        <f>SUM(DN149:DN149)</f>
        <v>0</v>
      </c>
      <c r="DP148" s="198">
        <f t="shared" si="985"/>
        <v>1</v>
      </c>
      <c r="DQ148" s="198">
        <f t="shared" si="986"/>
        <v>1</v>
      </c>
      <c r="DR148" s="199">
        <f t="shared" si="987"/>
        <v>1</v>
      </c>
      <c r="DS148" s="119"/>
      <c r="DT148" s="119"/>
      <c r="DU148" s="199">
        <f>PRODUCT(DP148:DR148)</f>
        <v>1</v>
      </c>
      <c r="DV148" s="113">
        <f t="shared" si="877"/>
        <v>0</v>
      </c>
      <c r="DW148" s="155">
        <f t="shared" si="1373"/>
        <v>0</v>
      </c>
      <c r="DZ148" s="308" t="s">
        <v>431</v>
      </c>
      <c r="EA148" s="270" t="s">
        <v>432</v>
      </c>
      <c r="EB148" s="309"/>
      <c r="EC148" s="310"/>
      <c r="ED148" s="311"/>
      <c r="EE148" s="312"/>
      <c r="EF148" s="275">
        <f>SUM(EE149:EE149)</f>
        <v>0</v>
      </c>
      <c r="EG148" s="198">
        <f t="shared" si="992"/>
        <v>1</v>
      </c>
      <c r="EH148" s="198">
        <f t="shared" si="993"/>
        <v>1</v>
      </c>
      <c r="EI148" s="199">
        <f t="shared" si="994"/>
        <v>1</v>
      </c>
      <c r="EJ148" s="119"/>
      <c r="EK148" s="119"/>
      <c r="EL148" s="199">
        <f>PRODUCT(EG148:EI148)</f>
        <v>1</v>
      </c>
      <c r="EM148" s="113">
        <f t="shared" si="878"/>
        <v>0</v>
      </c>
      <c r="EN148" s="155">
        <f t="shared" si="1378"/>
        <v>0</v>
      </c>
      <c r="EQ148" s="308" t="s">
        <v>431</v>
      </c>
      <c r="ER148" s="270" t="s">
        <v>432</v>
      </c>
      <c r="ES148" s="309"/>
      <c r="ET148" s="310"/>
      <c r="EU148" s="311"/>
      <c r="EV148" s="312"/>
      <c r="EW148" s="275">
        <f>SUM(EV149:EV149)</f>
        <v>0</v>
      </c>
      <c r="EX148" s="198">
        <f t="shared" si="999"/>
        <v>1</v>
      </c>
      <c r="EY148" s="198">
        <f t="shared" si="1000"/>
        <v>1</v>
      </c>
      <c r="EZ148" s="199">
        <f t="shared" si="1001"/>
        <v>1</v>
      </c>
      <c r="FA148" s="119"/>
      <c r="FB148" s="119"/>
      <c r="FC148" s="199">
        <f>PRODUCT(EX148:EZ148)</f>
        <v>1</v>
      </c>
      <c r="FD148" s="113">
        <f t="shared" si="879"/>
        <v>0</v>
      </c>
      <c r="FE148" s="155">
        <f t="shared" si="1383"/>
        <v>0</v>
      </c>
      <c r="FH148" s="308" t="s">
        <v>431</v>
      </c>
      <c r="FI148" s="270" t="s">
        <v>432</v>
      </c>
      <c r="FJ148" s="309"/>
      <c r="FK148" s="310"/>
      <c r="FL148" s="311"/>
      <c r="FM148" s="312"/>
      <c r="FN148" s="275">
        <f>SUM(FM149:FM149)</f>
        <v>0</v>
      </c>
      <c r="FO148" s="198">
        <f t="shared" si="1006"/>
        <v>1</v>
      </c>
      <c r="FP148" s="198">
        <f t="shared" si="1007"/>
        <v>1</v>
      </c>
      <c r="FQ148" s="199">
        <f t="shared" si="1008"/>
        <v>1</v>
      </c>
      <c r="FR148" s="119"/>
      <c r="FS148" s="119"/>
      <c r="FT148" s="199">
        <f>PRODUCT(FO148:FQ148)</f>
        <v>1</v>
      </c>
      <c r="FU148" s="113">
        <f t="shared" si="880"/>
        <v>0</v>
      </c>
      <c r="FV148" s="155">
        <f t="shared" si="1388"/>
        <v>0</v>
      </c>
      <c r="FY148" s="308" t="s">
        <v>431</v>
      </c>
      <c r="FZ148" s="270" t="s">
        <v>432</v>
      </c>
      <c r="GA148" s="309"/>
      <c r="GB148" s="310"/>
      <c r="GC148" s="311"/>
      <c r="GD148" s="312"/>
      <c r="GE148" s="275">
        <f>SUM(GD149:GD149)</f>
        <v>0</v>
      </c>
      <c r="GF148" s="198">
        <f t="shared" si="1013"/>
        <v>1</v>
      </c>
      <c r="GG148" s="198">
        <f t="shared" si="1014"/>
        <v>1</v>
      </c>
      <c r="GH148" s="199">
        <f t="shared" si="1015"/>
        <v>1</v>
      </c>
      <c r="GI148" s="119"/>
      <c r="GJ148" s="119"/>
      <c r="GK148" s="199">
        <f>PRODUCT(GF148:GH148)</f>
        <v>1</v>
      </c>
      <c r="GL148" s="113">
        <f t="shared" si="881"/>
        <v>0</v>
      </c>
      <c r="GM148" s="155">
        <f t="shared" si="1393"/>
        <v>0</v>
      </c>
      <c r="GP148" s="308" t="s">
        <v>431</v>
      </c>
      <c r="GQ148" s="270" t="s">
        <v>432</v>
      </c>
      <c r="GR148" s="309"/>
      <c r="GS148" s="310"/>
      <c r="GT148" s="311"/>
      <c r="GU148" s="312"/>
      <c r="GV148" s="275">
        <f>SUM(GU149:GU149)</f>
        <v>0</v>
      </c>
      <c r="GW148" s="198">
        <f t="shared" si="1020"/>
        <v>1</v>
      </c>
      <c r="GX148" s="198">
        <f t="shared" si="1021"/>
        <v>1</v>
      </c>
      <c r="GY148" s="199">
        <f t="shared" si="1022"/>
        <v>1</v>
      </c>
      <c r="GZ148" s="119"/>
      <c r="HA148" s="119"/>
      <c r="HB148" s="199">
        <f>PRODUCT(GW148:GY148)</f>
        <v>1</v>
      </c>
      <c r="HC148" s="113">
        <f t="shared" si="882"/>
        <v>0</v>
      </c>
      <c r="HD148" s="155">
        <f t="shared" si="1398"/>
        <v>0</v>
      </c>
      <c r="HG148" s="308" t="s">
        <v>431</v>
      </c>
      <c r="HH148" s="270" t="s">
        <v>432</v>
      </c>
      <c r="HI148" s="309"/>
      <c r="HJ148" s="310"/>
      <c r="HK148" s="311"/>
      <c r="HL148" s="312"/>
      <c r="HM148" s="275">
        <f>SUM(HL149:HL149)</f>
        <v>0</v>
      </c>
      <c r="HN148" s="198">
        <f t="shared" si="1027"/>
        <v>1</v>
      </c>
      <c r="HO148" s="198">
        <f t="shared" si="1028"/>
        <v>1</v>
      </c>
      <c r="HP148" s="199">
        <f t="shared" si="1029"/>
        <v>1</v>
      </c>
      <c r="HQ148" s="119"/>
      <c r="HR148" s="119"/>
      <c r="HS148" s="199">
        <f>PRODUCT(HN148:HP148)</f>
        <v>1</v>
      </c>
      <c r="HT148" s="113">
        <f t="shared" si="883"/>
        <v>0</v>
      </c>
      <c r="HU148" s="155">
        <f t="shared" si="1403"/>
        <v>0</v>
      </c>
      <c r="HX148" s="308" t="s">
        <v>431</v>
      </c>
      <c r="HY148" s="270" t="s">
        <v>432</v>
      </c>
      <c r="HZ148" s="309"/>
      <c r="IA148" s="310"/>
      <c r="IB148" s="311"/>
      <c r="IC148" s="312"/>
      <c r="ID148" s="275">
        <f>SUM(IC149:IC149)</f>
        <v>0</v>
      </c>
      <c r="IE148" s="198">
        <f t="shared" si="1034"/>
        <v>1</v>
      </c>
      <c r="IF148" s="198">
        <f t="shared" si="1035"/>
        <v>1</v>
      </c>
      <c r="IG148" s="199">
        <f t="shared" si="1036"/>
        <v>1</v>
      </c>
      <c r="IH148" s="119"/>
      <c r="II148" s="119"/>
      <c r="IJ148" s="199">
        <f>PRODUCT(IE148:IG148)</f>
        <v>1</v>
      </c>
      <c r="IK148" s="113">
        <f t="shared" si="884"/>
        <v>0</v>
      </c>
      <c r="IL148" s="155">
        <f t="shared" si="1408"/>
        <v>0</v>
      </c>
      <c r="IO148" s="308" t="s">
        <v>431</v>
      </c>
      <c r="IP148" s="270" t="s">
        <v>432</v>
      </c>
      <c r="IQ148" s="309"/>
      <c r="IR148" s="310"/>
      <c r="IS148" s="311"/>
      <c r="IT148" s="312"/>
      <c r="IU148" s="275">
        <f>SUM(IT149:IT149)</f>
        <v>0</v>
      </c>
      <c r="IV148" s="198">
        <f t="shared" si="1041"/>
        <v>1</v>
      </c>
      <c r="IW148" s="198">
        <f t="shared" si="1042"/>
        <v>1</v>
      </c>
      <c r="IX148" s="199">
        <f t="shared" si="1043"/>
        <v>1</v>
      </c>
      <c r="IY148" s="119"/>
      <c r="IZ148" s="119"/>
      <c r="JA148" s="199">
        <f>PRODUCT(IV148:IX148)</f>
        <v>1</v>
      </c>
      <c r="JB148" s="113">
        <f t="shared" si="885"/>
        <v>0</v>
      </c>
      <c r="JC148" s="155">
        <f t="shared" si="1413"/>
        <v>0</v>
      </c>
    </row>
    <row r="149" spans="2:263" ht="72" customHeight="1" thickBot="1">
      <c r="B149" s="286" t="s">
        <v>433</v>
      </c>
      <c r="C149" s="305" t="s">
        <v>434</v>
      </c>
      <c r="D149" s="288" t="s">
        <v>107</v>
      </c>
      <c r="E149" s="289">
        <v>1</v>
      </c>
      <c r="F149" s="290">
        <v>0</v>
      </c>
      <c r="G149" s="291">
        <f t="shared" ref="G149" si="1530">+ROUND(E149*F149,0)</f>
        <v>0</v>
      </c>
      <c r="H149" s="337" t="e">
        <f>H148/G189</f>
        <v>#DIV/0!</v>
      </c>
      <c r="K149" s="286" t="s">
        <v>433</v>
      </c>
      <c r="L149" s="300" t="s">
        <v>434</v>
      </c>
      <c r="M149" s="293" t="s">
        <v>107</v>
      </c>
      <c r="N149" s="294">
        <v>1</v>
      </c>
      <c r="O149" s="295">
        <v>236510</v>
      </c>
      <c r="P149" s="291">
        <f t="shared" ref="P149" si="1531">+ROUND(N149*O149,0)</f>
        <v>236510</v>
      </c>
      <c r="Q149" s="337">
        <f>Q148/P189</f>
        <v>1.083324694584976E-3</v>
      </c>
      <c r="R149" s="198">
        <f t="shared" si="1282"/>
        <v>1</v>
      </c>
      <c r="S149" s="198">
        <f t="shared" si="1283"/>
        <v>1</v>
      </c>
      <c r="T149" s="199">
        <f t="shared" si="1284"/>
        <v>1</v>
      </c>
      <c r="U149" s="199">
        <f t="shared" si="1104"/>
        <v>1</v>
      </c>
      <c r="V149" s="199">
        <f t="shared" si="1105"/>
        <v>1</v>
      </c>
      <c r="W149" s="199">
        <f t="shared" si="1106"/>
        <v>1</v>
      </c>
      <c r="X149" s="113">
        <f t="shared" si="1107"/>
        <v>236510</v>
      </c>
      <c r="Y149" s="155">
        <f t="shared" si="1108"/>
        <v>0</v>
      </c>
      <c r="AB149" s="286" t="s">
        <v>433</v>
      </c>
      <c r="AC149" s="300" t="s">
        <v>434</v>
      </c>
      <c r="AD149" s="293" t="s">
        <v>107</v>
      </c>
      <c r="AE149" s="294">
        <v>1</v>
      </c>
      <c r="AF149" s="295">
        <v>6700000</v>
      </c>
      <c r="AG149" s="291">
        <f t="shared" ref="AG149" si="1532">+ROUND(AE149*AF149,0)</f>
        <v>6700000</v>
      </c>
      <c r="AH149" s="337">
        <f>AH148/AG189</f>
        <v>3.1726954383231226E-2</v>
      </c>
      <c r="AI149" s="198">
        <f t="shared" si="950"/>
        <v>1</v>
      </c>
      <c r="AJ149" s="198">
        <f t="shared" si="951"/>
        <v>1</v>
      </c>
      <c r="AK149" s="199">
        <f t="shared" si="952"/>
        <v>1</v>
      </c>
      <c r="AL149" s="199">
        <f t="shared" ref="AL149" si="1533">IF(AF149=0,0,1)</f>
        <v>1</v>
      </c>
      <c r="AM149" s="199">
        <f t="shared" ref="AM149" si="1534">IF(AG149=0,0,1)</f>
        <v>1</v>
      </c>
      <c r="AN149" s="199">
        <f t="shared" ref="AN149" si="1535">PRODUCT(AI149:AM149)</f>
        <v>1</v>
      </c>
      <c r="AO149" s="113">
        <f t="shared" si="872"/>
        <v>6700000</v>
      </c>
      <c r="AP149" s="155">
        <f t="shared" si="1348"/>
        <v>0</v>
      </c>
      <c r="AS149" s="286" t="s">
        <v>433</v>
      </c>
      <c r="AT149" s="292" t="s">
        <v>434</v>
      </c>
      <c r="AU149" s="296" t="s">
        <v>107</v>
      </c>
      <c r="AV149" s="294">
        <v>1</v>
      </c>
      <c r="AW149" s="297">
        <v>4000000</v>
      </c>
      <c r="AX149" s="291">
        <f t="shared" ref="AX149" si="1536">+ROUND(AV149*AW149,0)</f>
        <v>4000000</v>
      </c>
      <c r="AY149" s="337">
        <f>AY148/AX189</f>
        <v>1.8357048559606841E-2</v>
      </c>
      <c r="AZ149" s="198">
        <f t="shared" si="957"/>
        <v>1</v>
      </c>
      <c r="BA149" s="198">
        <f t="shared" si="958"/>
        <v>1</v>
      </c>
      <c r="BB149" s="199">
        <f t="shared" si="959"/>
        <v>1</v>
      </c>
      <c r="BC149" s="199">
        <f t="shared" ref="BC149" si="1537">IF(AW149=0,0,1)</f>
        <v>1</v>
      </c>
      <c r="BD149" s="199">
        <f t="shared" ref="BD149" si="1538">IF(AX149=0,0,1)</f>
        <v>1</v>
      </c>
      <c r="BE149" s="199">
        <f t="shared" ref="BE149" si="1539">PRODUCT(AZ149:BD149)</f>
        <v>1</v>
      </c>
      <c r="BF149" s="113">
        <f t="shared" si="873"/>
        <v>4000000</v>
      </c>
      <c r="BG149" s="155">
        <f t="shared" si="1353"/>
        <v>0</v>
      </c>
      <c r="BJ149" s="286" t="s">
        <v>433</v>
      </c>
      <c r="BK149" s="300" t="s">
        <v>434</v>
      </c>
      <c r="BL149" s="293" t="s">
        <v>107</v>
      </c>
      <c r="BM149" s="294">
        <v>1</v>
      </c>
      <c r="BN149" s="295">
        <v>1500000</v>
      </c>
      <c r="BO149" s="291">
        <f t="shared" ref="BO149" si="1540">+ROUND(BM149*BN149,0)</f>
        <v>1500000</v>
      </c>
      <c r="BP149" s="337">
        <f>BP148/BO189</f>
        <v>6.8108439078306653E-3</v>
      </c>
      <c r="BQ149" s="198">
        <f t="shared" si="964"/>
        <v>1</v>
      </c>
      <c r="BR149" s="198">
        <f t="shared" si="965"/>
        <v>1</v>
      </c>
      <c r="BS149" s="199">
        <f t="shared" si="966"/>
        <v>1</v>
      </c>
      <c r="BT149" s="199">
        <f t="shared" ref="BT149" si="1541">IF(BN149=0,0,1)</f>
        <v>1</v>
      </c>
      <c r="BU149" s="199">
        <f t="shared" ref="BU149" si="1542">IF(BO149=0,0,1)</f>
        <v>1</v>
      </c>
      <c r="BV149" s="199">
        <f t="shared" ref="BV149" si="1543">PRODUCT(BQ149:BU149)</f>
        <v>1</v>
      </c>
      <c r="BW149" s="113">
        <f t="shared" si="874"/>
        <v>1500000</v>
      </c>
      <c r="BX149" s="155">
        <f t="shared" si="1358"/>
        <v>0</v>
      </c>
      <c r="CA149" s="286" t="s">
        <v>433</v>
      </c>
      <c r="CB149" s="307" t="s">
        <v>434</v>
      </c>
      <c r="CC149" s="293" t="s">
        <v>107</v>
      </c>
      <c r="CD149" s="294">
        <v>1</v>
      </c>
      <c r="CE149" s="295">
        <v>850000</v>
      </c>
      <c r="CF149" s="291">
        <f t="shared" ref="CF149" si="1544">+ROUND(CD149*CE149,0)</f>
        <v>850000</v>
      </c>
      <c r="CG149" s="337">
        <f>CG148/CF189</f>
        <v>3.904525100673701E-3</v>
      </c>
      <c r="CH149" s="198">
        <f t="shared" si="971"/>
        <v>1</v>
      </c>
      <c r="CI149" s="198">
        <f t="shared" si="972"/>
        <v>1</v>
      </c>
      <c r="CJ149" s="199">
        <f t="shared" si="973"/>
        <v>1</v>
      </c>
      <c r="CK149" s="199">
        <f t="shared" ref="CK149" si="1545">IF(CE149=0,0,1)</f>
        <v>1</v>
      </c>
      <c r="CL149" s="199">
        <f t="shared" ref="CL149" si="1546">IF(CF149=0,0,1)</f>
        <v>1</v>
      </c>
      <c r="CM149" s="199">
        <f t="shared" ref="CM149" si="1547">PRODUCT(CH149:CL149)</f>
        <v>1</v>
      </c>
      <c r="CN149" s="113">
        <f t="shared" si="875"/>
        <v>850000</v>
      </c>
      <c r="CO149" s="155">
        <f t="shared" si="1363"/>
        <v>0</v>
      </c>
      <c r="CR149" s="299" t="s">
        <v>433</v>
      </c>
      <c r="CS149" s="300" t="s">
        <v>434</v>
      </c>
      <c r="CT149" s="301" t="s">
        <v>107</v>
      </c>
      <c r="CU149" s="302">
        <v>1</v>
      </c>
      <c r="CV149" s="303">
        <v>3843360</v>
      </c>
      <c r="CW149" s="291">
        <f t="shared" ref="CW149" si="1548">+ROUND(CU149*CV149,0)</f>
        <v>3843360</v>
      </c>
      <c r="CX149" s="337">
        <f>CX148/CW189</f>
        <v>1.719645027638993E-2</v>
      </c>
      <c r="CY149" s="198">
        <f t="shared" si="978"/>
        <v>1</v>
      </c>
      <c r="CZ149" s="198">
        <f t="shared" si="979"/>
        <v>1</v>
      </c>
      <c r="DA149" s="199">
        <f t="shared" si="980"/>
        <v>1</v>
      </c>
      <c r="DB149" s="199">
        <f t="shared" ref="DB149" si="1549">IF(CV149=0,0,1)</f>
        <v>1</v>
      </c>
      <c r="DC149" s="199">
        <f t="shared" ref="DC149" si="1550">IF(CW149=0,0,1)</f>
        <v>1</v>
      </c>
      <c r="DD149" s="199">
        <f t="shared" ref="DD149" si="1551">PRODUCT(CY149:DC149)</f>
        <v>1</v>
      </c>
      <c r="DE149" s="113">
        <f t="shared" si="876"/>
        <v>3843360</v>
      </c>
      <c r="DF149" s="155">
        <f t="shared" si="1368"/>
        <v>0</v>
      </c>
      <c r="DI149" s="286" t="s">
        <v>433</v>
      </c>
      <c r="DJ149" s="305" t="s">
        <v>434</v>
      </c>
      <c r="DK149" s="288" t="s">
        <v>107</v>
      </c>
      <c r="DL149" s="289">
        <v>1</v>
      </c>
      <c r="DM149" s="295">
        <v>0</v>
      </c>
      <c r="DN149" s="291">
        <f t="shared" ref="DN149" si="1552">+ROUND(DL149*DM149,0)</f>
        <v>0</v>
      </c>
      <c r="DO149" s="337" t="e">
        <f>DO148/DN189</f>
        <v>#DIV/0!</v>
      </c>
      <c r="DP149" s="198">
        <f t="shared" si="985"/>
        <v>1</v>
      </c>
      <c r="DQ149" s="198">
        <f t="shared" si="986"/>
        <v>1</v>
      </c>
      <c r="DR149" s="199">
        <f t="shared" si="987"/>
        <v>1</v>
      </c>
      <c r="DS149" s="199">
        <f t="shared" ref="DS149" si="1553">IF(DM149=0,0,1)</f>
        <v>0</v>
      </c>
      <c r="DT149" s="199">
        <f t="shared" ref="DT149" si="1554">IF(DN149=0,0,1)</f>
        <v>0</v>
      </c>
      <c r="DU149" s="199">
        <f t="shared" ref="DU149" si="1555">PRODUCT(DP149:DT149)</f>
        <v>0</v>
      </c>
      <c r="DV149" s="113">
        <f t="shared" si="877"/>
        <v>0</v>
      </c>
      <c r="DW149" s="155">
        <f t="shared" si="1373"/>
        <v>0</v>
      </c>
      <c r="DZ149" s="286" t="s">
        <v>433</v>
      </c>
      <c r="EA149" s="305" t="s">
        <v>434</v>
      </c>
      <c r="EB149" s="288" t="s">
        <v>107</v>
      </c>
      <c r="EC149" s="289">
        <v>1</v>
      </c>
      <c r="ED149" s="295">
        <v>0</v>
      </c>
      <c r="EE149" s="291">
        <f t="shared" ref="EE149" si="1556">+ROUND(EC149*ED149,0)</f>
        <v>0</v>
      </c>
      <c r="EF149" s="337" t="e">
        <f>EF148/EE189</f>
        <v>#DIV/0!</v>
      </c>
      <c r="EG149" s="198">
        <f t="shared" si="992"/>
        <v>1</v>
      </c>
      <c r="EH149" s="198">
        <f t="shared" si="993"/>
        <v>1</v>
      </c>
      <c r="EI149" s="199">
        <f t="shared" si="994"/>
        <v>1</v>
      </c>
      <c r="EJ149" s="199">
        <f t="shared" ref="EJ149" si="1557">IF(ED149=0,0,1)</f>
        <v>0</v>
      </c>
      <c r="EK149" s="199">
        <f t="shared" ref="EK149" si="1558">IF(EE149=0,0,1)</f>
        <v>0</v>
      </c>
      <c r="EL149" s="199">
        <f t="shared" ref="EL149" si="1559">PRODUCT(EG149:EK149)</f>
        <v>0</v>
      </c>
      <c r="EM149" s="113">
        <f t="shared" si="878"/>
        <v>0</v>
      </c>
      <c r="EN149" s="155">
        <f t="shared" si="1378"/>
        <v>0</v>
      </c>
      <c r="EQ149" s="286" t="s">
        <v>433</v>
      </c>
      <c r="ER149" s="305" t="s">
        <v>434</v>
      </c>
      <c r="ES149" s="288" t="s">
        <v>107</v>
      </c>
      <c r="ET149" s="289">
        <v>1</v>
      </c>
      <c r="EU149" s="295">
        <v>0</v>
      </c>
      <c r="EV149" s="291">
        <f t="shared" ref="EV149" si="1560">+ROUND(ET149*EU149,0)</f>
        <v>0</v>
      </c>
      <c r="EW149" s="337" t="e">
        <f>EW148/EV189</f>
        <v>#DIV/0!</v>
      </c>
      <c r="EX149" s="198">
        <f t="shared" si="999"/>
        <v>1</v>
      </c>
      <c r="EY149" s="198">
        <f t="shared" si="1000"/>
        <v>1</v>
      </c>
      <c r="EZ149" s="199">
        <f t="shared" si="1001"/>
        <v>1</v>
      </c>
      <c r="FA149" s="199">
        <f t="shared" ref="FA149" si="1561">IF(EU149=0,0,1)</f>
        <v>0</v>
      </c>
      <c r="FB149" s="199">
        <f t="shared" ref="FB149" si="1562">IF(EV149=0,0,1)</f>
        <v>0</v>
      </c>
      <c r="FC149" s="199">
        <f t="shared" ref="FC149" si="1563">PRODUCT(EX149:FB149)</f>
        <v>0</v>
      </c>
      <c r="FD149" s="113">
        <f t="shared" si="879"/>
        <v>0</v>
      </c>
      <c r="FE149" s="155">
        <f t="shared" si="1383"/>
        <v>0</v>
      </c>
      <c r="FH149" s="286" t="s">
        <v>433</v>
      </c>
      <c r="FI149" s="305" t="s">
        <v>434</v>
      </c>
      <c r="FJ149" s="288" t="s">
        <v>107</v>
      </c>
      <c r="FK149" s="289">
        <v>1</v>
      </c>
      <c r="FL149" s="295">
        <v>0</v>
      </c>
      <c r="FM149" s="291">
        <f t="shared" ref="FM149" si="1564">+ROUND(FK149*FL149,0)</f>
        <v>0</v>
      </c>
      <c r="FN149" s="337" t="e">
        <f>FN148/FM189</f>
        <v>#DIV/0!</v>
      </c>
      <c r="FO149" s="198">
        <f t="shared" si="1006"/>
        <v>1</v>
      </c>
      <c r="FP149" s="198">
        <f t="shared" si="1007"/>
        <v>1</v>
      </c>
      <c r="FQ149" s="199">
        <f t="shared" si="1008"/>
        <v>1</v>
      </c>
      <c r="FR149" s="199">
        <f t="shared" ref="FR149" si="1565">IF(FL149=0,0,1)</f>
        <v>0</v>
      </c>
      <c r="FS149" s="199">
        <f t="shared" ref="FS149" si="1566">IF(FM149=0,0,1)</f>
        <v>0</v>
      </c>
      <c r="FT149" s="199">
        <f t="shared" ref="FT149" si="1567">PRODUCT(FO149:FS149)</f>
        <v>0</v>
      </c>
      <c r="FU149" s="113">
        <f t="shared" si="880"/>
        <v>0</v>
      </c>
      <c r="FV149" s="155">
        <f t="shared" si="1388"/>
        <v>0</v>
      </c>
      <c r="FY149" s="286" t="s">
        <v>433</v>
      </c>
      <c r="FZ149" s="305" t="s">
        <v>434</v>
      </c>
      <c r="GA149" s="288" t="s">
        <v>107</v>
      </c>
      <c r="GB149" s="289">
        <v>1</v>
      </c>
      <c r="GC149" s="295">
        <v>0</v>
      </c>
      <c r="GD149" s="291">
        <f t="shared" ref="GD149" si="1568">+ROUND(GB149*GC149,0)</f>
        <v>0</v>
      </c>
      <c r="GE149" s="337" t="e">
        <f>GE148/GD189</f>
        <v>#DIV/0!</v>
      </c>
      <c r="GF149" s="198">
        <f t="shared" si="1013"/>
        <v>1</v>
      </c>
      <c r="GG149" s="198">
        <f t="shared" si="1014"/>
        <v>1</v>
      </c>
      <c r="GH149" s="199">
        <f t="shared" si="1015"/>
        <v>1</v>
      </c>
      <c r="GI149" s="199">
        <f t="shared" ref="GI149" si="1569">IF(GC149=0,0,1)</f>
        <v>0</v>
      </c>
      <c r="GJ149" s="199">
        <f t="shared" ref="GJ149" si="1570">IF(GD149=0,0,1)</f>
        <v>0</v>
      </c>
      <c r="GK149" s="199">
        <f t="shared" ref="GK149" si="1571">PRODUCT(GF149:GJ149)</f>
        <v>0</v>
      </c>
      <c r="GL149" s="113">
        <f t="shared" si="881"/>
        <v>0</v>
      </c>
      <c r="GM149" s="155">
        <f t="shared" si="1393"/>
        <v>0</v>
      </c>
      <c r="GP149" s="286" t="s">
        <v>433</v>
      </c>
      <c r="GQ149" s="305" t="s">
        <v>434</v>
      </c>
      <c r="GR149" s="288" t="s">
        <v>107</v>
      </c>
      <c r="GS149" s="289">
        <v>1</v>
      </c>
      <c r="GT149" s="295">
        <v>0</v>
      </c>
      <c r="GU149" s="291">
        <f t="shared" ref="GU149" si="1572">+ROUND(GS149*GT149,0)</f>
        <v>0</v>
      </c>
      <c r="GV149" s="337" t="e">
        <f>GV148/GU189</f>
        <v>#DIV/0!</v>
      </c>
      <c r="GW149" s="198">
        <f t="shared" si="1020"/>
        <v>1</v>
      </c>
      <c r="GX149" s="198">
        <f t="shared" si="1021"/>
        <v>1</v>
      </c>
      <c r="GY149" s="199">
        <f t="shared" si="1022"/>
        <v>1</v>
      </c>
      <c r="GZ149" s="199">
        <f t="shared" ref="GZ149" si="1573">IF(GT149=0,0,1)</f>
        <v>0</v>
      </c>
      <c r="HA149" s="199">
        <f t="shared" ref="HA149" si="1574">IF(GU149=0,0,1)</f>
        <v>0</v>
      </c>
      <c r="HB149" s="199">
        <f t="shared" ref="HB149" si="1575">PRODUCT(GW149:HA149)</f>
        <v>0</v>
      </c>
      <c r="HC149" s="113">
        <f t="shared" si="882"/>
        <v>0</v>
      </c>
      <c r="HD149" s="155">
        <f t="shared" si="1398"/>
        <v>0</v>
      </c>
      <c r="HG149" s="286" t="s">
        <v>433</v>
      </c>
      <c r="HH149" s="305" t="s">
        <v>434</v>
      </c>
      <c r="HI149" s="288" t="s">
        <v>107</v>
      </c>
      <c r="HJ149" s="289">
        <v>1</v>
      </c>
      <c r="HK149" s="295">
        <v>0</v>
      </c>
      <c r="HL149" s="291">
        <f t="shared" ref="HL149" si="1576">+ROUND(HJ149*HK149,0)</f>
        <v>0</v>
      </c>
      <c r="HM149" s="337" t="e">
        <f>HM148/HL189</f>
        <v>#DIV/0!</v>
      </c>
      <c r="HN149" s="198">
        <f t="shared" si="1027"/>
        <v>1</v>
      </c>
      <c r="HO149" s="198">
        <f t="shared" si="1028"/>
        <v>1</v>
      </c>
      <c r="HP149" s="199">
        <f t="shared" si="1029"/>
        <v>1</v>
      </c>
      <c r="HQ149" s="199">
        <f t="shared" ref="HQ149" si="1577">IF(HK149=0,0,1)</f>
        <v>0</v>
      </c>
      <c r="HR149" s="199">
        <f t="shared" ref="HR149" si="1578">IF(HL149=0,0,1)</f>
        <v>0</v>
      </c>
      <c r="HS149" s="199">
        <f t="shared" ref="HS149" si="1579">PRODUCT(HN149:HR149)</f>
        <v>0</v>
      </c>
      <c r="HT149" s="113">
        <f t="shared" si="883"/>
        <v>0</v>
      </c>
      <c r="HU149" s="155">
        <f t="shared" si="1403"/>
        <v>0</v>
      </c>
      <c r="HX149" s="286" t="s">
        <v>433</v>
      </c>
      <c r="HY149" s="305" t="s">
        <v>434</v>
      </c>
      <c r="HZ149" s="288" t="s">
        <v>107</v>
      </c>
      <c r="IA149" s="289">
        <v>1</v>
      </c>
      <c r="IB149" s="295">
        <v>0</v>
      </c>
      <c r="IC149" s="291">
        <f t="shared" ref="IC149" si="1580">+ROUND(IA149*IB149,0)</f>
        <v>0</v>
      </c>
      <c r="ID149" s="337" t="e">
        <f>ID148/IC189</f>
        <v>#DIV/0!</v>
      </c>
      <c r="IE149" s="198">
        <f t="shared" si="1034"/>
        <v>1</v>
      </c>
      <c r="IF149" s="198">
        <f t="shared" si="1035"/>
        <v>1</v>
      </c>
      <c r="IG149" s="199">
        <f t="shared" si="1036"/>
        <v>1</v>
      </c>
      <c r="IH149" s="199">
        <f t="shared" ref="IH149" si="1581">IF(IB149=0,0,1)</f>
        <v>0</v>
      </c>
      <c r="II149" s="199">
        <f t="shared" ref="II149" si="1582">IF(IC149=0,0,1)</f>
        <v>0</v>
      </c>
      <c r="IJ149" s="199">
        <f t="shared" ref="IJ149" si="1583">PRODUCT(IE149:II149)</f>
        <v>0</v>
      </c>
      <c r="IK149" s="113">
        <f t="shared" si="884"/>
        <v>0</v>
      </c>
      <c r="IL149" s="155">
        <f t="shared" si="1408"/>
        <v>0</v>
      </c>
      <c r="IO149" s="286" t="s">
        <v>433</v>
      </c>
      <c r="IP149" s="305" t="s">
        <v>434</v>
      </c>
      <c r="IQ149" s="288" t="s">
        <v>107</v>
      </c>
      <c r="IR149" s="289">
        <v>1</v>
      </c>
      <c r="IS149" s="295">
        <v>0</v>
      </c>
      <c r="IT149" s="291">
        <f t="shared" ref="IT149" si="1584">+ROUND(IR149*IS149,0)</f>
        <v>0</v>
      </c>
      <c r="IU149" s="337" t="e">
        <f>IU148/IT189</f>
        <v>#DIV/0!</v>
      </c>
      <c r="IV149" s="198">
        <f t="shared" si="1041"/>
        <v>1</v>
      </c>
      <c r="IW149" s="198">
        <f t="shared" si="1042"/>
        <v>1</v>
      </c>
      <c r="IX149" s="199">
        <f t="shared" si="1043"/>
        <v>1</v>
      </c>
      <c r="IY149" s="199">
        <f t="shared" ref="IY149" si="1585">IF(IS149=0,0,1)</f>
        <v>0</v>
      </c>
      <c r="IZ149" s="199">
        <f t="shared" ref="IZ149" si="1586">IF(IT149=0,0,1)</f>
        <v>0</v>
      </c>
      <c r="JA149" s="199">
        <f t="shared" ref="JA149" si="1587">PRODUCT(IV149:IZ149)</f>
        <v>0</v>
      </c>
      <c r="JB149" s="113">
        <f t="shared" si="885"/>
        <v>0</v>
      </c>
      <c r="JC149" s="155">
        <f t="shared" si="1413"/>
        <v>0</v>
      </c>
    </row>
    <row r="150" spans="2:263" ht="17.25" thickTop="1">
      <c r="B150" s="308" t="s">
        <v>435</v>
      </c>
      <c r="C150" s="270" t="s">
        <v>436</v>
      </c>
      <c r="D150" s="309"/>
      <c r="E150" s="310"/>
      <c r="F150" s="311"/>
      <c r="G150" s="312"/>
      <c r="H150" s="275">
        <f>SUM(G151:G152)</f>
        <v>0</v>
      </c>
      <c r="K150" s="308" t="s">
        <v>435</v>
      </c>
      <c r="L150" s="270" t="s">
        <v>436</v>
      </c>
      <c r="M150" s="309"/>
      <c r="N150" s="310"/>
      <c r="O150" s="311"/>
      <c r="P150" s="312"/>
      <c r="Q150" s="275">
        <f>SUM(P151:P152)</f>
        <v>156905</v>
      </c>
      <c r="R150" s="198">
        <f t="shared" si="1282"/>
        <v>1</v>
      </c>
      <c r="S150" s="198">
        <f t="shared" si="1283"/>
        <v>1</v>
      </c>
      <c r="T150" s="199">
        <f t="shared" si="1284"/>
        <v>1</v>
      </c>
      <c r="U150" s="119"/>
      <c r="V150" s="119"/>
      <c r="W150" s="199">
        <f>PRODUCT(R150:T150)</f>
        <v>1</v>
      </c>
      <c r="X150" s="113">
        <f t="shared" si="1107"/>
        <v>0</v>
      </c>
      <c r="Y150" s="155">
        <f t="shared" si="1108"/>
        <v>0</v>
      </c>
      <c r="AB150" s="308" t="s">
        <v>435</v>
      </c>
      <c r="AC150" s="270" t="s">
        <v>436</v>
      </c>
      <c r="AD150" s="309"/>
      <c r="AE150" s="310"/>
      <c r="AF150" s="311"/>
      <c r="AG150" s="312"/>
      <c r="AH150" s="275">
        <f>SUM(AG151:AG152)</f>
        <v>531000</v>
      </c>
      <c r="AI150" s="198">
        <f t="shared" si="950"/>
        <v>1</v>
      </c>
      <c r="AJ150" s="198">
        <f t="shared" si="951"/>
        <v>1</v>
      </c>
      <c r="AK150" s="199">
        <f t="shared" si="952"/>
        <v>1</v>
      </c>
      <c r="AL150" s="119"/>
      <c r="AM150" s="119"/>
      <c r="AN150" s="199">
        <f>PRODUCT(AI150:AK150)</f>
        <v>1</v>
      </c>
      <c r="AO150" s="113">
        <f t="shared" si="872"/>
        <v>0</v>
      </c>
      <c r="AP150" s="155">
        <f t="shared" si="1348"/>
        <v>0</v>
      </c>
      <c r="AS150" s="313" t="s">
        <v>435</v>
      </c>
      <c r="AT150" s="277" t="s">
        <v>436</v>
      </c>
      <c r="AU150" s="314"/>
      <c r="AV150" s="315"/>
      <c r="AW150" s="316"/>
      <c r="AX150" s="312"/>
      <c r="AY150" s="275">
        <f>SUM(AX151:AX152)</f>
        <v>490000</v>
      </c>
      <c r="AZ150" s="198">
        <f t="shared" si="957"/>
        <v>1</v>
      </c>
      <c r="BA150" s="198">
        <f t="shared" si="958"/>
        <v>1</v>
      </c>
      <c r="BB150" s="199">
        <f t="shared" si="959"/>
        <v>1</v>
      </c>
      <c r="BC150" s="119"/>
      <c r="BD150" s="119"/>
      <c r="BE150" s="199">
        <f>PRODUCT(AZ150:BB150)</f>
        <v>1</v>
      </c>
      <c r="BF150" s="113">
        <f t="shared" si="873"/>
        <v>0</v>
      </c>
      <c r="BG150" s="155">
        <f t="shared" si="1353"/>
        <v>0</v>
      </c>
      <c r="BJ150" s="308" t="s">
        <v>435</v>
      </c>
      <c r="BK150" s="270" t="s">
        <v>436</v>
      </c>
      <c r="BL150" s="309"/>
      <c r="BM150" s="310"/>
      <c r="BN150" s="311"/>
      <c r="BO150" s="312"/>
      <c r="BP150" s="275">
        <f>SUM(BO151:BO152)</f>
        <v>800000</v>
      </c>
      <c r="BQ150" s="198">
        <f t="shared" si="964"/>
        <v>1</v>
      </c>
      <c r="BR150" s="198">
        <f t="shared" si="965"/>
        <v>1</v>
      </c>
      <c r="BS150" s="199">
        <f t="shared" si="966"/>
        <v>1</v>
      </c>
      <c r="BT150" s="119"/>
      <c r="BU150" s="119"/>
      <c r="BV150" s="199">
        <f>PRODUCT(BQ150:BS150)</f>
        <v>1</v>
      </c>
      <c r="BW150" s="113">
        <f t="shared" si="874"/>
        <v>0</v>
      </c>
      <c r="BX150" s="155">
        <f t="shared" si="1358"/>
        <v>0</v>
      </c>
      <c r="CA150" s="308" t="s">
        <v>435</v>
      </c>
      <c r="CB150" s="270" t="s">
        <v>436</v>
      </c>
      <c r="CC150" s="309"/>
      <c r="CD150" s="310"/>
      <c r="CE150" s="311"/>
      <c r="CF150" s="312"/>
      <c r="CG150" s="275">
        <f>SUM(CF151:CF152)</f>
        <v>420000</v>
      </c>
      <c r="CH150" s="198">
        <f t="shared" si="971"/>
        <v>1</v>
      </c>
      <c r="CI150" s="198">
        <f t="shared" si="972"/>
        <v>1</v>
      </c>
      <c r="CJ150" s="199">
        <f t="shared" si="973"/>
        <v>1</v>
      </c>
      <c r="CK150" s="119"/>
      <c r="CL150" s="119"/>
      <c r="CM150" s="199">
        <f>PRODUCT(CH150:CJ150)</f>
        <v>1</v>
      </c>
      <c r="CN150" s="113">
        <f t="shared" si="875"/>
        <v>0</v>
      </c>
      <c r="CO150" s="155">
        <f t="shared" si="1363"/>
        <v>0</v>
      </c>
      <c r="CR150" s="317" t="s">
        <v>435</v>
      </c>
      <c r="CS150" s="282" t="s">
        <v>436</v>
      </c>
      <c r="CT150" s="318"/>
      <c r="CU150" s="319"/>
      <c r="CV150" s="319"/>
      <c r="CW150" s="312"/>
      <c r="CX150" s="275">
        <f>SUM(CW151:CW152)</f>
        <v>2315400</v>
      </c>
      <c r="CY150" s="198">
        <f t="shared" si="978"/>
        <v>1</v>
      </c>
      <c r="CZ150" s="198">
        <f t="shared" si="979"/>
        <v>1</v>
      </c>
      <c r="DA150" s="199">
        <f t="shared" si="980"/>
        <v>1</v>
      </c>
      <c r="DB150" s="119"/>
      <c r="DC150" s="119"/>
      <c r="DD150" s="199">
        <f>PRODUCT(CY150:DA150)</f>
        <v>1</v>
      </c>
      <c r="DE150" s="113">
        <f t="shared" si="876"/>
        <v>0</v>
      </c>
      <c r="DF150" s="155">
        <f t="shared" si="1368"/>
        <v>0</v>
      </c>
      <c r="DI150" s="308" t="s">
        <v>435</v>
      </c>
      <c r="DJ150" s="270" t="s">
        <v>436</v>
      </c>
      <c r="DK150" s="309"/>
      <c r="DL150" s="310"/>
      <c r="DM150" s="311"/>
      <c r="DN150" s="312"/>
      <c r="DO150" s="275">
        <f>SUM(DN151:DN152)</f>
        <v>0</v>
      </c>
      <c r="DP150" s="198">
        <f t="shared" si="985"/>
        <v>1</v>
      </c>
      <c r="DQ150" s="198">
        <f t="shared" si="986"/>
        <v>1</v>
      </c>
      <c r="DR150" s="199">
        <f t="shared" si="987"/>
        <v>1</v>
      </c>
      <c r="DS150" s="119"/>
      <c r="DT150" s="119"/>
      <c r="DU150" s="199">
        <f>PRODUCT(DP150:DR150)</f>
        <v>1</v>
      </c>
      <c r="DV150" s="113">
        <f t="shared" si="877"/>
        <v>0</v>
      </c>
      <c r="DW150" s="155">
        <f t="shared" si="1373"/>
        <v>0</v>
      </c>
      <c r="DZ150" s="308" t="s">
        <v>435</v>
      </c>
      <c r="EA150" s="270" t="s">
        <v>436</v>
      </c>
      <c r="EB150" s="309"/>
      <c r="EC150" s="310"/>
      <c r="ED150" s="311"/>
      <c r="EE150" s="312"/>
      <c r="EF150" s="275">
        <f>SUM(EE151:EE152)</f>
        <v>0</v>
      </c>
      <c r="EG150" s="198">
        <f t="shared" si="992"/>
        <v>1</v>
      </c>
      <c r="EH150" s="198">
        <f t="shared" si="993"/>
        <v>1</v>
      </c>
      <c r="EI150" s="199">
        <f t="shared" si="994"/>
        <v>1</v>
      </c>
      <c r="EJ150" s="119"/>
      <c r="EK150" s="119"/>
      <c r="EL150" s="199">
        <f>PRODUCT(EG150:EI150)</f>
        <v>1</v>
      </c>
      <c r="EM150" s="113">
        <f t="shared" si="878"/>
        <v>0</v>
      </c>
      <c r="EN150" s="155">
        <f t="shared" si="1378"/>
        <v>0</v>
      </c>
      <c r="EQ150" s="308" t="s">
        <v>435</v>
      </c>
      <c r="ER150" s="270" t="s">
        <v>436</v>
      </c>
      <c r="ES150" s="309"/>
      <c r="ET150" s="310"/>
      <c r="EU150" s="311"/>
      <c r="EV150" s="312"/>
      <c r="EW150" s="275">
        <f>SUM(EV151:EV152)</f>
        <v>0</v>
      </c>
      <c r="EX150" s="198">
        <f t="shared" si="999"/>
        <v>1</v>
      </c>
      <c r="EY150" s="198">
        <f t="shared" si="1000"/>
        <v>1</v>
      </c>
      <c r="EZ150" s="199">
        <f t="shared" si="1001"/>
        <v>1</v>
      </c>
      <c r="FA150" s="119"/>
      <c r="FB150" s="119"/>
      <c r="FC150" s="199">
        <f>PRODUCT(EX150:EZ150)</f>
        <v>1</v>
      </c>
      <c r="FD150" s="113">
        <f t="shared" si="879"/>
        <v>0</v>
      </c>
      <c r="FE150" s="155">
        <f t="shared" si="1383"/>
        <v>0</v>
      </c>
      <c r="FH150" s="308" t="s">
        <v>435</v>
      </c>
      <c r="FI150" s="270" t="s">
        <v>436</v>
      </c>
      <c r="FJ150" s="309"/>
      <c r="FK150" s="310"/>
      <c r="FL150" s="311"/>
      <c r="FM150" s="312"/>
      <c r="FN150" s="275">
        <f>SUM(FM151:FM152)</f>
        <v>0</v>
      </c>
      <c r="FO150" s="198">
        <f t="shared" si="1006"/>
        <v>1</v>
      </c>
      <c r="FP150" s="198">
        <f t="shared" si="1007"/>
        <v>1</v>
      </c>
      <c r="FQ150" s="199">
        <f t="shared" si="1008"/>
        <v>1</v>
      </c>
      <c r="FR150" s="119"/>
      <c r="FS150" s="119"/>
      <c r="FT150" s="199">
        <f>PRODUCT(FO150:FQ150)</f>
        <v>1</v>
      </c>
      <c r="FU150" s="113">
        <f t="shared" si="880"/>
        <v>0</v>
      </c>
      <c r="FV150" s="155">
        <f t="shared" si="1388"/>
        <v>0</v>
      </c>
      <c r="FY150" s="308" t="s">
        <v>435</v>
      </c>
      <c r="FZ150" s="270" t="s">
        <v>436</v>
      </c>
      <c r="GA150" s="309"/>
      <c r="GB150" s="310"/>
      <c r="GC150" s="311"/>
      <c r="GD150" s="312"/>
      <c r="GE150" s="275">
        <f>SUM(GD151:GD152)</f>
        <v>0</v>
      </c>
      <c r="GF150" s="198">
        <f t="shared" si="1013"/>
        <v>1</v>
      </c>
      <c r="GG150" s="198">
        <f t="shared" si="1014"/>
        <v>1</v>
      </c>
      <c r="GH150" s="199">
        <f t="shared" si="1015"/>
        <v>1</v>
      </c>
      <c r="GI150" s="119"/>
      <c r="GJ150" s="119"/>
      <c r="GK150" s="199">
        <f>PRODUCT(GF150:GH150)</f>
        <v>1</v>
      </c>
      <c r="GL150" s="113">
        <f t="shared" si="881"/>
        <v>0</v>
      </c>
      <c r="GM150" s="155">
        <f t="shared" si="1393"/>
        <v>0</v>
      </c>
      <c r="GP150" s="308" t="s">
        <v>435</v>
      </c>
      <c r="GQ150" s="270" t="s">
        <v>436</v>
      </c>
      <c r="GR150" s="309"/>
      <c r="GS150" s="310"/>
      <c r="GT150" s="311"/>
      <c r="GU150" s="312"/>
      <c r="GV150" s="275">
        <f>SUM(GU151:GU152)</f>
        <v>0</v>
      </c>
      <c r="GW150" s="198">
        <f t="shared" si="1020"/>
        <v>1</v>
      </c>
      <c r="GX150" s="198">
        <f t="shared" si="1021"/>
        <v>1</v>
      </c>
      <c r="GY150" s="199">
        <f t="shared" si="1022"/>
        <v>1</v>
      </c>
      <c r="GZ150" s="119"/>
      <c r="HA150" s="119"/>
      <c r="HB150" s="199">
        <f>PRODUCT(GW150:GY150)</f>
        <v>1</v>
      </c>
      <c r="HC150" s="113">
        <f t="shared" si="882"/>
        <v>0</v>
      </c>
      <c r="HD150" s="155">
        <f t="shared" si="1398"/>
        <v>0</v>
      </c>
      <c r="HG150" s="308" t="s">
        <v>435</v>
      </c>
      <c r="HH150" s="270" t="s">
        <v>436</v>
      </c>
      <c r="HI150" s="309"/>
      <c r="HJ150" s="310"/>
      <c r="HK150" s="311"/>
      <c r="HL150" s="312"/>
      <c r="HM150" s="275">
        <f>SUM(HL151:HL152)</f>
        <v>0</v>
      </c>
      <c r="HN150" s="198">
        <f t="shared" si="1027"/>
        <v>1</v>
      </c>
      <c r="HO150" s="198">
        <f t="shared" si="1028"/>
        <v>1</v>
      </c>
      <c r="HP150" s="199">
        <f t="shared" si="1029"/>
        <v>1</v>
      </c>
      <c r="HQ150" s="119"/>
      <c r="HR150" s="119"/>
      <c r="HS150" s="199">
        <f>PRODUCT(HN150:HP150)</f>
        <v>1</v>
      </c>
      <c r="HT150" s="113">
        <f t="shared" si="883"/>
        <v>0</v>
      </c>
      <c r="HU150" s="155">
        <f t="shared" si="1403"/>
        <v>0</v>
      </c>
      <c r="HX150" s="308" t="s">
        <v>435</v>
      </c>
      <c r="HY150" s="270" t="s">
        <v>436</v>
      </c>
      <c r="HZ150" s="309"/>
      <c r="IA150" s="310"/>
      <c r="IB150" s="311"/>
      <c r="IC150" s="312"/>
      <c r="ID150" s="275">
        <f>SUM(IC151:IC152)</f>
        <v>0</v>
      </c>
      <c r="IE150" s="198">
        <f t="shared" si="1034"/>
        <v>1</v>
      </c>
      <c r="IF150" s="198">
        <f t="shared" si="1035"/>
        <v>1</v>
      </c>
      <c r="IG150" s="199">
        <f t="shared" si="1036"/>
        <v>1</v>
      </c>
      <c r="IH150" s="119"/>
      <c r="II150" s="119"/>
      <c r="IJ150" s="199">
        <f>PRODUCT(IE150:IG150)</f>
        <v>1</v>
      </c>
      <c r="IK150" s="113">
        <f t="shared" si="884"/>
        <v>0</v>
      </c>
      <c r="IL150" s="155">
        <f t="shared" si="1408"/>
        <v>0</v>
      </c>
      <c r="IO150" s="308" t="s">
        <v>435</v>
      </c>
      <c r="IP150" s="270" t="s">
        <v>436</v>
      </c>
      <c r="IQ150" s="309"/>
      <c r="IR150" s="310"/>
      <c r="IS150" s="311"/>
      <c r="IT150" s="312"/>
      <c r="IU150" s="275">
        <f>SUM(IT151:IT152)</f>
        <v>0</v>
      </c>
      <c r="IV150" s="198">
        <f t="shared" si="1041"/>
        <v>1</v>
      </c>
      <c r="IW150" s="198">
        <f t="shared" si="1042"/>
        <v>1</v>
      </c>
      <c r="IX150" s="199">
        <f t="shared" si="1043"/>
        <v>1</v>
      </c>
      <c r="IY150" s="119"/>
      <c r="IZ150" s="119"/>
      <c r="JA150" s="199">
        <f>PRODUCT(IV150:IX150)</f>
        <v>1</v>
      </c>
      <c r="JB150" s="113">
        <f t="shared" si="885"/>
        <v>0</v>
      </c>
      <c r="JC150" s="155">
        <f t="shared" si="1413"/>
        <v>0</v>
      </c>
    </row>
    <row r="151" spans="2:263" ht="38.25" customHeight="1">
      <c r="B151" s="286" t="s">
        <v>437</v>
      </c>
      <c r="C151" s="287" t="s">
        <v>438</v>
      </c>
      <c r="D151" s="288" t="s">
        <v>107</v>
      </c>
      <c r="E151" s="289">
        <v>2</v>
      </c>
      <c r="F151" s="290">
        <v>0</v>
      </c>
      <c r="G151" s="291">
        <f t="shared" ref="G151:G152" si="1588">+ROUND(E151*F151,0)</f>
        <v>0</v>
      </c>
      <c r="H151" s="585" t="e">
        <f>H150/G189</f>
        <v>#DIV/0!</v>
      </c>
      <c r="K151" s="286" t="s">
        <v>437</v>
      </c>
      <c r="L151" s="292" t="s">
        <v>438</v>
      </c>
      <c r="M151" s="293" t="s">
        <v>107</v>
      </c>
      <c r="N151" s="294">
        <v>2</v>
      </c>
      <c r="O151" s="295">
        <v>54202</v>
      </c>
      <c r="P151" s="291">
        <f t="shared" ref="P151:P152" si="1589">+ROUND(N151*O151,0)</f>
        <v>108404</v>
      </c>
      <c r="Q151" s="585">
        <f>Q150/P189</f>
        <v>7.1869714263183659E-4</v>
      </c>
      <c r="R151" s="198">
        <f t="shared" si="1282"/>
        <v>1</v>
      </c>
      <c r="S151" s="198">
        <f t="shared" si="1283"/>
        <v>1</v>
      </c>
      <c r="T151" s="199">
        <f t="shared" si="1284"/>
        <v>1</v>
      </c>
      <c r="U151" s="199">
        <f t="shared" si="1104"/>
        <v>1</v>
      </c>
      <c r="V151" s="199">
        <f t="shared" si="1105"/>
        <v>1</v>
      </c>
      <c r="W151" s="199">
        <f t="shared" si="1106"/>
        <v>1</v>
      </c>
      <c r="X151" s="113">
        <f t="shared" si="1107"/>
        <v>108404</v>
      </c>
      <c r="Y151" s="155">
        <f t="shared" si="1108"/>
        <v>0</v>
      </c>
      <c r="AB151" s="286" t="s">
        <v>437</v>
      </c>
      <c r="AC151" s="292" t="s">
        <v>438</v>
      </c>
      <c r="AD151" s="293" t="s">
        <v>107</v>
      </c>
      <c r="AE151" s="294">
        <v>2</v>
      </c>
      <c r="AF151" s="295">
        <v>186500</v>
      </c>
      <c r="AG151" s="291">
        <f t="shared" ref="AG151:AG152" si="1590">+ROUND(AE151*AF151,0)</f>
        <v>373000</v>
      </c>
      <c r="AH151" s="585">
        <f>AH150/AG189</f>
        <v>2.5144795190292211E-3</v>
      </c>
      <c r="AI151" s="198">
        <f t="shared" si="950"/>
        <v>1</v>
      </c>
      <c r="AJ151" s="198">
        <f t="shared" si="951"/>
        <v>1</v>
      </c>
      <c r="AK151" s="199">
        <f t="shared" si="952"/>
        <v>1</v>
      </c>
      <c r="AL151" s="199">
        <f t="shared" ref="AL151:AL152" si="1591">IF(AF151=0,0,1)</f>
        <v>1</v>
      </c>
      <c r="AM151" s="199">
        <f t="shared" ref="AM151:AM152" si="1592">IF(AG151=0,0,1)</f>
        <v>1</v>
      </c>
      <c r="AN151" s="199">
        <f t="shared" ref="AN151:AN152" si="1593">PRODUCT(AI151:AM151)</f>
        <v>1</v>
      </c>
      <c r="AO151" s="113">
        <f t="shared" si="872"/>
        <v>373000</v>
      </c>
      <c r="AP151" s="155">
        <f t="shared" si="1348"/>
        <v>0</v>
      </c>
      <c r="AS151" s="286" t="s">
        <v>437</v>
      </c>
      <c r="AT151" s="292" t="s">
        <v>438</v>
      </c>
      <c r="AU151" s="296" t="s">
        <v>107</v>
      </c>
      <c r="AV151" s="294">
        <v>2</v>
      </c>
      <c r="AW151" s="297">
        <v>170000</v>
      </c>
      <c r="AX151" s="291">
        <f t="shared" ref="AX151:AX152" si="1594">+ROUND(AV151*AW151,0)</f>
        <v>340000</v>
      </c>
      <c r="AY151" s="585">
        <f>AY150/AX189</f>
        <v>2.2487384485518382E-3</v>
      </c>
      <c r="AZ151" s="198">
        <f t="shared" si="957"/>
        <v>1</v>
      </c>
      <c r="BA151" s="198">
        <f t="shared" si="958"/>
        <v>1</v>
      </c>
      <c r="BB151" s="199">
        <f t="shared" si="959"/>
        <v>1</v>
      </c>
      <c r="BC151" s="199">
        <f t="shared" ref="BC151:BC152" si="1595">IF(AW151=0,0,1)</f>
        <v>1</v>
      </c>
      <c r="BD151" s="199">
        <f t="shared" ref="BD151:BD152" si="1596">IF(AX151=0,0,1)</f>
        <v>1</v>
      </c>
      <c r="BE151" s="199">
        <f t="shared" ref="BE151:BE152" si="1597">PRODUCT(AZ151:BD151)</f>
        <v>1</v>
      </c>
      <c r="BF151" s="113">
        <f t="shared" si="873"/>
        <v>340000</v>
      </c>
      <c r="BG151" s="155">
        <f t="shared" si="1353"/>
        <v>0</v>
      </c>
      <c r="BJ151" s="286" t="s">
        <v>437</v>
      </c>
      <c r="BK151" s="292" t="s">
        <v>438</v>
      </c>
      <c r="BL151" s="293" t="s">
        <v>107</v>
      </c>
      <c r="BM151" s="294">
        <v>2</v>
      </c>
      <c r="BN151" s="295">
        <v>300000</v>
      </c>
      <c r="BO151" s="291">
        <f t="shared" ref="BO151:BO152" si="1598">+ROUND(BM151*BN151,0)</f>
        <v>600000</v>
      </c>
      <c r="BP151" s="585">
        <f>BP150/BO189</f>
        <v>3.6324500841763549E-3</v>
      </c>
      <c r="BQ151" s="198">
        <f t="shared" si="964"/>
        <v>1</v>
      </c>
      <c r="BR151" s="198">
        <f t="shared" si="965"/>
        <v>1</v>
      </c>
      <c r="BS151" s="199">
        <f t="shared" si="966"/>
        <v>1</v>
      </c>
      <c r="BT151" s="199">
        <f t="shared" ref="BT151:BT152" si="1599">IF(BN151=0,0,1)</f>
        <v>1</v>
      </c>
      <c r="BU151" s="199">
        <f t="shared" ref="BU151:BU152" si="1600">IF(BO151=0,0,1)</f>
        <v>1</v>
      </c>
      <c r="BV151" s="199">
        <f t="shared" ref="BV151:BV152" si="1601">PRODUCT(BQ151:BU151)</f>
        <v>1</v>
      </c>
      <c r="BW151" s="113">
        <f t="shared" si="874"/>
        <v>600000</v>
      </c>
      <c r="BX151" s="155">
        <f t="shared" si="1358"/>
        <v>0</v>
      </c>
      <c r="CA151" s="286" t="s">
        <v>437</v>
      </c>
      <c r="CB151" s="298" t="s">
        <v>438</v>
      </c>
      <c r="CC151" s="293" t="s">
        <v>107</v>
      </c>
      <c r="CD151" s="294">
        <v>2</v>
      </c>
      <c r="CE151" s="295">
        <v>150000</v>
      </c>
      <c r="CF151" s="291">
        <f t="shared" ref="CF151:CF152" si="1602">+ROUND(CD151*CE151,0)</f>
        <v>300000</v>
      </c>
      <c r="CG151" s="585">
        <f>CG150/CF189</f>
        <v>1.9292947556270052E-3</v>
      </c>
      <c r="CH151" s="198">
        <f t="shared" si="971"/>
        <v>1</v>
      </c>
      <c r="CI151" s="198">
        <f t="shared" si="972"/>
        <v>1</v>
      </c>
      <c r="CJ151" s="199">
        <f t="shared" si="973"/>
        <v>1</v>
      </c>
      <c r="CK151" s="199">
        <f t="shared" ref="CK151:CK152" si="1603">IF(CE151=0,0,1)</f>
        <v>1</v>
      </c>
      <c r="CL151" s="199">
        <f t="shared" ref="CL151:CL152" si="1604">IF(CF151=0,0,1)</f>
        <v>1</v>
      </c>
      <c r="CM151" s="199">
        <f t="shared" ref="CM151:CM152" si="1605">PRODUCT(CH151:CL151)</f>
        <v>1</v>
      </c>
      <c r="CN151" s="113">
        <f t="shared" si="875"/>
        <v>300000</v>
      </c>
      <c r="CO151" s="155">
        <f t="shared" si="1363"/>
        <v>0</v>
      </c>
      <c r="CR151" s="299" t="s">
        <v>437</v>
      </c>
      <c r="CS151" s="300" t="s">
        <v>438</v>
      </c>
      <c r="CT151" s="301" t="s">
        <v>107</v>
      </c>
      <c r="CU151" s="302">
        <v>2</v>
      </c>
      <c r="CV151" s="303">
        <v>826200</v>
      </c>
      <c r="CW151" s="291">
        <f t="shared" ref="CW151:CW152" si="1606">+ROUND(CU151*CV151,0)</f>
        <v>1652400</v>
      </c>
      <c r="CX151" s="585">
        <f>CX150/CW189</f>
        <v>1.0359857252496057E-2</v>
      </c>
      <c r="CY151" s="198">
        <f t="shared" si="978"/>
        <v>1</v>
      </c>
      <c r="CZ151" s="198">
        <f t="shared" si="979"/>
        <v>1</v>
      </c>
      <c r="DA151" s="199">
        <f t="shared" si="980"/>
        <v>1</v>
      </c>
      <c r="DB151" s="199">
        <f t="shared" ref="DB151:DB152" si="1607">IF(CV151=0,0,1)</f>
        <v>1</v>
      </c>
      <c r="DC151" s="199">
        <f t="shared" ref="DC151:DC152" si="1608">IF(CW151=0,0,1)</f>
        <v>1</v>
      </c>
      <c r="DD151" s="199">
        <f t="shared" ref="DD151:DD152" si="1609">PRODUCT(CY151:DC151)</f>
        <v>1</v>
      </c>
      <c r="DE151" s="113">
        <f t="shared" si="876"/>
        <v>1652400</v>
      </c>
      <c r="DF151" s="155">
        <f t="shared" si="1368"/>
        <v>0</v>
      </c>
      <c r="DI151" s="286" t="s">
        <v>437</v>
      </c>
      <c r="DJ151" s="287" t="s">
        <v>438</v>
      </c>
      <c r="DK151" s="288" t="s">
        <v>107</v>
      </c>
      <c r="DL151" s="289">
        <v>2</v>
      </c>
      <c r="DM151" s="295">
        <v>0</v>
      </c>
      <c r="DN151" s="291">
        <f t="shared" ref="DN151:DN152" si="1610">+ROUND(DL151*DM151,0)</f>
        <v>0</v>
      </c>
      <c r="DO151" s="585" t="e">
        <f>DO150/DN189</f>
        <v>#DIV/0!</v>
      </c>
      <c r="DP151" s="198">
        <f t="shared" si="985"/>
        <v>1</v>
      </c>
      <c r="DQ151" s="198">
        <f t="shared" si="986"/>
        <v>1</v>
      </c>
      <c r="DR151" s="199">
        <f t="shared" si="987"/>
        <v>1</v>
      </c>
      <c r="DS151" s="199">
        <f t="shared" ref="DS151:DS152" si="1611">IF(DM151=0,0,1)</f>
        <v>0</v>
      </c>
      <c r="DT151" s="199">
        <f t="shared" ref="DT151:DT152" si="1612">IF(DN151=0,0,1)</f>
        <v>0</v>
      </c>
      <c r="DU151" s="199">
        <f t="shared" ref="DU151:DU152" si="1613">PRODUCT(DP151:DT151)</f>
        <v>0</v>
      </c>
      <c r="DV151" s="113">
        <f t="shared" si="877"/>
        <v>0</v>
      </c>
      <c r="DW151" s="155">
        <f t="shared" si="1373"/>
        <v>0</v>
      </c>
      <c r="DZ151" s="286" t="s">
        <v>437</v>
      </c>
      <c r="EA151" s="287" t="s">
        <v>438</v>
      </c>
      <c r="EB151" s="288" t="s">
        <v>107</v>
      </c>
      <c r="EC151" s="289">
        <v>2</v>
      </c>
      <c r="ED151" s="295">
        <v>0</v>
      </c>
      <c r="EE151" s="291">
        <f t="shared" ref="EE151:EE152" si="1614">+ROUND(EC151*ED151,0)</f>
        <v>0</v>
      </c>
      <c r="EF151" s="585" t="e">
        <f>EF150/EE189</f>
        <v>#DIV/0!</v>
      </c>
      <c r="EG151" s="198">
        <f t="shared" si="992"/>
        <v>1</v>
      </c>
      <c r="EH151" s="198">
        <f t="shared" si="993"/>
        <v>1</v>
      </c>
      <c r="EI151" s="199">
        <f t="shared" si="994"/>
        <v>1</v>
      </c>
      <c r="EJ151" s="199">
        <f t="shared" ref="EJ151:EJ152" si="1615">IF(ED151=0,0,1)</f>
        <v>0</v>
      </c>
      <c r="EK151" s="199">
        <f t="shared" ref="EK151:EK152" si="1616">IF(EE151=0,0,1)</f>
        <v>0</v>
      </c>
      <c r="EL151" s="199">
        <f t="shared" ref="EL151:EL152" si="1617">PRODUCT(EG151:EK151)</f>
        <v>0</v>
      </c>
      <c r="EM151" s="113">
        <f t="shared" si="878"/>
        <v>0</v>
      </c>
      <c r="EN151" s="155">
        <f t="shared" si="1378"/>
        <v>0</v>
      </c>
      <c r="EQ151" s="286" t="s">
        <v>437</v>
      </c>
      <c r="ER151" s="287" t="s">
        <v>438</v>
      </c>
      <c r="ES151" s="288" t="s">
        <v>107</v>
      </c>
      <c r="ET151" s="289">
        <v>2</v>
      </c>
      <c r="EU151" s="295">
        <v>0</v>
      </c>
      <c r="EV151" s="291">
        <f t="shared" ref="EV151:EV152" si="1618">+ROUND(ET151*EU151,0)</f>
        <v>0</v>
      </c>
      <c r="EW151" s="585" t="e">
        <f>EW150/EV189</f>
        <v>#DIV/0!</v>
      </c>
      <c r="EX151" s="198">
        <f t="shared" si="999"/>
        <v>1</v>
      </c>
      <c r="EY151" s="198">
        <f t="shared" si="1000"/>
        <v>1</v>
      </c>
      <c r="EZ151" s="199">
        <f t="shared" si="1001"/>
        <v>1</v>
      </c>
      <c r="FA151" s="199">
        <f t="shared" ref="FA151:FA152" si="1619">IF(EU151=0,0,1)</f>
        <v>0</v>
      </c>
      <c r="FB151" s="199">
        <f t="shared" ref="FB151:FB152" si="1620">IF(EV151=0,0,1)</f>
        <v>0</v>
      </c>
      <c r="FC151" s="199">
        <f t="shared" ref="FC151:FC152" si="1621">PRODUCT(EX151:FB151)</f>
        <v>0</v>
      </c>
      <c r="FD151" s="113">
        <f t="shared" si="879"/>
        <v>0</v>
      </c>
      <c r="FE151" s="155">
        <f t="shared" si="1383"/>
        <v>0</v>
      </c>
      <c r="FH151" s="286" t="s">
        <v>437</v>
      </c>
      <c r="FI151" s="287" t="s">
        <v>438</v>
      </c>
      <c r="FJ151" s="288" t="s">
        <v>107</v>
      </c>
      <c r="FK151" s="289">
        <v>2</v>
      </c>
      <c r="FL151" s="295">
        <v>0</v>
      </c>
      <c r="FM151" s="291">
        <f t="shared" ref="FM151:FM152" si="1622">+ROUND(FK151*FL151,0)</f>
        <v>0</v>
      </c>
      <c r="FN151" s="585" t="e">
        <f>FN150/FM189</f>
        <v>#DIV/0!</v>
      </c>
      <c r="FO151" s="198">
        <f t="shared" si="1006"/>
        <v>1</v>
      </c>
      <c r="FP151" s="198">
        <f t="shared" si="1007"/>
        <v>1</v>
      </c>
      <c r="FQ151" s="199">
        <f t="shared" si="1008"/>
        <v>1</v>
      </c>
      <c r="FR151" s="199">
        <f t="shared" ref="FR151:FR152" si="1623">IF(FL151=0,0,1)</f>
        <v>0</v>
      </c>
      <c r="FS151" s="199">
        <f t="shared" ref="FS151:FS152" si="1624">IF(FM151=0,0,1)</f>
        <v>0</v>
      </c>
      <c r="FT151" s="199">
        <f t="shared" ref="FT151:FT152" si="1625">PRODUCT(FO151:FS151)</f>
        <v>0</v>
      </c>
      <c r="FU151" s="113">
        <f t="shared" si="880"/>
        <v>0</v>
      </c>
      <c r="FV151" s="155">
        <f t="shared" si="1388"/>
        <v>0</v>
      </c>
      <c r="FY151" s="286" t="s">
        <v>437</v>
      </c>
      <c r="FZ151" s="287" t="s">
        <v>438</v>
      </c>
      <c r="GA151" s="288" t="s">
        <v>107</v>
      </c>
      <c r="GB151" s="289">
        <v>2</v>
      </c>
      <c r="GC151" s="295">
        <v>0</v>
      </c>
      <c r="GD151" s="291">
        <f t="shared" ref="GD151:GD152" si="1626">+ROUND(GB151*GC151,0)</f>
        <v>0</v>
      </c>
      <c r="GE151" s="585" t="e">
        <f>GE150/GD189</f>
        <v>#DIV/0!</v>
      </c>
      <c r="GF151" s="198">
        <f t="shared" si="1013"/>
        <v>1</v>
      </c>
      <c r="GG151" s="198">
        <f t="shared" si="1014"/>
        <v>1</v>
      </c>
      <c r="GH151" s="199">
        <f t="shared" si="1015"/>
        <v>1</v>
      </c>
      <c r="GI151" s="199">
        <f t="shared" ref="GI151:GI152" si="1627">IF(GC151=0,0,1)</f>
        <v>0</v>
      </c>
      <c r="GJ151" s="199">
        <f t="shared" ref="GJ151:GJ152" si="1628">IF(GD151=0,0,1)</f>
        <v>0</v>
      </c>
      <c r="GK151" s="199">
        <f t="shared" ref="GK151:GK152" si="1629">PRODUCT(GF151:GJ151)</f>
        <v>0</v>
      </c>
      <c r="GL151" s="113">
        <f t="shared" si="881"/>
        <v>0</v>
      </c>
      <c r="GM151" s="155">
        <f t="shared" si="1393"/>
        <v>0</v>
      </c>
      <c r="GP151" s="286" t="s">
        <v>437</v>
      </c>
      <c r="GQ151" s="287" t="s">
        <v>438</v>
      </c>
      <c r="GR151" s="288" t="s">
        <v>107</v>
      </c>
      <c r="GS151" s="289">
        <v>2</v>
      </c>
      <c r="GT151" s="295">
        <v>0</v>
      </c>
      <c r="GU151" s="291">
        <f t="shared" ref="GU151:GU152" si="1630">+ROUND(GS151*GT151,0)</f>
        <v>0</v>
      </c>
      <c r="GV151" s="585" t="e">
        <f>GV150/GU189</f>
        <v>#DIV/0!</v>
      </c>
      <c r="GW151" s="198">
        <f t="shared" si="1020"/>
        <v>1</v>
      </c>
      <c r="GX151" s="198">
        <f t="shared" si="1021"/>
        <v>1</v>
      </c>
      <c r="GY151" s="199">
        <f t="shared" si="1022"/>
        <v>1</v>
      </c>
      <c r="GZ151" s="199">
        <f t="shared" ref="GZ151:GZ152" si="1631">IF(GT151=0,0,1)</f>
        <v>0</v>
      </c>
      <c r="HA151" s="199">
        <f t="shared" ref="HA151:HA152" si="1632">IF(GU151=0,0,1)</f>
        <v>0</v>
      </c>
      <c r="HB151" s="199">
        <f t="shared" ref="HB151:HB152" si="1633">PRODUCT(GW151:HA151)</f>
        <v>0</v>
      </c>
      <c r="HC151" s="113">
        <f t="shared" si="882"/>
        <v>0</v>
      </c>
      <c r="HD151" s="155">
        <f t="shared" si="1398"/>
        <v>0</v>
      </c>
      <c r="HG151" s="286" t="s">
        <v>437</v>
      </c>
      <c r="HH151" s="287" t="s">
        <v>438</v>
      </c>
      <c r="HI151" s="288" t="s">
        <v>107</v>
      </c>
      <c r="HJ151" s="289">
        <v>2</v>
      </c>
      <c r="HK151" s="295">
        <v>0</v>
      </c>
      <c r="HL151" s="291">
        <f t="shared" ref="HL151:HL152" si="1634">+ROUND(HJ151*HK151,0)</f>
        <v>0</v>
      </c>
      <c r="HM151" s="585" t="e">
        <f>HM150/HL189</f>
        <v>#DIV/0!</v>
      </c>
      <c r="HN151" s="198">
        <f t="shared" si="1027"/>
        <v>1</v>
      </c>
      <c r="HO151" s="198">
        <f t="shared" si="1028"/>
        <v>1</v>
      </c>
      <c r="HP151" s="199">
        <f t="shared" si="1029"/>
        <v>1</v>
      </c>
      <c r="HQ151" s="199">
        <f t="shared" ref="HQ151:HQ152" si="1635">IF(HK151=0,0,1)</f>
        <v>0</v>
      </c>
      <c r="HR151" s="199">
        <f t="shared" ref="HR151:HR152" si="1636">IF(HL151=0,0,1)</f>
        <v>0</v>
      </c>
      <c r="HS151" s="199">
        <f t="shared" ref="HS151:HS152" si="1637">PRODUCT(HN151:HR151)</f>
        <v>0</v>
      </c>
      <c r="HT151" s="113">
        <f t="shared" si="883"/>
        <v>0</v>
      </c>
      <c r="HU151" s="155">
        <f t="shared" si="1403"/>
        <v>0</v>
      </c>
      <c r="HX151" s="286" t="s">
        <v>437</v>
      </c>
      <c r="HY151" s="287" t="s">
        <v>438</v>
      </c>
      <c r="HZ151" s="288" t="s">
        <v>107</v>
      </c>
      <c r="IA151" s="289">
        <v>2</v>
      </c>
      <c r="IB151" s="295">
        <v>0</v>
      </c>
      <c r="IC151" s="291">
        <f t="shared" ref="IC151:IC152" si="1638">+ROUND(IA151*IB151,0)</f>
        <v>0</v>
      </c>
      <c r="ID151" s="585" t="e">
        <f>ID150/IC189</f>
        <v>#DIV/0!</v>
      </c>
      <c r="IE151" s="198">
        <f t="shared" si="1034"/>
        <v>1</v>
      </c>
      <c r="IF151" s="198">
        <f t="shared" si="1035"/>
        <v>1</v>
      </c>
      <c r="IG151" s="199">
        <f t="shared" si="1036"/>
        <v>1</v>
      </c>
      <c r="IH151" s="199">
        <f t="shared" ref="IH151:IH152" si="1639">IF(IB151=0,0,1)</f>
        <v>0</v>
      </c>
      <c r="II151" s="199">
        <f t="shared" ref="II151:II152" si="1640">IF(IC151=0,0,1)</f>
        <v>0</v>
      </c>
      <c r="IJ151" s="199">
        <f t="shared" ref="IJ151:IJ152" si="1641">PRODUCT(IE151:II151)</f>
        <v>0</v>
      </c>
      <c r="IK151" s="113">
        <f t="shared" si="884"/>
        <v>0</v>
      </c>
      <c r="IL151" s="155">
        <f t="shared" si="1408"/>
        <v>0</v>
      </c>
      <c r="IO151" s="286" t="s">
        <v>437</v>
      </c>
      <c r="IP151" s="287" t="s">
        <v>438</v>
      </c>
      <c r="IQ151" s="288" t="s">
        <v>107</v>
      </c>
      <c r="IR151" s="289">
        <v>2</v>
      </c>
      <c r="IS151" s="295">
        <v>0</v>
      </c>
      <c r="IT151" s="291">
        <f t="shared" ref="IT151:IT152" si="1642">+ROUND(IR151*IS151,0)</f>
        <v>0</v>
      </c>
      <c r="IU151" s="585" t="e">
        <f>IU150/IT189</f>
        <v>#DIV/0!</v>
      </c>
      <c r="IV151" s="198">
        <f t="shared" si="1041"/>
        <v>1</v>
      </c>
      <c r="IW151" s="198">
        <f t="shared" si="1042"/>
        <v>1</v>
      </c>
      <c r="IX151" s="199">
        <f t="shared" si="1043"/>
        <v>1</v>
      </c>
      <c r="IY151" s="199">
        <f t="shared" ref="IY151:IY152" si="1643">IF(IS151=0,0,1)</f>
        <v>0</v>
      </c>
      <c r="IZ151" s="199">
        <f t="shared" ref="IZ151:IZ152" si="1644">IF(IT151=0,0,1)</f>
        <v>0</v>
      </c>
      <c r="JA151" s="199">
        <f t="shared" ref="JA151:JA152" si="1645">PRODUCT(IV151:IZ151)</f>
        <v>0</v>
      </c>
      <c r="JB151" s="113">
        <f t="shared" si="885"/>
        <v>0</v>
      </c>
      <c r="JC151" s="155">
        <f t="shared" si="1413"/>
        <v>0</v>
      </c>
    </row>
    <row r="152" spans="2:263" ht="42" customHeight="1" thickBot="1">
      <c r="B152" s="286" t="s">
        <v>439</v>
      </c>
      <c r="C152" s="287" t="s">
        <v>440</v>
      </c>
      <c r="D152" s="288" t="s">
        <v>107</v>
      </c>
      <c r="E152" s="289">
        <v>1</v>
      </c>
      <c r="F152" s="290">
        <v>0</v>
      </c>
      <c r="G152" s="291">
        <f t="shared" si="1588"/>
        <v>0</v>
      </c>
      <c r="H152" s="587"/>
      <c r="K152" s="286" t="s">
        <v>439</v>
      </c>
      <c r="L152" s="292" t="s">
        <v>440</v>
      </c>
      <c r="M152" s="293" t="s">
        <v>107</v>
      </c>
      <c r="N152" s="294">
        <v>1</v>
      </c>
      <c r="O152" s="295">
        <v>48501</v>
      </c>
      <c r="P152" s="291">
        <f t="shared" si="1589"/>
        <v>48501</v>
      </c>
      <c r="Q152" s="586"/>
      <c r="R152" s="198">
        <f t="shared" si="1282"/>
        <v>1</v>
      </c>
      <c r="S152" s="198">
        <f t="shared" si="1283"/>
        <v>1</v>
      </c>
      <c r="T152" s="199">
        <f t="shared" si="1284"/>
        <v>1</v>
      </c>
      <c r="U152" s="199">
        <f t="shared" si="1104"/>
        <v>1</v>
      </c>
      <c r="V152" s="199">
        <f t="shared" si="1105"/>
        <v>1</v>
      </c>
      <c r="W152" s="199">
        <f t="shared" si="1106"/>
        <v>1</v>
      </c>
      <c r="X152" s="113">
        <f t="shared" si="1107"/>
        <v>48501</v>
      </c>
      <c r="Y152" s="155">
        <f t="shared" si="1108"/>
        <v>0</v>
      </c>
      <c r="AB152" s="286" t="s">
        <v>439</v>
      </c>
      <c r="AC152" s="292" t="s">
        <v>440</v>
      </c>
      <c r="AD152" s="293" t="s">
        <v>107</v>
      </c>
      <c r="AE152" s="294">
        <v>1</v>
      </c>
      <c r="AF152" s="295">
        <v>158000</v>
      </c>
      <c r="AG152" s="291">
        <f t="shared" si="1590"/>
        <v>158000</v>
      </c>
      <c r="AH152" s="587"/>
      <c r="AI152" s="198">
        <f t="shared" si="950"/>
        <v>1</v>
      </c>
      <c r="AJ152" s="198">
        <f t="shared" si="951"/>
        <v>1</v>
      </c>
      <c r="AK152" s="199">
        <f t="shared" si="952"/>
        <v>1</v>
      </c>
      <c r="AL152" s="199">
        <f t="shared" si="1591"/>
        <v>1</v>
      </c>
      <c r="AM152" s="199">
        <f t="shared" si="1592"/>
        <v>1</v>
      </c>
      <c r="AN152" s="199">
        <f t="shared" si="1593"/>
        <v>1</v>
      </c>
      <c r="AO152" s="113">
        <f t="shared" si="872"/>
        <v>158000</v>
      </c>
      <c r="AP152" s="155">
        <f t="shared" si="1348"/>
        <v>0</v>
      </c>
      <c r="AS152" s="286" t="s">
        <v>439</v>
      </c>
      <c r="AT152" s="292" t="s">
        <v>440</v>
      </c>
      <c r="AU152" s="296" t="s">
        <v>107</v>
      </c>
      <c r="AV152" s="294">
        <v>1</v>
      </c>
      <c r="AW152" s="297">
        <v>150000</v>
      </c>
      <c r="AX152" s="291">
        <f t="shared" si="1594"/>
        <v>150000</v>
      </c>
      <c r="AY152" s="587"/>
      <c r="AZ152" s="198">
        <f t="shared" si="957"/>
        <v>1</v>
      </c>
      <c r="BA152" s="198">
        <f t="shared" si="958"/>
        <v>1</v>
      </c>
      <c r="BB152" s="199">
        <f t="shared" si="959"/>
        <v>1</v>
      </c>
      <c r="BC152" s="199">
        <f t="shared" si="1595"/>
        <v>1</v>
      </c>
      <c r="BD152" s="199">
        <f t="shared" si="1596"/>
        <v>1</v>
      </c>
      <c r="BE152" s="199">
        <f t="shared" si="1597"/>
        <v>1</v>
      </c>
      <c r="BF152" s="113">
        <f t="shared" si="873"/>
        <v>150000</v>
      </c>
      <c r="BG152" s="155">
        <f t="shared" si="1353"/>
        <v>0</v>
      </c>
      <c r="BJ152" s="286" t="s">
        <v>439</v>
      </c>
      <c r="BK152" s="292" t="s">
        <v>440</v>
      </c>
      <c r="BL152" s="293" t="s">
        <v>107</v>
      </c>
      <c r="BM152" s="294">
        <v>1</v>
      </c>
      <c r="BN152" s="295">
        <v>200000</v>
      </c>
      <c r="BO152" s="291">
        <f t="shared" si="1598"/>
        <v>200000</v>
      </c>
      <c r="BP152" s="587"/>
      <c r="BQ152" s="198">
        <f t="shared" si="964"/>
        <v>1</v>
      </c>
      <c r="BR152" s="198">
        <f t="shared" si="965"/>
        <v>1</v>
      </c>
      <c r="BS152" s="199">
        <f t="shared" si="966"/>
        <v>1</v>
      </c>
      <c r="BT152" s="199">
        <f t="shared" si="1599"/>
        <v>1</v>
      </c>
      <c r="BU152" s="199">
        <f t="shared" si="1600"/>
        <v>1</v>
      </c>
      <c r="BV152" s="199">
        <f t="shared" si="1601"/>
        <v>1</v>
      </c>
      <c r="BW152" s="113">
        <f t="shared" si="874"/>
        <v>200000</v>
      </c>
      <c r="BX152" s="155">
        <f t="shared" si="1358"/>
        <v>0</v>
      </c>
      <c r="CA152" s="286" t="s">
        <v>439</v>
      </c>
      <c r="CB152" s="298" t="s">
        <v>440</v>
      </c>
      <c r="CC152" s="293" t="s">
        <v>107</v>
      </c>
      <c r="CD152" s="294">
        <v>1</v>
      </c>
      <c r="CE152" s="295">
        <v>120000</v>
      </c>
      <c r="CF152" s="291">
        <f t="shared" si="1602"/>
        <v>120000</v>
      </c>
      <c r="CG152" s="587"/>
      <c r="CH152" s="198">
        <f t="shared" si="971"/>
        <v>1</v>
      </c>
      <c r="CI152" s="198">
        <f t="shared" si="972"/>
        <v>1</v>
      </c>
      <c r="CJ152" s="199">
        <f t="shared" si="973"/>
        <v>1</v>
      </c>
      <c r="CK152" s="199">
        <f t="shared" si="1603"/>
        <v>1</v>
      </c>
      <c r="CL152" s="199">
        <f t="shared" si="1604"/>
        <v>1</v>
      </c>
      <c r="CM152" s="199">
        <f t="shared" si="1605"/>
        <v>1</v>
      </c>
      <c r="CN152" s="113">
        <f t="shared" si="875"/>
        <v>120000</v>
      </c>
      <c r="CO152" s="155">
        <f t="shared" si="1363"/>
        <v>0</v>
      </c>
      <c r="CR152" s="299" t="s">
        <v>439</v>
      </c>
      <c r="CS152" s="300" t="s">
        <v>440</v>
      </c>
      <c r="CT152" s="301" t="s">
        <v>107</v>
      </c>
      <c r="CU152" s="302">
        <v>1</v>
      </c>
      <c r="CV152" s="303">
        <v>663000</v>
      </c>
      <c r="CW152" s="291">
        <f t="shared" si="1606"/>
        <v>663000</v>
      </c>
      <c r="CX152" s="587"/>
      <c r="CY152" s="198">
        <f t="shared" si="978"/>
        <v>1</v>
      </c>
      <c r="CZ152" s="198">
        <f t="shared" si="979"/>
        <v>1</v>
      </c>
      <c r="DA152" s="199">
        <f t="shared" si="980"/>
        <v>1</v>
      </c>
      <c r="DB152" s="199">
        <f t="shared" si="1607"/>
        <v>1</v>
      </c>
      <c r="DC152" s="199">
        <f t="shared" si="1608"/>
        <v>1</v>
      </c>
      <c r="DD152" s="199">
        <f t="shared" si="1609"/>
        <v>1</v>
      </c>
      <c r="DE152" s="113">
        <f t="shared" si="876"/>
        <v>663000</v>
      </c>
      <c r="DF152" s="155">
        <f t="shared" si="1368"/>
        <v>0</v>
      </c>
      <c r="DI152" s="286" t="s">
        <v>439</v>
      </c>
      <c r="DJ152" s="287" t="s">
        <v>440</v>
      </c>
      <c r="DK152" s="288" t="s">
        <v>107</v>
      </c>
      <c r="DL152" s="289">
        <v>1</v>
      </c>
      <c r="DM152" s="295">
        <v>0</v>
      </c>
      <c r="DN152" s="291">
        <f t="shared" si="1610"/>
        <v>0</v>
      </c>
      <c r="DO152" s="587"/>
      <c r="DP152" s="198">
        <f t="shared" si="985"/>
        <v>1</v>
      </c>
      <c r="DQ152" s="198">
        <f t="shared" si="986"/>
        <v>1</v>
      </c>
      <c r="DR152" s="199">
        <f t="shared" si="987"/>
        <v>1</v>
      </c>
      <c r="DS152" s="199">
        <f t="shared" si="1611"/>
        <v>0</v>
      </c>
      <c r="DT152" s="199">
        <f t="shared" si="1612"/>
        <v>0</v>
      </c>
      <c r="DU152" s="199">
        <f t="shared" si="1613"/>
        <v>0</v>
      </c>
      <c r="DV152" s="113">
        <f t="shared" si="877"/>
        <v>0</v>
      </c>
      <c r="DW152" s="155">
        <f t="shared" si="1373"/>
        <v>0</v>
      </c>
      <c r="DZ152" s="286" t="s">
        <v>439</v>
      </c>
      <c r="EA152" s="287" t="s">
        <v>440</v>
      </c>
      <c r="EB152" s="288" t="s">
        <v>107</v>
      </c>
      <c r="EC152" s="289">
        <v>1</v>
      </c>
      <c r="ED152" s="295">
        <v>0</v>
      </c>
      <c r="EE152" s="291">
        <f t="shared" si="1614"/>
        <v>0</v>
      </c>
      <c r="EF152" s="587"/>
      <c r="EG152" s="198">
        <f t="shared" si="992"/>
        <v>1</v>
      </c>
      <c r="EH152" s="198">
        <f t="shared" si="993"/>
        <v>1</v>
      </c>
      <c r="EI152" s="199">
        <f t="shared" si="994"/>
        <v>1</v>
      </c>
      <c r="EJ152" s="199">
        <f t="shared" si="1615"/>
        <v>0</v>
      </c>
      <c r="EK152" s="199">
        <f t="shared" si="1616"/>
        <v>0</v>
      </c>
      <c r="EL152" s="199">
        <f t="shared" si="1617"/>
        <v>0</v>
      </c>
      <c r="EM152" s="113">
        <f t="shared" si="878"/>
        <v>0</v>
      </c>
      <c r="EN152" s="155">
        <f t="shared" si="1378"/>
        <v>0</v>
      </c>
      <c r="EQ152" s="286" t="s">
        <v>439</v>
      </c>
      <c r="ER152" s="287" t="s">
        <v>440</v>
      </c>
      <c r="ES152" s="288" t="s">
        <v>107</v>
      </c>
      <c r="ET152" s="289">
        <v>1</v>
      </c>
      <c r="EU152" s="295">
        <v>0</v>
      </c>
      <c r="EV152" s="291">
        <f t="shared" si="1618"/>
        <v>0</v>
      </c>
      <c r="EW152" s="587"/>
      <c r="EX152" s="198">
        <f t="shared" si="999"/>
        <v>1</v>
      </c>
      <c r="EY152" s="198">
        <f t="shared" si="1000"/>
        <v>1</v>
      </c>
      <c r="EZ152" s="199">
        <f t="shared" si="1001"/>
        <v>1</v>
      </c>
      <c r="FA152" s="199">
        <f t="shared" si="1619"/>
        <v>0</v>
      </c>
      <c r="FB152" s="199">
        <f t="shared" si="1620"/>
        <v>0</v>
      </c>
      <c r="FC152" s="199">
        <f t="shared" si="1621"/>
        <v>0</v>
      </c>
      <c r="FD152" s="113">
        <f t="shared" si="879"/>
        <v>0</v>
      </c>
      <c r="FE152" s="155">
        <f t="shared" si="1383"/>
        <v>0</v>
      </c>
      <c r="FH152" s="286" t="s">
        <v>439</v>
      </c>
      <c r="FI152" s="287" t="s">
        <v>440</v>
      </c>
      <c r="FJ152" s="288" t="s">
        <v>107</v>
      </c>
      <c r="FK152" s="289">
        <v>1</v>
      </c>
      <c r="FL152" s="295">
        <v>0</v>
      </c>
      <c r="FM152" s="291">
        <f t="shared" si="1622"/>
        <v>0</v>
      </c>
      <c r="FN152" s="587"/>
      <c r="FO152" s="198">
        <f t="shared" si="1006"/>
        <v>1</v>
      </c>
      <c r="FP152" s="198">
        <f t="shared" si="1007"/>
        <v>1</v>
      </c>
      <c r="FQ152" s="199">
        <f t="shared" si="1008"/>
        <v>1</v>
      </c>
      <c r="FR152" s="199">
        <f t="shared" si="1623"/>
        <v>0</v>
      </c>
      <c r="FS152" s="199">
        <f t="shared" si="1624"/>
        <v>0</v>
      </c>
      <c r="FT152" s="199">
        <f t="shared" si="1625"/>
        <v>0</v>
      </c>
      <c r="FU152" s="113">
        <f t="shared" si="880"/>
        <v>0</v>
      </c>
      <c r="FV152" s="155">
        <f t="shared" si="1388"/>
        <v>0</v>
      </c>
      <c r="FY152" s="286" t="s">
        <v>439</v>
      </c>
      <c r="FZ152" s="287" t="s">
        <v>440</v>
      </c>
      <c r="GA152" s="288" t="s">
        <v>107</v>
      </c>
      <c r="GB152" s="289">
        <v>1</v>
      </c>
      <c r="GC152" s="295">
        <v>0</v>
      </c>
      <c r="GD152" s="291">
        <f t="shared" si="1626"/>
        <v>0</v>
      </c>
      <c r="GE152" s="587"/>
      <c r="GF152" s="198">
        <f t="shared" si="1013"/>
        <v>1</v>
      </c>
      <c r="GG152" s="198">
        <f t="shared" si="1014"/>
        <v>1</v>
      </c>
      <c r="GH152" s="199">
        <f t="shared" si="1015"/>
        <v>1</v>
      </c>
      <c r="GI152" s="199">
        <f t="shared" si="1627"/>
        <v>0</v>
      </c>
      <c r="GJ152" s="199">
        <f t="shared" si="1628"/>
        <v>0</v>
      </c>
      <c r="GK152" s="199">
        <f t="shared" si="1629"/>
        <v>0</v>
      </c>
      <c r="GL152" s="113">
        <f t="shared" si="881"/>
        <v>0</v>
      </c>
      <c r="GM152" s="155">
        <f t="shared" si="1393"/>
        <v>0</v>
      </c>
      <c r="GP152" s="286" t="s">
        <v>439</v>
      </c>
      <c r="GQ152" s="287" t="s">
        <v>440</v>
      </c>
      <c r="GR152" s="288" t="s">
        <v>107</v>
      </c>
      <c r="GS152" s="289">
        <v>1</v>
      </c>
      <c r="GT152" s="295">
        <v>0</v>
      </c>
      <c r="GU152" s="291">
        <f t="shared" si="1630"/>
        <v>0</v>
      </c>
      <c r="GV152" s="587"/>
      <c r="GW152" s="198">
        <f t="shared" si="1020"/>
        <v>1</v>
      </c>
      <c r="GX152" s="198">
        <f t="shared" si="1021"/>
        <v>1</v>
      </c>
      <c r="GY152" s="199">
        <f t="shared" si="1022"/>
        <v>1</v>
      </c>
      <c r="GZ152" s="199">
        <f t="shared" si="1631"/>
        <v>0</v>
      </c>
      <c r="HA152" s="199">
        <f t="shared" si="1632"/>
        <v>0</v>
      </c>
      <c r="HB152" s="199">
        <f t="shared" si="1633"/>
        <v>0</v>
      </c>
      <c r="HC152" s="113">
        <f t="shared" si="882"/>
        <v>0</v>
      </c>
      <c r="HD152" s="155">
        <f t="shared" si="1398"/>
        <v>0</v>
      </c>
      <c r="HG152" s="286" t="s">
        <v>439</v>
      </c>
      <c r="HH152" s="287" t="s">
        <v>440</v>
      </c>
      <c r="HI152" s="288" t="s">
        <v>107</v>
      </c>
      <c r="HJ152" s="289">
        <v>1</v>
      </c>
      <c r="HK152" s="295">
        <v>0</v>
      </c>
      <c r="HL152" s="291">
        <f t="shared" si="1634"/>
        <v>0</v>
      </c>
      <c r="HM152" s="587"/>
      <c r="HN152" s="198">
        <f t="shared" si="1027"/>
        <v>1</v>
      </c>
      <c r="HO152" s="198">
        <f t="shared" si="1028"/>
        <v>1</v>
      </c>
      <c r="HP152" s="199">
        <f t="shared" si="1029"/>
        <v>1</v>
      </c>
      <c r="HQ152" s="199">
        <f t="shared" si="1635"/>
        <v>0</v>
      </c>
      <c r="HR152" s="199">
        <f t="shared" si="1636"/>
        <v>0</v>
      </c>
      <c r="HS152" s="199">
        <f t="shared" si="1637"/>
        <v>0</v>
      </c>
      <c r="HT152" s="113">
        <f t="shared" si="883"/>
        <v>0</v>
      </c>
      <c r="HU152" s="155">
        <f t="shared" si="1403"/>
        <v>0</v>
      </c>
      <c r="HX152" s="286" t="s">
        <v>439</v>
      </c>
      <c r="HY152" s="287" t="s">
        <v>440</v>
      </c>
      <c r="HZ152" s="288" t="s">
        <v>107</v>
      </c>
      <c r="IA152" s="289">
        <v>1</v>
      </c>
      <c r="IB152" s="295">
        <v>0</v>
      </c>
      <c r="IC152" s="291">
        <f t="shared" si="1638"/>
        <v>0</v>
      </c>
      <c r="ID152" s="587"/>
      <c r="IE152" s="198">
        <f t="shared" si="1034"/>
        <v>1</v>
      </c>
      <c r="IF152" s="198">
        <f t="shared" si="1035"/>
        <v>1</v>
      </c>
      <c r="IG152" s="199">
        <f t="shared" si="1036"/>
        <v>1</v>
      </c>
      <c r="IH152" s="199">
        <f t="shared" si="1639"/>
        <v>0</v>
      </c>
      <c r="II152" s="199">
        <f t="shared" si="1640"/>
        <v>0</v>
      </c>
      <c r="IJ152" s="199">
        <f t="shared" si="1641"/>
        <v>0</v>
      </c>
      <c r="IK152" s="113">
        <f t="shared" si="884"/>
        <v>0</v>
      </c>
      <c r="IL152" s="155">
        <f t="shared" si="1408"/>
        <v>0</v>
      </c>
      <c r="IO152" s="286" t="s">
        <v>439</v>
      </c>
      <c r="IP152" s="287" t="s">
        <v>440</v>
      </c>
      <c r="IQ152" s="288" t="s">
        <v>107</v>
      </c>
      <c r="IR152" s="289">
        <v>1</v>
      </c>
      <c r="IS152" s="295">
        <v>0</v>
      </c>
      <c r="IT152" s="291">
        <f t="shared" si="1642"/>
        <v>0</v>
      </c>
      <c r="IU152" s="587"/>
      <c r="IV152" s="198">
        <f t="shared" si="1041"/>
        <v>1</v>
      </c>
      <c r="IW152" s="198">
        <f t="shared" si="1042"/>
        <v>1</v>
      </c>
      <c r="IX152" s="199">
        <f t="shared" si="1043"/>
        <v>1</v>
      </c>
      <c r="IY152" s="199">
        <f t="shared" si="1643"/>
        <v>0</v>
      </c>
      <c r="IZ152" s="199">
        <f t="shared" si="1644"/>
        <v>0</v>
      </c>
      <c r="JA152" s="199">
        <f t="shared" si="1645"/>
        <v>0</v>
      </c>
      <c r="JB152" s="113">
        <f t="shared" si="885"/>
        <v>0</v>
      </c>
      <c r="JC152" s="155">
        <f t="shared" si="1413"/>
        <v>0</v>
      </c>
    </row>
    <row r="153" spans="2:263" ht="17.25" thickTop="1">
      <c r="B153" s="308" t="s">
        <v>441</v>
      </c>
      <c r="C153" s="270" t="s">
        <v>442</v>
      </c>
      <c r="D153" s="309"/>
      <c r="E153" s="310"/>
      <c r="F153" s="311"/>
      <c r="G153" s="312"/>
      <c r="H153" s="275">
        <f>SUM(G154:G154)</f>
        <v>0</v>
      </c>
      <c r="K153" s="308" t="s">
        <v>441</v>
      </c>
      <c r="L153" s="270" t="s">
        <v>442</v>
      </c>
      <c r="M153" s="309"/>
      <c r="N153" s="310"/>
      <c r="O153" s="311"/>
      <c r="P153" s="312"/>
      <c r="Q153" s="275">
        <f>SUM(P154:P154)</f>
        <v>497420</v>
      </c>
      <c r="R153" s="198">
        <f t="shared" si="1282"/>
        <v>1</v>
      </c>
      <c r="S153" s="198">
        <f t="shared" si="1283"/>
        <v>1</v>
      </c>
      <c r="T153" s="199">
        <f t="shared" si="1284"/>
        <v>1</v>
      </c>
      <c r="U153" s="119"/>
      <c r="V153" s="119"/>
      <c r="W153" s="199">
        <f>PRODUCT(R153:T153)</f>
        <v>1</v>
      </c>
      <c r="X153" s="113">
        <f t="shared" si="1107"/>
        <v>0</v>
      </c>
      <c r="Y153" s="155">
        <f t="shared" si="1108"/>
        <v>0</v>
      </c>
      <c r="AB153" s="308" t="s">
        <v>441</v>
      </c>
      <c r="AC153" s="270" t="s">
        <v>442</v>
      </c>
      <c r="AD153" s="309"/>
      <c r="AE153" s="310"/>
      <c r="AF153" s="311"/>
      <c r="AG153" s="312"/>
      <c r="AH153" s="275">
        <f>SUM(AG154:AG154)</f>
        <v>452000</v>
      </c>
      <c r="AI153" s="198">
        <f t="shared" si="950"/>
        <v>1</v>
      </c>
      <c r="AJ153" s="198">
        <f t="shared" si="951"/>
        <v>1</v>
      </c>
      <c r="AK153" s="199">
        <f t="shared" si="952"/>
        <v>1</v>
      </c>
      <c r="AL153" s="119"/>
      <c r="AM153" s="119"/>
      <c r="AN153" s="199">
        <f>PRODUCT(AI153:AK153)</f>
        <v>1</v>
      </c>
      <c r="AO153" s="113">
        <f t="shared" ref="AO153:AO188" si="1646">ROUND(AG153,0)</f>
        <v>0</v>
      </c>
      <c r="AP153" s="155">
        <f t="shared" si="1348"/>
        <v>0</v>
      </c>
      <c r="AS153" s="313" t="s">
        <v>441</v>
      </c>
      <c r="AT153" s="277" t="s">
        <v>442</v>
      </c>
      <c r="AU153" s="314"/>
      <c r="AV153" s="315"/>
      <c r="AW153" s="316"/>
      <c r="AX153" s="312"/>
      <c r="AY153" s="275">
        <f>SUM(AX154:AX154)</f>
        <v>1300000</v>
      </c>
      <c r="AZ153" s="198">
        <f t="shared" si="957"/>
        <v>1</v>
      </c>
      <c r="BA153" s="198">
        <f t="shared" si="958"/>
        <v>1</v>
      </c>
      <c r="BB153" s="199">
        <f t="shared" si="959"/>
        <v>1</v>
      </c>
      <c r="BC153" s="119"/>
      <c r="BD153" s="119"/>
      <c r="BE153" s="199">
        <f>PRODUCT(AZ153:BB153)</f>
        <v>1</v>
      </c>
      <c r="BF153" s="113">
        <f t="shared" ref="BF153:BF188" si="1647">ROUND(AX153,0)</f>
        <v>0</v>
      </c>
      <c r="BG153" s="155">
        <f t="shared" si="1353"/>
        <v>0</v>
      </c>
      <c r="BJ153" s="308" t="s">
        <v>441</v>
      </c>
      <c r="BK153" s="270" t="s">
        <v>442</v>
      </c>
      <c r="BL153" s="309"/>
      <c r="BM153" s="310"/>
      <c r="BN153" s="311"/>
      <c r="BO153" s="312"/>
      <c r="BP153" s="275">
        <f>SUM(BO154:BO154)</f>
        <v>600000</v>
      </c>
      <c r="BQ153" s="198">
        <f t="shared" si="964"/>
        <v>1</v>
      </c>
      <c r="BR153" s="198">
        <f t="shared" si="965"/>
        <v>1</v>
      </c>
      <c r="BS153" s="199">
        <f t="shared" si="966"/>
        <v>1</v>
      </c>
      <c r="BT153" s="119"/>
      <c r="BU153" s="119"/>
      <c r="BV153" s="199">
        <f>PRODUCT(BQ153:BS153)</f>
        <v>1</v>
      </c>
      <c r="BW153" s="113">
        <f t="shared" ref="BW153:BW188" si="1648">ROUND(BO153,0)</f>
        <v>0</v>
      </c>
      <c r="BX153" s="155">
        <f t="shared" si="1358"/>
        <v>0</v>
      </c>
      <c r="CA153" s="308" t="s">
        <v>441</v>
      </c>
      <c r="CB153" s="270" t="s">
        <v>442</v>
      </c>
      <c r="CC153" s="309"/>
      <c r="CD153" s="310"/>
      <c r="CE153" s="311"/>
      <c r="CF153" s="312"/>
      <c r="CG153" s="275">
        <f>SUM(CF154:CF154)</f>
        <v>500000</v>
      </c>
      <c r="CH153" s="198">
        <f t="shared" si="971"/>
        <v>1</v>
      </c>
      <c r="CI153" s="198">
        <f t="shared" si="972"/>
        <v>1</v>
      </c>
      <c r="CJ153" s="199">
        <f t="shared" si="973"/>
        <v>1</v>
      </c>
      <c r="CK153" s="119"/>
      <c r="CL153" s="119"/>
      <c r="CM153" s="199">
        <f>PRODUCT(CH153:CJ153)</f>
        <v>1</v>
      </c>
      <c r="CN153" s="113">
        <f t="shared" ref="CN153:CN188" si="1649">ROUND(CF153,0)</f>
        <v>0</v>
      </c>
      <c r="CO153" s="155">
        <f t="shared" si="1363"/>
        <v>0</v>
      </c>
      <c r="CR153" s="317" t="s">
        <v>441</v>
      </c>
      <c r="CS153" s="282" t="s">
        <v>442</v>
      </c>
      <c r="CT153" s="318"/>
      <c r="CU153" s="319"/>
      <c r="CV153" s="319"/>
      <c r="CW153" s="312"/>
      <c r="CX153" s="275">
        <f>SUM(CW154:CW154)</f>
        <v>2244000</v>
      </c>
      <c r="CY153" s="198">
        <f t="shared" si="978"/>
        <v>1</v>
      </c>
      <c r="CZ153" s="198">
        <f t="shared" si="979"/>
        <v>1</v>
      </c>
      <c r="DA153" s="199">
        <f t="shared" si="980"/>
        <v>1</v>
      </c>
      <c r="DB153" s="119"/>
      <c r="DC153" s="119"/>
      <c r="DD153" s="199">
        <f>PRODUCT(CY153:DA153)</f>
        <v>1</v>
      </c>
      <c r="DE153" s="113">
        <f t="shared" ref="DE153:DE188" si="1650">ROUND(CW153,0)</f>
        <v>0</v>
      </c>
      <c r="DF153" s="155">
        <f t="shared" si="1368"/>
        <v>0</v>
      </c>
      <c r="DI153" s="308" t="s">
        <v>441</v>
      </c>
      <c r="DJ153" s="270" t="s">
        <v>442</v>
      </c>
      <c r="DK153" s="309"/>
      <c r="DL153" s="310"/>
      <c r="DM153" s="311"/>
      <c r="DN153" s="312"/>
      <c r="DO153" s="275">
        <f>SUM(DN154:DN154)</f>
        <v>0</v>
      </c>
      <c r="DP153" s="198">
        <f t="shared" si="985"/>
        <v>1</v>
      </c>
      <c r="DQ153" s="198">
        <f t="shared" si="986"/>
        <v>1</v>
      </c>
      <c r="DR153" s="199">
        <f t="shared" si="987"/>
        <v>1</v>
      </c>
      <c r="DS153" s="119"/>
      <c r="DT153" s="119"/>
      <c r="DU153" s="199">
        <f>PRODUCT(DP153:DR153)</f>
        <v>1</v>
      </c>
      <c r="DV153" s="113">
        <f t="shared" ref="DV153:DV188" si="1651">ROUND(DN153,0)</f>
        <v>0</v>
      </c>
      <c r="DW153" s="155">
        <f t="shared" si="1373"/>
        <v>0</v>
      </c>
      <c r="DZ153" s="308" t="s">
        <v>441</v>
      </c>
      <c r="EA153" s="270" t="s">
        <v>442</v>
      </c>
      <c r="EB153" s="309"/>
      <c r="EC153" s="310"/>
      <c r="ED153" s="311"/>
      <c r="EE153" s="312"/>
      <c r="EF153" s="275">
        <f>SUM(EE154:EE154)</f>
        <v>0</v>
      </c>
      <c r="EG153" s="198">
        <f t="shared" si="992"/>
        <v>1</v>
      </c>
      <c r="EH153" s="198">
        <f t="shared" si="993"/>
        <v>1</v>
      </c>
      <c r="EI153" s="199">
        <f t="shared" si="994"/>
        <v>1</v>
      </c>
      <c r="EJ153" s="119"/>
      <c r="EK153" s="119"/>
      <c r="EL153" s="199">
        <f>PRODUCT(EG153:EI153)</f>
        <v>1</v>
      </c>
      <c r="EM153" s="113">
        <f t="shared" ref="EM153:EM188" si="1652">ROUND(EE153,0)</f>
        <v>0</v>
      </c>
      <c r="EN153" s="155">
        <f t="shared" si="1378"/>
        <v>0</v>
      </c>
      <c r="EQ153" s="308" t="s">
        <v>441</v>
      </c>
      <c r="ER153" s="270" t="s">
        <v>442</v>
      </c>
      <c r="ES153" s="309"/>
      <c r="ET153" s="310"/>
      <c r="EU153" s="311"/>
      <c r="EV153" s="312"/>
      <c r="EW153" s="275">
        <f>SUM(EV154:EV154)</f>
        <v>0</v>
      </c>
      <c r="EX153" s="198">
        <f t="shared" si="999"/>
        <v>1</v>
      </c>
      <c r="EY153" s="198">
        <f t="shared" si="1000"/>
        <v>1</v>
      </c>
      <c r="EZ153" s="199">
        <f t="shared" si="1001"/>
        <v>1</v>
      </c>
      <c r="FA153" s="119"/>
      <c r="FB153" s="119"/>
      <c r="FC153" s="199">
        <f>PRODUCT(EX153:EZ153)</f>
        <v>1</v>
      </c>
      <c r="FD153" s="113">
        <f t="shared" ref="FD153:FD188" si="1653">ROUND(EV153,0)</f>
        <v>0</v>
      </c>
      <c r="FE153" s="155">
        <f t="shared" si="1383"/>
        <v>0</v>
      </c>
      <c r="FH153" s="308" t="s">
        <v>441</v>
      </c>
      <c r="FI153" s="270" t="s">
        <v>442</v>
      </c>
      <c r="FJ153" s="309"/>
      <c r="FK153" s="310"/>
      <c r="FL153" s="311"/>
      <c r="FM153" s="312"/>
      <c r="FN153" s="275">
        <f>SUM(FM154:FM154)</f>
        <v>0</v>
      </c>
      <c r="FO153" s="198">
        <f t="shared" si="1006"/>
        <v>1</v>
      </c>
      <c r="FP153" s="198">
        <f t="shared" si="1007"/>
        <v>1</v>
      </c>
      <c r="FQ153" s="199">
        <f t="shared" si="1008"/>
        <v>1</v>
      </c>
      <c r="FR153" s="119"/>
      <c r="FS153" s="119"/>
      <c r="FT153" s="199">
        <f>PRODUCT(FO153:FQ153)</f>
        <v>1</v>
      </c>
      <c r="FU153" s="113">
        <f t="shared" ref="FU153:FU188" si="1654">ROUND(FM153,0)</f>
        <v>0</v>
      </c>
      <c r="FV153" s="155">
        <f t="shared" si="1388"/>
        <v>0</v>
      </c>
      <c r="FY153" s="308" t="s">
        <v>441</v>
      </c>
      <c r="FZ153" s="270" t="s">
        <v>442</v>
      </c>
      <c r="GA153" s="309"/>
      <c r="GB153" s="310"/>
      <c r="GC153" s="311"/>
      <c r="GD153" s="312"/>
      <c r="GE153" s="275">
        <f>SUM(GD154:GD154)</f>
        <v>0</v>
      </c>
      <c r="GF153" s="198">
        <f t="shared" si="1013"/>
        <v>1</v>
      </c>
      <c r="GG153" s="198">
        <f t="shared" si="1014"/>
        <v>1</v>
      </c>
      <c r="GH153" s="199">
        <f t="shared" si="1015"/>
        <v>1</v>
      </c>
      <c r="GI153" s="119"/>
      <c r="GJ153" s="119"/>
      <c r="GK153" s="199">
        <f>PRODUCT(GF153:GH153)</f>
        <v>1</v>
      </c>
      <c r="GL153" s="113">
        <f t="shared" ref="GL153:GL188" si="1655">ROUND(GD153,0)</f>
        <v>0</v>
      </c>
      <c r="GM153" s="155">
        <f t="shared" si="1393"/>
        <v>0</v>
      </c>
      <c r="GP153" s="308" t="s">
        <v>441</v>
      </c>
      <c r="GQ153" s="270" t="s">
        <v>442</v>
      </c>
      <c r="GR153" s="309"/>
      <c r="GS153" s="310"/>
      <c r="GT153" s="311"/>
      <c r="GU153" s="312"/>
      <c r="GV153" s="275">
        <f>SUM(GU154:GU154)</f>
        <v>0</v>
      </c>
      <c r="GW153" s="198">
        <f t="shared" si="1020"/>
        <v>1</v>
      </c>
      <c r="GX153" s="198">
        <f t="shared" si="1021"/>
        <v>1</v>
      </c>
      <c r="GY153" s="199">
        <f t="shared" si="1022"/>
        <v>1</v>
      </c>
      <c r="GZ153" s="119"/>
      <c r="HA153" s="119"/>
      <c r="HB153" s="199">
        <f>PRODUCT(GW153:GY153)</f>
        <v>1</v>
      </c>
      <c r="HC153" s="113">
        <f t="shared" ref="HC153:HC188" si="1656">ROUND(GU153,0)</f>
        <v>0</v>
      </c>
      <c r="HD153" s="155">
        <f t="shared" si="1398"/>
        <v>0</v>
      </c>
      <c r="HG153" s="308" t="s">
        <v>441</v>
      </c>
      <c r="HH153" s="270" t="s">
        <v>442</v>
      </c>
      <c r="HI153" s="309"/>
      <c r="HJ153" s="310"/>
      <c r="HK153" s="311"/>
      <c r="HL153" s="312"/>
      <c r="HM153" s="275">
        <f>SUM(HL154:HL154)</f>
        <v>0</v>
      </c>
      <c r="HN153" s="198">
        <f t="shared" si="1027"/>
        <v>1</v>
      </c>
      <c r="HO153" s="198">
        <f t="shared" si="1028"/>
        <v>1</v>
      </c>
      <c r="HP153" s="199">
        <f t="shared" si="1029"/>
        <v>1</v>
      </c>
      <c r="HQ153" s="119"/>
      <c r="HR153" s="119"/>
      <c r="HS153" s="199">
        <f>PRODUCT(HN153:HP153)</f>
        <v>1</v>
      </c>
      <c r="HT153" s="113">
        <f t="shared" ref="HT153:HT188" si="1657">ROUND(HL153,0)</f>
        <v>0</v>
      </c>
      <c r="HU153" s="155">
        <f t="shared" si="1403"/>
        <v>0</v>
      </c>
      <c r="HX153" s="308" t="s">
        <v>441</v>
      </c>
      <c r="HY153" s="270" t="s">
        <v>442</v>
      </c>
      <c r="HZ153" s="309"/>
      <c r="IA153" s="310"/>
      <c r="IB153" s="311"/>
      <c r="IC153" s="312"/>
      <c r="ID153" s="275">
        <f>SUM(IC154:IC154)</f>
        <v>0</v>
      </c>
      <c r="IE153" s="198">
        <f t="shared" si="1034"/>
        <v>1</v>
      </c>
      <c r="IF153" s="198">
        <f t="shared" si="1035"/>
        <v>1</v>
      </c>
      <c r="IG153" s="199">
        <f t="shared" si="1036"/>
        <v>1</v>
      </c>
      <c r="IH153" s="119"/>
      <c r="II153" s="119"/>
      <c r="IJ153" s="199">
        <f>PRODUCT(IE153:IG153)</f>
        <v>1</v>
      </c>
      <c r="IK153" s="113">
        <f t="shared" ref="IK153:IK188" si="1658">ROUND(IC153,0)</f>
        <v>0</v>
      </c>
      <c r="IL153" s="155">
        <f t="shared" si="1408"/>
        <v>0</v>
      </c>
      <c r="IO153" s="308" t="s">
        <v>441</v>
      </c>
      <c r="IP153" s="270" t="s">
        <v>442</v>
      </c>
      <c r="IQ153" s="309"/>
      <c r="IR153" s="310"/>
      <c r="IS153" s="311"/>
      <c r="IT153" s="312"/>
      <c r="IU153" s="275">
        <f>SUM(IT154:IT154)</f>
        <v>0</v>
      </c>
      <c r="IV153" s="198">
        <f t="shared" si="1041"/>
        <v>1</v>
      </c>
      <c r="IW153" s="198">
        <f t="shared" si="1042"/>
        <v>1</v>
      </c>
      <c r="IX153" s="199">
        <f t="shared" si="1043"/>
        <v>1</v>
      </c>
      <c r="IY153" s="119"/>
      <c r="IZ153" s="119"/>
      <c r="JA153" s="199">
        <f>PRODUCT(IV153:IX153)</f>
        <v>1</v>
      </c>
      <c r="JB153" s="113">
        <f t="shared" ref="JB153:JB188" si="1659">ROUND(IT153,0)</f>
        <v>0</v>
      </c>
      <c r="JC153" s="155">
        <f t="shared" si="1413"/>
        <v>0</v>
      </c>
    </row>
    <row r="154" spans="2:263" ht="57.75" customHeight="1" thickBot="1">
      <c r="B154" s="286" t="s">
        <v>443</v>
      </c>
      <c r="C154" s="287" t="s">
        <v>444</v>
      </c>
      <c r="D154" s="288" t="s">
        <v>107</v>
      </c>
      <c r="E154" s="289">
        <v>2</v>
      </c>
      <c r="F154" s="290">
        <v>0</v>
      </c>
      <c r="G154" s="291">
        <f t="shared" ref="G154" si="1660">+ROUND(E154*F154,0)</f>
        <v>0</v>
      </c>
      <c r="H154" s="337" t="e">
        <f>H153/G189</f>
        <v>#DIV/0!</v>
      </c>
      <c r="K154" s="286" t="s">
        <v>443</v>
      </c>
      <c r="L154" s="292" t="s">
        <v>444</v>
      </c>
      <c r="M154" s="293" t="s">
        <v>107</v>
      </c>
      <c r="N154" s="294">
        <v>2</v>
      </c>
      <c r="O154" s="295">
        <v>248710</v>
      </c>
      <c r="P154" s="291">
        <f t="shared" ref="P154" si="1661">+ROUND(N154*O154,0)</f>
        <v>497420</v>
      </c>
      <c r="Q154" s="337">
        <f>Q153/P189</f>
        <v>2.2784126234850904E-3</v>
      </c>
      <c r="R154" s="198">
        <f t="shared" si="1282"/>
        <v>1</v>
      </c>
      <c r="S154" s="198">
        <f t="shared" si="1283"/>
        <v>1</v>
      </c>
      <c r="T154" s="199">
        <f t="shared" si="1284"/>
        <v>1</v>
      </c>
      <c r="U154" s="199">
        <f t="shared" si="1104"/>
        <v>1</v>
      </c>
      <c r="V154" s="199">
        <f t="shared" si="1105"/>
        <v>1</v>
      </c>
      <c r="W154" s="199">
        <f t="shared" si="1106"/>
        <v>1</v>
      </c>
      <c r="X154" s="113">
        <f t="shared" si="1107"/>
        <v>497420</v>
      </c>
      <c r="Y154" s="155">
        <f t="shared" si="1108"/>
        <v>0</v>
      </c>
      <c r="AB154" s="286" t="s">
        <v>443</v>
      </c>
      <c r="AC154" s="292" t="s">
        <v>444</v>
      </c>
      <c r="AD154" s="293" t="s">
        <v>107</v>
      </c>
      <c r="AE154" s="294">
        <v>2</v>
      </c>
      <c r="AF154" s="295">
        <v>226000</v>
      </c>
      <c r="AG154" s="291">
        <f t="shared" ref="AG154" si="1662">+ROUND(AE154*AF154,0)</f>
        <v>452000</v>
      </c>
      <c r="AH154" s="337">
        <f>AH153/AG189</f>
        <v>2.1403855792866441E-3</v>
      </c>
      <c r="AI154" s="198">
        <f t="shared" si="950"/>
        <v>1</v>
      </c>
      <c r="AJ154" s="198">
        <f t="shared" si="951"/>
        <v>1</v>
      </c>
      <c r="AK154" s="199">
        <f t="shared" si="952"/>
        <v>1</v>
      </c>
      <c r="AL154" s="199">
        <f t="shared" ref="AL154" si="1663">IF(AF154=0,0,1)</f>
        <v>1</v>
      </c>
      <c r="AM154" s="199">
        <f t="shared" ref="AM154" si="1664">IF(AG154=0,0,1)</f>
        <v>1</v>
      </c>
      <c r="AN154" s="199">
        <f t="shared" ref="AN154" si="1665">PRODUCT(AI154:AM154)</f>
        <v>1</v>
      </c>
      <c r="AO154" s="113">
        <f t="shared" si="1646"/>
        <v>452000</v>
      </c>
      <c r="AP154" s="155">
        <f t="shared" si="1348"/>
        <v>0</v>
      </c>
      <c r="AS154" s="286" t="s">
        <v>443</v>
      </c>
      <c r="AT154" s="292" t="s">
        <v>444</v>
      </c>
      <c r="AU154" s="296" t="s">
        <v>107</v>
      </c>
      <c r="AV154" s="294">
        <v>2</v>
      </c>
      <c r="AW154" s="297">
        <v>650000</v>
      </c>
      <c r="AX154" s="291">
        <f t="shared" ref="AX154" si="1666">+ROUND(AV154*AW154,0)</f>
        <v>1300000</v>
      </c>
      <c r="AY154" s="337">
        <f>AY153/AX189</f>
        <v>5.9660407818722238E-3</v>
      </c>
      <c r="AZ154" s="198">
        <f t="shared" si="957"/>
        <v>1</v>
      </c>
      <c r="BA154" s="198">
        <f t="shared" si="958"/>
        <v>1</v>
      </c>
      <c r="BB154" s="199">
        <f t="shared" si="959"/>
        <v>1</v>
      </c>
      <c r="BC154" s="199">
        <f t="shared" ref="BC154" si="1667">IF(AW154=0,0,1)</f>
        <v>1</v>
      </c>
      <c r="BD154" s="199">
        <f t="shared" ref="BD154" si="1668">IF(AX154=0,0,1)</f>
        <v>1</v>
      </c>
      <c r="BE154" s="199">
        <f t="shared" ref="BE154" si="1669">PRODUCT(AZ154:BD154)</f>
        <v>1</v>
      </c>
      <c r="BF154" s="113">
        <f t="shared" si="1647"/>
        <v>1300000</v>
      </c>
      <c r="BG154" s="155">
        <f t="shared" si="1353"/>
        <v>0</v>
      </c>
      <c r="BJ154" s="286" t="s">
        <v>443</v>
      </c>
      <c r="BK154" s="292" t="s">
        <v>444</v>
      </c>
      <c r="BL154" s="293" t="s">
        <v>107</v>
      </c>
      <c r="BM154" s="294">
        <v>2</v>
      </c>
      <c r="BN154" s="295">
        <v>300000</v>
      </c>
      <c r="BO154" s="291">
        <f t="shared" ref="BO154" si="1670">+ROUND(BM154*BN154,0)</f>
        <v>600000</v>
      </c>
      <c r="BP154" s="337">
        <f>BP153/BO189</f>
        <v>2.7243375631322664E-3</v>
      </c>
      <c r="BQ154" s="198">
        <f t="shared" si="964"/>
        <v>1</v>
      </c>
      <c r="BR154" s="198">
        <f t="shared" si="965"/>
        <v>1</v>
      </c>
      <c r="BS154" s="199">
        <f t="shared" si="966"/>
        <v>1</v>
      </c>
      <c r="BT154" s="199">
        <f t="shared" ref="BT154" si="1671">IF(BN154=0,0,1)</f>
        <v>1</v>
      </c>
      <c r="BU154" s="199">
        <f t="shared" ref="BU154" si="1672">IF(BO154=0,0,1)</f>
        <v>1</v>
      </c>
      <c r="BV154" s="199">
        <f t="shared" ref="BV154" si="1673">PRODUCT(BQ154:BU154)</f>
        <v>1</v>
      </c>
      <c r="BW154" s="113">
        <f t="shared" si="1648"/>
        <v>600000</v>
      </c>
      <c r="BX154" s="155">
        <f t="shared" si="1358"/>
        <v>0</v>
      </c>
      <c r="CA154" s="286" t="s">
        <v>443</v>
      </c>
      <c r="CB154" s="298" t="s">
        <v>444</v>
      </c>
      <c r="CC154" s="293" t="s">
        <v>107</v>
      </c>
      <c r="CD154" s="294">
        <v>2</v>
      </c>
      <c r="CE154" s="295">
        <v>250000</v>
      </c>
      <c r="CF154" s="291">
        <f t="shared" ref="CF154" si="1674">+ROUND(CD154*CE154,0)</f>
        <v>500000</v>
      </c>
      <c r="CG154" s="337">
        <f>CG153/CF189</f>
        <v>2.2967794709845301E-3</v>
      </c>
      <c r="CH154" s="198">
        <f t="shared" si="971"/>
        <v>1</v>
      </c>
      <c r="CI154" s="198">
        <f t="shared" si="972"/>
        <v>1</v>
      </c>
      <c r="CJ154" s="199">
        <f t="shared" si="973"/>
        <v>1</v>
      </c>
      <c r="CK154" s="199">
        <f t="shared" ref="CK154" si="1675">IF(CE154=0,0,1)</f>
        <v>1</v>
      </c>
      <c r="CL154" s="199">
        <f t="shared" ref="CL154" si="1676">IF(CF154=0,0,1)</f>
        <v>1</v>
      </c>
      <c r="CM154" s="199">
        <f t="shared" ref="CM154" si="1677">PRODUCT(CH154:CL154)</f>
        <v>1</v>
      </c>
      <c r="CN154" s="113">
        <f t="shared" si="1649"/>
        <v>500000</v>
      </c>
      <c r="CO154" s="155">
        <f t="shared" si="1363"/>
        <v>0</v>
      </c>
      <c r="CR154" s="299" t="s">
        <v>443</v>
      </c>
      <c r="CS154" s="300" t="s">
        <v>444</v>
      </c>
      <c r="CT154" s="301" t="s">
        <v>107</v>
      </c>
      <c r="CU154" s="302">
        <v>2</v>
      </c>
      <c r="CV154" s="303">
        <v>1122000</v>
      </c>
      <c r="CW154" s="291">
        <f t="shared" ref="CW154" si="1678">+ROUND(CU154*CV154,0)</f>
        <v>2244000</v>
      </c>
      <c r="CX154" s="337">
        <f>CX153/CW189</f>
        <v>1.0040390288762699E-2</v>
      </c>
      <c r="CY154" s="198">
        <f t="shared" si="978"/>
        <v>1</v>
      </c>
      <c r="CZ154" s="198">
        <f t="shared" si="979"/>
        <v>1</v>
      </c>
      <c r="DA154" s="199">
        <f t="shared" si="980"/>
        <v>1</v>
      </c>
      <c r="DB154" s="199">
        <f t="shared" ref="DB154" si="1679">IF(CV154=0,0,1)</f>
        <v>1</v>
      </c>
      <c r="DC154" s="199">
        <f t="shared" ref="DC154" si="1680">IF(CW154=0,0,1)</f>
        <v>1</v>
      </c>
      <c r="DD154" s="199">
        <f t="shared" ref="DD154" si="1681">PRODUCT(CY154:DC154)</f>
        <v>1</v>
      </c>
      <c r="DE154" s="113">
        <f t="shared" si="1650"/>
        <v>2244000</v>
      </c>
      <c r="DF154" s="155">
        <f t="shared" si="1368"/>
        <v>0</v>
      </c>
      <c r="DI154" s="286" t="s">
        <v>443</v>
      </c>
      <c r="DJ154" s="287" t="s">
        <v>444</v>
      </c>
      <c r="DK154" s="288" t="s">
        <v>107</v>
      </c>
      <c r="DL154" s="289">
        <v>2</v>
      </c>
      <c r="DM154" s="295">
        <v>0</v>
      </c>
      <c r="DN154" s="291">
        <f t="shared" ref="DN154" si="1682">+ROUND(DL154*DM154,0)</f>
        <v>0</v>
      </c>
      <c r="DO154" s="337" t="e">
        <f>DO153/DN189</f>
        <v>#DIV/0!</v>
      </c>
      <c r="DP154" s="198">
        <f t="shared" si="985"/>
        <v>1</v>
      </c>
      <c r="DQ154" s="198">
        <f t="shared" si="986"/>
        <v>1</v>
      </c>
      <c r="DR154" s="199">
        <f t="shared" si="987"/>
        <v>1</v>
      </c>
      <c r="DS154" s="199">
        <f t="shared" ref="DS154" si="1683">IF(DM154=0,0,1)</f>
        <v>0</v>
      </c>
      <c r="DT154" s="199">
        <f t="shared" ref="DT154" si="1684">IF(DN154=0,0,1)</f>
        <v>0</v>
      </c>
      <c r="DU154" s="199">
        <f t="shared" ref="DU154" si="1685">PRODUCT(DP154:DT154)</f>
        <v>0</v>
      </c>
      <c r="DV154" s="113">
        <f t="shared" si="1651"/>
        <v>0</v>
      </c>
      <c r="DW154" s="155">
        <f t="shared" si="1373"/>
        <v>0</v>
      </c>
      <c r="DZ154" s="286" t="s">
        <v>443</v>
      </c>
      <c r="EA154" s="287" t="s">
        <v>444</v>
      </c>
      <c r="EB154" s="288" t="s">
        <v>107</v>
      </c>
      <c r="EC154" s="289">
        <v>2</v>
      </c>
      <c r="ED154" s="295">
        <v>0</v>
      </c>
      <c r="EE154" s="291">
        <f t="shared" ref="EE154" si="1686">+ROUND(EC154*ED154,0)</f>
        <v>0</v>
      </c>
      <c r="EF154" s="337" t="e">
        <f>EF153/EE189</f>
        <v>#DIV/0!</v>
      </c>
      <c r="EG154" s="198">
        <f t="shared" si="992"/>
        <v>1</v>
      </c>
      <c r="EH154" s="198">
        <f t="shared" si="993"/>
        <v>1</v>
      </c>
      <c r="EI154" s="199">
        <f t="shared" si="994"/>
        <v>1</v>
      </c>
      <c r="EJ154" s="199">
        <f t="shared" ref="EJ154" si="1687">IF(ED154=0,0,1)</f>
        <v>0</v>
      </c>
      <c r="EK154" s="199">
        <f t="shared" ref="EK154" si="1688">IF(EE154=0,0,1)</f>
        <v>0</v>
      </c>
      <c r="EL154" s="199">
        <f t="shared" ref="EL154" si="1689">PRODUCT(EG154:EK154)</f>
        <v>0</v>
      </c>
      <c r="EM154" s="113">
        <f t="shared" si="1652"/>
        <v>0</v>
      </c>
      <c r="EN154" s="155">
        <f t="shared" si="1378"/>
        <v>0</v>
      </c>
      <c r="EQ154" s="286" t="s">
        <v>443</v>
      </c>
      <c r="ER154" s="287" t="s">
        <v>444</v>
      </c>
      <c r="ES154" s="288" t="s">
        <v>107</v>
      </c>
      <c r="ET154" s="289">
        <v>2</v>
      </c>
      <c r="EU154" s="295">
        <v>0</v>
      </c>
      <c r="EV154" s="291">
        <f t="shared" ref="EV154" si="1690">+ROUND(ET154*EU154,0)</f>
        <v>0</v>
      </c>
      <c r="EW154" s="337" t="e">
        <f>EW153/EV189</f>
        <v>#DIV/0!</v>
      </c>
      <c r="EX154" s="198">
        <f t="shared" si="999"/>
        <v>1</v>
      </c>
      <c r="EY154" s="198">
        <f t="shared" si="1000"/>
        <v>1</v>
      </c>
      <c r="EZ154" s="199">
        <f t="shared" si="1001"/>
        <v>1</v>
      </c>
      <c r="FA154" s="199">
        <f t="shared" ref="FA154" si="1691">IF(EU154=0,0,1)</f>
        <v>0</v>
      </c>
      <c r="FB154" s="199">
        <f t="shared" ref="FB154" si="1692">IF(EV154=0,0,1)</f>
        <v>0</v>
      </c>
      <c r="FC154" s="199">
        <f t="shared" ref="FC154" si="1693">PRODUCT(EX154:FB154)</f>
        <v>0</v>
      </c>
      <c r="FD154" s="113">
        <f t="shared" si="1653"/>
        <v>0</v>
      </c>
      <c r="FE154" s="155">
        <f t="shared" si="1383"/>
        <v>0</v>
      </c>
      <c r="FH154" s="286" t="s">
        <v>443</v>
      </c>
      <c r="FI154" s="287" t="s">
        <v>444</v>
      </c>
      <c r="FJ154" s="288" t="s">
        <v>107</v>
      </c>
      <c r="FK154" s="289">
        <v>2</v>
      </c>
      <c r="FL154" s="295">
        <v>0</v>
      </c>
      <c r="FM154" s="291">
        <f t="shared" ref="FM154" si="1694">+ROUND(FK154*FL154,0)</f>
        <v>0</v>
      </c>
      <c r="FN154" s="337" t="e">
        <f>FN153/FM189</f>
        <v>#DIV/0!</v>
      </c>
      <c r="FO154" s="198">
        <f t="shared" si="1006"/>
        <v>1</v>
      </c>
      <c r="FP154" s="198">
        <f t="shared" si="1007"/>
        <v>1</v>
      </c>
      <c r="FQ154" s="199">
        <f t="shared" si="1008"/>
        <v>1</v>
      </c>
      <c r="FR154" s="199">
        <f t="shared" ref="FR154" si="1695">IF(FL154=0,0,1)</f>
        <v>0</v>
      </c>
      <c r="FS154" s="199">
        <f t="shared" ref="FS154" si="1696">IF(FM154=0,0,1)</f>
        <v>0</v>
      </c>
      <c r="FT154" s="199">
        <f t="shared" ref="FT154" si="1697">PRODUCT(FO154:FS154)</f>
        <v>0</v>
      </c>
      <c r="FU154" s="113">
        <f t="shared" si="1654"/>
        <v>0</v>
      </c>
      <c r="FV154" s="155">
        <f t="shared" si="1388"/>
        <v>0</v>
      </c>
      <c r="FY154" s="286" t="s">
        <v>443</v>
      </c>
      <c r="FZ154" s="287" t="s">
        <v>444</v>
      </c>
      <c r="GA154" s="288" t="s">
        <v>107</v>
      </c>
      <c r="GB154" s="289">
        <v>2</v>
      </c>
      <c r="GC154" s="295">
        <v>0</v>
      </c>
      <c r="GD154" s="291">
        <f t="shared" ref="GD154" si="1698">+ROUND(GB154*GC154,0)</f>
        <v>0</v>
      </c>
      <c r="GE154" s="337" t="e">
        <f>GE153/GD189</f>
        <v>#DIV/0!</v>
      </c>
      <c r="GF154" s="198">
        <f t="shared" si="1013"/>
        <v>1</v>
      </c>
      <c r="GG154" s="198">
        <f t="shared" si="1014"/>
        <v>1</v>
      </c>
      <c r="GH154" s="199">
        <f t="shared" si="1015"/>
        <v>1</v>
      </c>
      <c r="GI154" s="199">
        <f t="shared" ref="GI154" si="1699">IF(GC154=0,0,1)</f>
        <v>0</v>
      </c>
      <c r="GJ154" s="199">
        <f t="shared" ref="GJ154" si="1700">IF(GD154=0,0,1)</f>
        <v>0</v>
      </c>
      <c r="GK154" s="199">
        <f t="shared" ref="GK154" si="1701">PRODUCT(GF154:GJ154)</f>
        <v>0</v>
      </c>
      <c r="GL154" s="113">
        <f t="shared" si="1655"/>
        <v>0</v>
      </c>
      <c r="GM154" s="155">
        <f t="shared" si="1393"/>
        <v>0</v>
      </c>
      <c r="GP154" s="286" t="s">
        <v>443</v>
      </c>
      <c r="GQ154" s="287" t="s">
        <v>444</v>
      </c>
      <c r="GR154" s="288" t="s">
        <v>107</v>
      </c>
      <c r="GS154" s="289">
        <v>2</v>
      </c>
      <c r="GT154" s="295">
        <v>0</v>
      </c>
      <c r="GU154" s="291">
        <f t="shared" ref="GU154" si="1702">+ROUND(GS154*GT154,0)</f>
        <v>0</v>
      </c>
      <c r="GV154" s="337" t="e">
        <f>GV153/GU189</f>
        <v>#DIV/0!</v>
      </c>
      <c r="GW154" s="198">
        <f t="shared" si="1020"/>
        <v>1</v>
      </c>
      <c r="GX154" s="198">
        <f t="shared" si="1021"/>
        <v>1</v>
      </c>
      <c r="GY154" s="199">
        <f t="shared" si="1022"/>
        <v>1</v>
      </c>
      <c r="GZ154" s="199">
        <f t="shared" ref="GZ154" si="1703">IF(GT154=0,0,1)</f>
        <v>0</v>
      </c>
      <c r="HA154" s="199">
        <f t="shared" ref="HA154" si="1704">IF(GU154=0,0,1)</f>
        <v>0</v>
      </c>
      <c r="HB154" s="199">
        <f t="shared" ref="HB154" si="1705">PRODUCT(GW154:HA154)</f>
        <v>0</v>
      </c>
      <c r="HC154" s="113">
        <f t="shared" si="1656"/>
        <v>0</v>
      </c>
      <c r="HD154" s="155">
        <f t="shared" si="1398"/>
        <v>0</v>
      </c>
      <c r="HG154" s="286" t="s">
        <v>443</v>
      </c>
      <c r="HH154" s="287" t="s">
        <v>444</v>
      </c>
      <c r="HI154" s="288" t="s">
        <v>107</v>
      </c>
      <c r="HJ154" s="289">
        <v>2</v>
      </c>
      <c r="HK154" s="295">
        <v>0</v>
      </c>
      <c r="HL154" s="291">
        <f t="shared" ref="HL154" si="1706">+ROUND(HJ154*HK154,0)</f>
        <v>0</v>
      </c>
      <c r="HM154" s="337" t="e">
        <f>HM153/HL189</f>
        <v>#DIV/0!</v>
      </c>
      <c r="HN154" s="198">
        <f t="shared" si="1027"/>
        <v>1</v>
      </c>
      <c r="HO154" s="198">
        <f t="shared" si="1028"/>
        <v>1</v>
      </c>
      <c r="HP154" s="199">
        <f t="shared" si="1029"/>
        <v>1</v>
      </c>
      <c r="HQ154" s="199">
        <f t="shared" ref="HQ154" si="1707">IF(HK154=0,0,1)</f>
        <v>0</v>
      </c>
      <c r="HR154" s="199">
        <f t="shared" ref="HR154" si="1708">IF(HL154=0,0,1)</f>
        <v>0</v>
      </c>
      <c r="HS154" s="199">
        <f t="shared" ref="HS154" si="1709">PRODUCT(HN154:HR154)</f>
        <v>0</v>
      </c>
      <c r="HT154" s="113">
        <f t="shared" si="1657"/>
        <v>0</v>
      </c>
      <c r="HU154" s="155">
        <f t="shared" si="1403"/>
        <v>0</v>
      </c>
      <c r="HX154" s="286" t="s">
        <v>443</v>
      </c>
      <c r="HY154" s="287" t="s">
        <v>444</v>
      </c>
      <c r="HZ154" s="288" t="s">
        <v>107</v>
      </c>
      <c r="IA154" s="289">
        <v>2</v>
      </c>
      <c r="IB154" s="295">
        <v>0</v>
      </c>
      <c r="IC154" s="291">
        <f t="shared" ref="IC154" si="1710">+ROUND(IA154*IB154,0)</f>
        <v>0</v>
      </c>
      <c r="ID154" s="337" t="e">
        <f>ID153/IC189</f>
        <v>#DIV/0!</v>
      </c>
      <c r="IE154" s="198">
        <f t="shared" si="1034"/>
        <v>1</v>
      </c>
      <c r="IF154" s="198">
        <f t="shared" si="1035"/>
        <v>1</v>
      </c>
      <c r="IG154" s="199">
        <f t="shared" si="1036"/>
        <v>1</v>
      </c>
      <c r="IH154" s="199">
        <f t="shared" ref="IH154" si="1711">IF(IB154=0,0,1)</f>
        <v>0</v>
      </c>
      <c r="II154" s="199">
        <f t="shared" ref="II154" si="1712">IF(IC154=0,0,1)</f>
        <v>0</v>
      </c>
      <c r="IJ154" s="199">
        <f t="shared" ref="IJ154" si="1713">PRODUCT(IE154:II154)</f>
        <v>0</v>
      </c>
      <c r="IK154" s="113">
        <f t="shared" si="1658"/>
        <v>0</v>
      </c>
      <c r="IL154" s="155">
        <f t="shared" si="1408"/>
        <v>0</v>
      </c>
      <c r="IO154" s="286" t="s">
        <v>443</v>
      </c>
      <c r="IP154" s="287" t="s">
        <v>444</v>
      </c>
      <c r="IQ154" s="288" t="s">
        <v>107</v>
      </c>
      <c r="IR154" s="289">
        <v>2</v>
      </c>
      <c r="IS154" s="295">
        <v>0</v>
      </c>
      <c r="IT154" s="291">
        <f t="shared" ref="IT154" si="1714">+ROUND(IR154*IS154,0)</f>
        <v>0</v>
      </c>
      <c r="IU154" s="337" t="e">
        <f>IU153/IT189</f>
        <v>#DIV/0!</v>
      </c>
      <c r="IV154" s="198">
        <f t="shared" si="1041"/>
        <v>1</v>
      </c>
      <c r="IW154" s="198">
        <f t="shared" si="1042"/>
        <v>1</v>
      </c>
      <c r="IX154" s="199">
        <f t="shared" si="1043"/>
        <v>1</v>
      </c>
      <c r="IY154" s="199">
        <f t="shared" ref="IY154" si="1715">IF(IS154=0,0,1)</f>
        <v>0</v>
      </c>
      <c r="IZ154" s="199">
        <f t="shared" ref="IZ154" si="1716">IF(IT154=0,0,1)</f>
        <v>0</v>
      </c>
      <c r="JA154" s="199">
        <f t="shared" ref="JA154" si="1717">PRODUCT(IV154:IZ154)</f>
        <v>0</v>
      </c>
      <c r="JB154" s="113">
        <f t="shared" si="1659"/>
        <v>0</v>
      </c>
      <c r="JC154" s="155">
        <f t="shared" si="1413"/>
        <v>0</v>
      </c>
    </row>
    <row r="155" spans="2:263" ht="17.25" thickTop="1">
      <c r="B155" s="308" t="s">
        <v>445</v>
      </c>
      <c r="C155" s="270" t="s">
        <v>446</v>
      </c>
      <c r="D155" s="309"/>
      <c r="E155" s="310"/>
      <c r="F155" s="311"/>
      <c r="G155" s="312"/>
      <c r="H155" s="275">
        <f>SUM(G156:G156)</f>
        <v>0</v>
      </c>
      <c r="K155" s="308" t="s">
        <v>445</v>
      </c>
      <c r="L155" s="270" t="s">
        <v>446</v>
      </c>
      <c r="M155" s="309"/>
      <c r="N155" s="310"/>
      <c r="O155" s="311"/>
      <c r="P155" s="312"/>
      <c r="Q155" s="275">
        <f>SUM(P156:P156)</f>
        <v>125401</v>
      </c>
      <c r="R155" s="198">
        <f t="shared" si="1282"/>
        <v>1</v>
      </c>
      <c r="S155" s="198">
        <f t="shared" si="1283"/>
        <v>1</v>
      </c>
      <c r="T155" s="199">
        <f t="shared" si="1284"/>
        <v>1</v>
      </c>
      <c r="U155" s="119"/>
      <c r="V155" s="119"/>
      <c r="W155" s="199">
        <f>PRODUCT(R155:T155)</f>
        <v>1</v>
      </c>
      <c r="X155" s="113">
        <f t="shared" si="1107"/>
        <v>0</v>
      </c>
      <c r="Y155" s="155">
        <f t="shared" si="1108"/>
        <v>0</v>
      </c>
      <c r="AB155" s="308" t="s">
        <v>445</v>
      </c>
      <c r="AC155" s="270" t="s">
        <v>446</v>
      </c>
      <c r="AD155" s="309"/>
      <c r="AE155" s="310"/>
      <c r="AF155" s="311"/>
      <c r="AG155" s="312"/>
      <c r="AH155" s="275">
        <f>SUM(AG156:AG156)</f>
        <v>3600000</v>
      </c>
      <c r="AI155" s="198">
        <f t="shared" si="950"/>
        <v>1</v>
      </c>
      <c r="AJ155" s="198">
        <f t="shared" si="951"/>
        <v>1</v>
      </c>
      <c r="AK155" s="199">
        <f t="shared" si="952"/>
        <v>1</v>
      </c>
      <c r="AL155" s="119"/>
      <c r="AM155" s="119"/>
      <c r="AN155" s="199">
        <f>PRODUCT(AI155:AK155)</f>
        <v>1</v>
      </c>
      <c r="AO155" s="113">
        <f t="shared" si="1646"/>
        <v>0</v>
      </c>
      <c r="AP155" s="155">
        <f t="shared" si="1348"/>
        <v>0</v>
      </c>
      <c r="AS155" s="313" t="s">
        <v>445</v>
      </c>
      <c r="AT155" s="277" t="s">
        <v>446</v>
      </c>
      <c r="AU155" s="314"/>
      <c r="AV155" s="315"/>
      <c r="AW155" s="316"/>
      <c r="AX155" s="312"/>
      <c r="AY155" s="275">
        <f>SUM(AX156:AX156)</f>
        <v>500000</v>
      </c>
      <c r="AZ155" s="198">
        <f t="shared" si="957"/>
        <v>1</v>
      </c>
      <c r="BA155" s="198">
        <f t="shared" si="958"/>
        <v>1</v>
      </c>
      <c r="BB155" s="199">
        <f t="shared" si="959"/>
        <v>1</v>
      </c>
      <c r="BC155" s="119"/>
      <c r="BD155" s="119"/>
      <c r="BE155" s="199">
        <f>PRODUCT(AZ155:BB155)</f>
        <v>1</v>
      </c>
      <c r="BF155" s="113">
        <f t="shared" si="1647"/>
        <v>0</v>
      </c>
      <c r="BG155" s="155">
        <f t="shared" si="1353"/>
        <v>0</v>
      </c>
      <c r="BJ155" s="308" t="s">
        <v>445</v>
      </c>
      <c r="BK155" s="270" t="s">
        <v>446</v>
      </c>
      <c r="BL155" s="309"/>
      <c r="BM155" s="310"/>
      <c r="BN155" s="311"/>
      <c r="BO155" s="312"/>
      <c r="BP155" s="275">
        <f>SUM(BO156:BO156)</f>
        <v>500000</v>
      </c>
      <c r="BQ155" s="198">
        <f t="shared" si="964"/>
        <v>1</v>
      </c>
      <c r="BR155" s="198">
        <f t="shared" si="965"/>
        <v>1</v>
      </c>
      <c r="BS155" s="199">
        <f t="shared" si="966"/>
        <v>1</v>
      </c>
      <c r="BT155" s="119"/>
      <c r="BU155" s="119"/>
      <c r="BV155" s="199">
        <f>PRODUCT(BQ155:BS155)</f>
        <v>1</v>
      </c>
      <c r="BW155" s="113">
        <f t="shared" si="1648"/>
        <v>0</v>
      </c>
      <c r="BX155" s="155">
        <f t="shared" si="1358"/>
        <v>0</v>
      </c>
      <c r="CA155" s="308" t="s">
        <v>445</v>
      </c>
      <c r="CB155" s="270" t="s">
        <v>446</v>
      </c>
      <c r="CC155" s="309"/>
      <c r="CD155" s="310"/>
      <c r="CE155" s="311"/>
      <c r="CF155" s="312"/>
      <c r="CG155" s="275">
        <f>SUM(CF156:CF156)</f>
        <v>2500000</v>
      </c>
      <c r="CH155" s="198">
        <f t="shared" si="971"/>
        <v>1</v>
      </c>
      <c r="CI155" s="198">
        <f t="shared" si="972"/>
        <v>1</v>
      </c>
      <c r="CJ155" s="199">
        <f t="shared" si="973"/>
        <v>1</v>
      </c>
      <c r="CK155" s="119"/>
      <c r="CL155" s="119"/>
      <c r="CM155" s="199">
        <f>PRODUCT(CH155:CJ155)</f>
        <v>1</v>
      </c>
      <c r="CN155" s="113">
        <f t="shared" si="1649"/>
        <v>0</v>
      </c>
      <c r="CO155" s="155">
        <f t="shared" si="1363"/>
        <v>0</v>
      </c>
      <c r="CR155" s="317" t="s">
        <v>445</v>
      </c>
      <c r="CS155" s="282" t="s">
        <v>446</v>
      </c>
      <c r="CT155" s="318"/>
      <c r="CU155" s="319"/>
      <c r="CV155" s="319"/>
      <c r="CW155" s="312"/>
      <c r="CX155" s="275">
        <f>SUM(CW156:CW156)</f>
        <v>918000</v>
      </c>
      <c r="CY155" s="198">
        <f t="shared" si="978"/>
        <v>1</v>
      </c>
      <c r="CZ155" s="198">
        <f t="shared" si="979"/>
        <v>1</v>
      </c>
      <c r="DA155" s="199">
        <f t="shared" si="980"/>
        <v>1</v>
      </c>
      <c r="DB155" s="119"/>
      <c r="DC155" s="119"/>
      <c r="DD155" s="199">
        <f>PRODUCT(CY155:DA155)</f>
        <v>1</v>
      </c>
      <c r="DE155" s="113">
        <f t="shared" si="1650"/>
        <v>0</v>
      </c>
      <c r="DF155" s="155">
        <f t="shared" si="1368"/>
        <v>0</v>
      </c>
      <c r="DI155" s="308" t="s">
        <v>445</v>
      </c>
      <c r="DJ155" s="270" t="s">
        <v>446</v>
      </c>
      <c r="DK155" s="309"/>
      <c r="DL155" s="310"/>
      <c r="DM155" s="311"/>
      <c r="DN155" s="312"/>
      <c r="DO155" s="275">
        <f>SUM(DN156:DN156)</f>
        <v>0</v>
      </c>
      <c r="DP155" s="198">
        <f t="shared" si="985"/>
        <v>1</v>
      </c>
      <c r="DQ155" s="198">
        <f t="shared" si="986"/>
        <v>1</v>
      </c>
      <c r="DR155" s="199">
        <f t="shared" si="987"/>
        <v>1</v>
      </c>
      <c r="DS155" s="119"/>
      <c r="DT155" s="119"/>
      <c r="DU155" s="199">
        <f>PRODUCT(DP155:DR155)</f>
        <v>1</v>
      </c>
      <c r="DV155" s="113">
        <f t="shared" si="1651"/>
        <v>0</v>
      </c>
      <c r="DW155" s="155">
        <f t="shared" si="1373"/>
        <v>0</v>
      </c>
      <c r="DZ155" s="308" t="s">
        <v>445</v>
      </c>
      <c r="EA155" s="270" t="s">
        <v>446</v>
      </c>
      <c r="EB155" s="309"/>
      <c r="EC155" s="310"/>
      <c r="ED155" s="311"/>
      <c r="EE155" s="312"/>
      <c r="EF155" s="275">
        <f>SUM(EE156:EE156)</f>
        <v>0</v>
      </c>
      <c r="EG155" s="198">
        <f t="shared" si="992"/>
        <v>1</v>
      </c>
      <c r="EH155" s="198">
        <f t="shared" si="993"/>
        <v>1</v>
      </c>
      <c r="EI155" s="199">
        <f t="shared" si="994"/>
        <v>1</v>
      </c>
      <c r="EJ155" s="119"/>
      <c r="EK155" s="119"/>
      <c r="EL155" s="199">
        <f>PRODUCT(EG155:EI155)</f>
        <v>1</v>
      </c>
      <c r="EM155" s="113">
        <f t="shared" si="1652"/>
        <v>0</v>
      </c>
      <c r="EN155" s="155">
        <f t="shared" si="1378"/>
        <v>0</v>
      </c>
      <c r="EQ155" s="308" t="s">
        <v>445</v>
      </c>
      <c r="ER155" s="270" t="s">
        <v>446</v>
      </c>
      <c r="ES155" s="309"/>
      <c r="ET155" s="310"/>
      <c r="EU155" s="311"/>
      <c r="EV155" s="312"/>
      <c r="EW155" s="275">
        <f>SUM(EV156:EV156)</f>
        <v>0</v>
      </c>
      <c r="EX155" s="198">
        <f t="shared" si="999"/>
        <v>1</v>
      </c>
      <c r="EY155" s="198">
        <f t="shared" si="1000"/>
        <v>1</v>
      </c>
      <c r="EZ155" s="199">
        <f t="shared" si="1001"/>
        <v>1</v>
      </c>
      <c r="FA155" s="119"/>
      <c r="FB155" s="119"/>
      <c r="FC155" s="199">
        <f>PRODUCT(EX155:EZ155)</f>
        <v>1</v>
      </c>
      <c r="FD155" s="113">
        <f t="shared" si="1653"/>
        <v>0</v>
      </c>
      <c r="FE155" s="155">
        <f t="shared" si="1383"/>
        <v>0</v>
      </c>
      <c r="FH155" s="308" t="s">
        <v>445</v>
      </c>
      <c r="FI155" s="270" t="s">
        <v>446</v>
      </c>
      <c r="FJ155" s="309"/>
      <c r="FK155" s="310"/>
      <c r="FL155" s="311"/>
      <c r="FM155" s="312"/>
      <c r="FN155" s="275">
        <f>SUM(FM156:FM156)</f>
        <v>0</v>
      </c>
      <c r="FO155" s="198">
        <f t="shared" si="1006"/>
        <v>1</v>
      </c>
      <c r="FP155" s="198">
        <f t="shared" si="1007"/>
        <v>1</v>
      </c>
      <c r="FQ155" s="199">
        <f t="shared" si="1008"/>
        <v>1</v>
      </c>
      <c r="FR155" s="119"/>
      <c r="FS155" s="119"/>
      <c r="FT155" s="199">
        <f>PRODUCT(FO155:FQ155)</f>
        <v>1</v>
      </c>
      <c r="FU155" s="113">
        <f t="shared" si="1654"/>
        <v>0</v>
      </c>
      <c r="FV155" s="155">
        <f t="shared" si="1388"/>
        <v>0</v>
      </c>
      <c r="FY155" s="308" t="s">
        <v>445</v>
      </c>
      <c r="FZ155" s="270" t="s">
        <v>446</v>
      </c>
      <c r="GA155" s="309"/>
      <c r="GB155" s="310"/>
      <c r="GC155" s="311"/>
      <c r="GD155" s="312"/>
      <c r="GE155" s="275">
        <f>SUM(GD156:GD156)</f>
        <v>0</v>
      </c>
      <c r="GF155" s="198">
        <f t="shared" si="1013"/>
        <v>1</v>
      </c>
      <c r="GG155" s="198">
        <f t="shared" si="1014"/>
        <v>1</v>
      </c>
      <c r="GH155" s="199">
        <f t="shared" si="1015"/>
        <v>1</v>
      </c>
      <c r="GI155" s="119"/>
      <c r="GJ155" s="119"/>
      <c r="GK155" s="199">
        <f>PRODUCT(GF155:GH155)</f>
        <v>1</v>
      </c>
      <c r="GL155" s="113">
        <f t="shared" si="1655"/>
        <v>0</v>
      </c>
      <c r="GM155" s="155">
        <f t="shared" si="1393"/>
        <v>0</v>
      </c>
      <c r="GP155" s="308" t="s">
        <v>445</v>
      </c>
      <c r="GQ155" s="270" t="s">
        <v>446</v>
      </c>
      <c r="GR155" s="309"/>
      <c r="GS155" s="310"/>
      <c r="GT155" s="311"/>
      <c r="GU155" s="312"/>
      <c r="GV155" s="275">
        <f>SUM(GU156:GU156)</f>
        <v>0</v>
      </c>
      <c r="GW155" s="198">
        <f t="shared" si="1020"/>
        <v>1</v>
      </c>
      <c r="GX155" s="198">
        <f t="shared" si="1021"/>
        <v>1</v>
      </c>
      <c r="GY155" s="199">
        <f t="shared" si="1022"/>
        <v>1</v>
      </c>
      <c r="GZ155" s="119"/>
      <c r="HA155" s="119"/>
      <c r="HB155" s="199">
        <f>PRODUCT(GW155:GY155)</f>
        <v>1</v>
      </c>
      <c r="HC155" s="113">
        <f t="shared" si="1656"/>
        <v>0</v>
      </c>
      <c r="HD155" s="155">
        <f t="shared" si="1398"/>
        <v>0</v>
      </c>
      <c r="HG155" s="308" t="s">
        <v>445</v>
      </c>
      <c r="HH155" s="270" t="s">
        <v>446</v>
      </c>
      <c r="HI155" s="309"/>
      <c r="HJ155" s="310"/>
      <c r="HK155" s="311"/>
      <c r="HL155" s="312"/>
      <c r="HM155" s="275">
        <f>SUM(HL156:HL156)</f>
        <v>0</v>
      </c>
      <c r="HN155" s="198">
        <f t="shared" si="1027"/>
        <v>1</v>
      </c>
      <c r="HO155" s="198">
        <f t="shared" si="1028"/>
        <v>1</v>
      </c>
      <c r="HP155" s="199">
        <f t="shared" si="1029"/>
        <v>1</v>
      </c>
      <c r="HQ155" s="119"/>
      <c r="HR155" s="119"/>
      <c r="HS155" s="199">
        <f>PRODUCT(HN155:HP155)</f>
        <v>1</v>
      </c>
      <c r="HT155" s="113">
        <f t="shared" si="1657"/>
        <v>0</v>
      </c>
      <c r="HU155" s="155">
        <f t="shared" si="1403"/>
        <v>0</v>
      </c>
      <c r="HX155" s="308" t="s">
        <v>445</v>
      </c>
      <c r="HY155" s="270" t="s">
        <v>446</v>
      </c>
      <c r="HZ155" s="309"/>
      <c r="IA155" s="310"/>
      <c r="IB155" s="311"/>
      <c r="IC155" s="312"/>
      <c r="ID155" s="275">
        <f>SUM(IC156:IC156)</f>
        <v>0</v>
      </c>
      <c r="IE155" s="198">
        <f t="shared" si="1034"/>
        <v>1</v>
      </c>
      <c r="IF155" s="198">
        <f t="shared" si="1035"/>
        <v>1</v>
      </c>
      <c r="IG155" s="199">
        <f t="shared" si="1036"/>
        <v>1</v>
      </c>
      <c r="IH155" s="119"/>
      <c r="II155" s="119"/>
      <c r="IJ155" s="199">
        <f>PRODUCT(IE155:IG155)</f>
        <v>1</v>
      </c>
      <c r="IK155" s="113">
        <f t="shared" si="1658"/>
        <v>0</v>
      </c>
      <c r="IL155" s="155">
        <f t="shared" si="1408"/>
        <v>0</v>
      </c>
      <c r="IO155" s="308" t="s">
        <v>445</v>
      </c>
      <c r="IP155" s="270" t="s">
        <v>446</v>
      </c>
      <c r="IQ155" s="309"/>
      <c r="IR155" s="310"/>
      <c r="IS155" s="311"/>
      <c r="IT155" s="312"/>
      <c r="IU155" s="275">
        <f>SUM(IT156:IT156)</f>
        <v>0</v>
      </c>
      <c r="IV155" s="198">
        <f t="shared" si="1041"/>
        <v>1</v>
      </c>
      <c r="IW155" s="198">
        <f t="shared" si="1042"/>
        <v>1</v>
      </c>
      <c r="IX155" s="199">
        <f t="shared" si="1043"/>
        <v>1</v>
      </c>
      <c r="IY155" s="119"/>
      <c r="IZ155" s="119"/>
      <c r="JA155" s="199">
        <f>PRODUCT(IV155:IX155)</f>
        <v>1</v>
      </c>
      <c r="JB155" s="113">
        <f t="shared" si="1659"/>
        <v>0</v>
      </c>
      <c r="JC155" s="155">
        <f t="shared" si="1413"/>
        <v>0</v>
      </c>
    </row>
    <row r="156" spans="2:263" ht="29.25" customHeight="1" thickBot="1">
      <c r="B156" s="286" t="s">
        <v>447</v>
      </c>
      <c r="C156" s="287" t="s">
        <v>448</v>
      </c>
      <c r="D156" s="288" t="s">
        <v>430</v>
      </c>
      <c r="E156" s="289">
        <v>1</v>
      </c>
      <c r="F156" s="290">
        <v>0</v>
      </c>
      <c r="G156" s="291">
        <f t="shared" ref="G156" si="1718">+ROUND(E156*F156,0)</f>
        <v>0</v>
      </c>
      <c r="H156" s="337" t="e">
        <f>H155/G189</f>
        <v>#DIV/0!</v>
      </c>
      <c r="K156" s="286" t="s">
        <v>447</v>
      </c>
      <c r="L156" s="292" t="s">
        <v>448</v>
      </c>
      <c r="M156" s="293" t="s">
        <v>430</v>
      </c>
      <c r="N156" s="294">
        <v>1</v>
      </c>
      <c r="O156" s="295">
        <v>125401</v>
      </c>
      <c r="P156" s="291">
        <f t="shared" ref="P156" si="1719">+ROUND(N156*O156,0)</f>
        <v>125401</v>
      </c>
      <c r="Q156" s="337">
        <f>Q155/P189</f>
        <v>5.7439431747347079E-4</v>
      </c>
      <c r="R156" s="198">
        <f t="shared" si="1282"/>
        <v>1</v>
      </c>
      <c r="S156" s="198">
        <f t="shared" si="1283"/>
        <v>1</v>
      </c>
      <c r="T156" s="199">
        <f t="shared" si="1284"/>
        <v>1</v>
      </c>
      <c r="U156" s="199">
        <f t="shared" si="1104"/>
        <v>1</v>
      </c>
      <c r="V156" s="199">
        <f t="shared" si="1105"/>
        <v>1</v>
      </c>
      <c r="W156" s="199">
        <f t="shared" si="1106"/>
        <v>1</v>
      </c>
      <c r="X156" s="113">
        <f t="shared" si="1107"/>
        <v>125401</v>
      </c>
      <c r="Y156" s="155">
        <f t="shared" si="1108"/>
        <v>0</v>
      </c>
      <c r="AB156" s="286" t="s">
        <v>447</v>
      </c>
      <c r="AC156" s="292" t="s">
        <v>448</v>
      </c>
      <c r="AD156" s="293" t="s">
        <v>430</v>
      </c>
      <c r="AE156" s="294">
        <v>1</v>
      </c>
      <c r="AF156" s="295">
        <v>3600000</v>
      </c>
      <c r="AG156" s="291">
        <f t="shared" ref="AG156" si="1720">+ROUND(AE156*AF156,0)</f>
        <v>3600000</v>
      </c>
      <c r="AH156" s="337">
        <f>AH155/AG189</f>
        <v>1.7047318773079464E-2</v>
      </c>
      <c r="AI156" s="198">
        <f t="shared" si="950"/>
        <v>1</v>
      </c>
      <c r="AJ156" s="198">
        <f t="shared" si="951"/>
        <v>1</v>
      </c>
      <c r="AK156" s="199">
        <f t="shared" si="952"/>
        <v>1</v>
      </c>
      <c r="AL156" s="199">
        <f t="shared" ref="AL156" si="1721">IF(AF156=0,0,1)</f>
        <v>1</v>
      </c>
      <c r="AM156" s="199">
        <f t="shared" ref="AM156" si="1722">IF(AG156=0,0,1)</f>
        <v>1</v>
      </c>
      <c r="AN156" s="199">
        <f t="shared" ref="AN156" si="1723">PRODUCT(AI156:AM156)</f>
        <v>1</v>
      </c>
      <c r="AO156" s="113">
        <f t="shared" si="1646"/>
        <v>3600000</v>
      </c>
      <c r="AP156" s="155">
        <f t="shared" si="1348"/>
        <v>0</v>
      </c>
      <c r="AS156" s="286" t="s">
        <v>447</v>
      </c>
      <c r="AT156" s="292" t="s">
        <v>448</v>
      </c>
      <c r="AU156" s="296" t="s">
        <v>430</v>
      </c>
      <c r="AV156" s="294">
        <v>1</v>
      </c>
      <c r="AW156" s="297">
        <v>500000</v>
      </c>
      <c r="AX156" s="291">
        <f t="shared" ref="AX156" si="1724">+ROUND(AV156*AW156,0)</f>
        <v>500000</v>
      </c>
      <c r="AY156" s="337">
        <f>AY155/AX189</f>
        <v>2.2946310699508551E-3</v>
      </c>
      <c r="AZ156" s="198">
        <f t="shared" si="957"/>
        <v>1</v>
      </c>
      <c r="BA156" s="198">
        <f t="shared" si="958"/>
        <v>1</v>
      </c>
      <c r="BB156" s="199">
        <f t="shared" si="959"/>
        <v>1</v>
      </c>
      <c r="BC156" s="199">
        <f t="shared" ref="BC156" si="1725">IF(AW156=0,0,1)</f>
        <v>1</v>
      </c>
      <c r="BD156" s="199">
        <f t="shared" ref="BD156" si="1726">IF(AX156=0,0,1)</f>
        <v>1</v>
      </c>
      <c r="BE156" s="199">
        <f t="shared" ref="BE156" si="1727">PRODUCT(AZ156:BD156)</f>
        <v>1</v>
      </c>
      <c r="BF156" s="113">
        <f t="shared" si="1647"/>
        <v>500000</v>
      </c>
      <c r="BG156" s="155">
        <f t="shared" si="1353"/>
        <v>0</v>
      </c>
      <c r="BJ156" s="286" t="s">
        <v>447</v>
      </c>
      <c r="BK156" s="292" t="s">
        <v>448</v>
      </c>
      <c r="BL156" s="293" t="s">
        <v>430</v>
      </c>
      <c r="BM156" s="294">
        <v>1</v>
      </c>
      <c r="BN156" s="295">
        <v>500000</v>
      </c>
      <c r="BO156" s="291">
        <f t="shared" ref="BO156" si="1728">+ROUND(BM156*BN156,0)</f>
        <v>500000</v>
      </c>
      <c r="BP156" s="337">
        <f>BP155/BO189</f>
        <v>2.2702813026102219E-3</v>
      </c>
      <c r="BQ156" s="198">
        <f t="shared" si="964"/>
        <v>1</v>
      </c>
      <c r="BR156" s="198">
        <f t="shared" si="965"/>
        <v>1</v>
      </c>
      <c r="BS156" s="199">
        <f t="shared" si="966"/>
        <v>1</v>
      </c>
      <c r="BT156" s="199">
        <f t="shared" ref="BT156" si="1729">IF(BN156=0,0,1)</f>
        <v>1</v>
      </c>
      <c r="BU156" s="199">
        <f t="shared" ref="BU156" si="1730">IF(BO156=0,0,1)</f>
        <v>1</v>
      </c>
      <c r="BV156" s="199">
        <f t="shared" ref="BV156" si="1731">PRODUCT(BQ156:BU156)</f>
        <v>1</v>
      </c>
      <c r="BW156" s="113">
        <f t="shared" si="1648"/>
        <v>500000</v>
      </c>
      <c r="BX156" s="155">
        <f t="shared" si="1358"/>
        <v>0</v>
      </c>
      <c r="CA156" s="286" t="s">
        <v>447</v>
      </c>
      <c r="CB156" s="298" t="s">
        <v>448</v>
      </c>
      <c r="CC156" s="293" t="s">
        <v>430</v>
      </c>
      <c r="CD156" s="294">
        <v>1</v>
      </c>
      <c r="CE156" s="295">
        <v>2500000</v>
      </c>
      <c r="CF156" s="291">
        <f t="shared" ref="CF156" si="1732">+ROUND(CD156*CE156,0)</f>
        <v>2500000</v>
      </c>
      <c r="CG156" s="337">
        <f>CG155/CF189</f>
        <v>1.148389735492265E-2</v>
      </c>
      <c r="CH156" s="198">
        <f t="shared" si="971"/>
        <v>1</v>
      </c>
      <c r="CI156" s="198">
        <f t="shared" si="972"/>
        <v>1</v>
      </c>
      <c r="CJ156" s="199">
        <f t="shared" si="973"/>
        <v>1</v>
      </c>
      <c r="CK156" s="199">
        <f t="shared" ref="CK156" si="1733">IF(CE156=0,0,1)</f>
        <v>1</v>
      </c>
      <c r="CL156" s="199">
        <f t="shared" ref="CL156" si="1734">IF(CF156=0,0,1)</f>
        <v>1</v>
      </c>
      <c r="CM156" s="199">
        <f t="shared" ref="CM156" si="1735">PRODUCT(CH156:CL156)</f>
        <v>1</v>
      </c>
      <c r="CN156" s="113">
        <f t="shared" si="1649"/>
        <v>2500000</v>
      </c>
      <c r="CO156" s="155">
        <f t="shared" si="1363"/>
        <v>0</v>
      </c>
      <c r="CR156" s="299" t="s">
        <v>447</v>
      </c>
      <c r="CS156" s="300" t="s">
        <v>448</v>
      </c>
      <c r="CT156" s="301" t="s">
        <v>430</v>
      </c>
      <c r="CU156" s="302">
        <v>1</v>
      </c>
      <c r="CV156" s="303">
        <v>918000</v>
      </c>
      <c r="CW156" s="291">
        <f t="shared" ref="CW156" si="1736">+ROUND(CU156*CV156,0)</f>
        <v>918000</v>
      </c>
      <c r="CX156" s="337">
        <f>CX155/CW189</f>
        <v>4.1074323908574673E-3</v>
      </c>
      <c r="CY156" s="198">
        <f t="shared" si="978"/>
        <v>1</v>
      </c>
      <c r="CZ156" s="198">
        <f t="shared" si="979"/>
        <v>1</v>
      </c>
      <c r="DA156" s="199">
        <f t="shared" si="980"/>
        <v>1</v>
      </c>
      <c r="DB156" s="199">
        <f t="shared" ref="DB156" si="1737">IF(CV156=0,0,1)</f>
        <v>1</v>
      </c>
      <c r="DC156" s="199">
        <f t="shared" ref="DC156" si="1738">IF(CW156=0,0,1)</f>
        <v>1</v>
      </c>
      <c r="DD156" s="199">
        <f t="shared" ref="DD156" si="1739">PRODUCT(CY156:DC156)</f>
        <v>1</v>
      </c>
      <c r="DE156" s="113">
        <f t="shared" si="1650"/>
        <v>918000</v>
      </c>
      <c r="DF156" s="155">
        <f t="shared" si="1368"/>
        <v>0</v>
      </c>
      <c r="DI156" s="286" t="s">
        <v>447</v>
      </c>
      <c r="DJ156" s="287" t="s">
        <v>448</v>
      </c>
      <c r="DK156" s="288" t="s">
        <v>430</v>
      </c>
      <c r="DL156" s="289">
        <v>1</v>
      </c>
      <c r="DM156" s="295">
        <v>0</v>
      </c>
      <c r="DN156" s="291">
        <f t="shared" ref="DN156" si="1740">+ROUND(DL156*DM156,0)</f>
        <v>0</v>
      </c>
      <c r="DO156" s="337" t="e">
        <f>DO155/DN189</f>
        <v>#DIV/0!</v>
      </c>
      <c r="DP156" s="198">
        <f t="shared" si="985"/>
        <v>1</v>
      </c>
      <c r="DQ156" s="198">
        <f t="shared" si="986"/>
        <v>1</v>
      </c>
      <c r="DR156" s="199">
        <f t="shared" si="987"/>
        <v>1</v>
      </c>
      <c r="DS156" s="199">
        <f t="shared" ref="DS156" si="1741">IF(DM156=0,0,1)</f>
        <v>0</v>
      </c>
      <c r="DT156" s="199">
        <f t="shared" ref="DT156" si="1742">IF(DN156=0,0,1)</f>
        <v>0</v>
      </c>
      <c r="DU156" s="199">
        <f t="shared" ref="DU156" si="1743">PRODUCT(DP156:DT156)</f>
        <v>0</v>
      </c>
      <c r="DV156" s="113">
        <f t="shared" si="1651"/>
        <v>0</v>
      </c>
      <c r="DW156" s="155">
        <f t="shared" si="1373"/>
        <v>0</v>
      </c>
      <c r="DZ156" s="286" t="s">
        <v>447</v>
      </c>
      <c r="EA156" s="287" t="s">
        <v>448</v>
      </c>
      <c r="EB156" s="288" t="s">
        <v>430</v>
      </c>
      <c r="EC156" s="289">
        <v>1</v>
      </c>
      <c r="ED156" s="295">
        <v>0</v>
      </c>
      <c r="EE156" s="291">
        <f t="shared" ref="EE156" si="1744">+ROUND(EC156*ED156,0)</f>
        <v>0</v>
      </c>
      <c r="EF156" s="337" t="e">
        <f>EF155/EE189</f>
        <v>#DIV/0!</v>
      </c>
      <c r="EG156" s="198">
        <f t="shared" si="992"/>
        <v>1</v>
      </c>
      <c r="EH156" s="198">
        <f t="shared" si="993"/>
        <v>1</v>
      </c>
      <c r="EI156" s="199">
        <f t="shared" si="994"/>
        <v>1</v>
      </c>
      <c r="EJ156" s="199">
        <f t="shared" ref="EJ156" si="1745">IF(ED156=0,0,1)</f>
        <v>0</v>
      </c>
      <c r="EK156" s="199">
        <f t="shared" ref="EK156" si="1746">IF(EE156=0,0,1)</f>
        <v>0</v>
      </c>
      <c r="EL156" s="199">
        <f t="shared" ref="EL156" si="1747">PRODUCT(EG156:EK156)</f>
        <v>0</v>
      </c>
      <c r="EM156" s="113">
        <f t="shared" si="1652"/>
        <v>0</v>
      </c>
      <c r="EN156" s="155">
        <f t="shared" si="1378"/>
        <v>0</v>
      </c>
      <c r="EQ156" s="286" t="s">
        <v>447</v>
      </c>
      <c r="ER156" s="287" t="s">
        <v>448</v>
      </c>
      <c r="ES156" s="288" t="s">
        <v>430</v>
      </c>
      <c r="ET156" s="289">
        <v>1</v>
      </c>
      <c r="EU156" s="295">
        <v>0</v>
      </c>
      <c r="EV156" s="291">
        <f t="shared" ref="EV156" si="1748">+ROUND(ET156*EU156,0)</f>
        <v>0</v>
      </c>
      <c r="EW156" s="337" t="e">
        <f>EW155/EV189</f>
        <v>#DIV/0!</v>
      </c>
      <c r="EX156" s="198">
        <f t="shared" si="999"/>
        <v>1</v>
      </c>
      <c r="EY156" s="198">
        <f t="shared" si="1000"/>
        <v>1</v>
      </c>
      <c r="EZ156" s="199">
        <f t="shared" si="1001"/>
        <v>1</v>
      </c>
      <c r="FA156" s="199">
        <f t="shared" ref="FA156" si="1749">IF(EU156=0,0,1)</f>
        <v>0</v>
      </c>
      <c r="FB156" s="199">
        <f t="shared" ref="FB156" si="1750">IF(EV156=0,0,1)</f>
        <v>0</v>
      </c>
      <c r="FC156" s="199">
        <f t="shared" ref="FC156" si="1751">PRODUCT(EX156:FB156)</f>
        <v>0</v>
      </c>
      <c r="FD156" s="113">
        <f t="shared" si="1653"/>
        <v>0</v>
      </c>
      <c r="FE156" s="155">
        <f t="shared" si="1383"/>
        <v>0</v>
      </c>
      <c r="FH156" s="286" t="s">
        <v>447</v>
      </c>
      <c r="FI156" s="287" t="s">
        <v>448</v>
      </c>
      <c r="FJ156" s="288" t="s">
        <v>430</v>
      </c>
      <c r="FK156" s="289">
        <v>1</v>
      </c>
      <c r="FL156" s="295">
        <v>0</v>
      </c>
      <c r="FM156" s="291">
        <f t="shared" ref="FM156" si="1752">+ROUND(FK156*FL156,0)</f>
        <v>0</v>
      </c>
      <c r="FN156" s="337" t="e">
        <f>FN155/FM189</f>
        <v>#DIV/0!</v>
      </c>
      <c r="FO156" s="198">
        <f t="shared" si="1006"/>
        <v>1</v>
      </c>
      <c r="FP156" s="198">
        <f t="shared" si="1007"/>
        <v>1</v>
      </c>
      <c r="FQ156" s="199">
        <f t="shared" si="1008"/>
        <v>1</v>
      </c>
      <c r="FR156" s="199">
        <f t="shared" ref="FR156" si="1753">IF(FL156=0,0,1)</f>
        <v>0</v>
      </c>
      <c r="FS156" s="199">
        <f t="shared" ref="FS156" si="1754">IF(FM156=0,0,1)</f>
        <v>0</v>
      </c>
      <c r="FT156" s="199">
        <f t="shared" ref="FT156" si="1755">PRODUCT(FO156:FS156)</f>
        <v>0</v>
      </c>
      <c r="FU156" s="113">
        <f t="shared" si="1654"/>
        <v>0</v>
      </c>
      <c r="FV156" s="155">
        <f t="shared" si="1388"/>
        <v>0</v>
      </c>
      <c r="FY156" s="286" t="s">
        <v>447</v>
      </c>
      <c r="FZ156" s="287" t="s">
        <v>448</v>
      </c>
      <c r="GA156" s="288" t="s">
        <v>430</v>
      </c>
      <c r="GB156" s="289">
        <v>1</v>
      </c>
      <c r="GC156" s="295">
        <v>0</v>
      </c>
      <c r="GD156" s="291">
        <f t="shared" ref="GD156" si="1756">+ROUND(GB156*GC156,0)</f>
        <v>0</v>
      </c>
      <c r="GE156" s="337" t="e">
        <f>GE155/GD189</f>
        <v>#DIV/0!</v>
      </c>
      <c r="GF156" s="198">
        <f t="shared" si="1013"/>
        <v>1</v>
      </c>
      <c r="GG156" s="198">
        <f t="shared" si="1014"/>
        <v>1</v>
      </c>
      <c r="GH156" s="199">
        <f t="shared" si="1015"/>
        <v>1</v>
      </c>
      <c r="GI156" s="199">
        <f t="shared" ref="GI156" si="1757">IF(GC156=0,0,1)</f>
        <v>0</v>
      </c>
      <c r="GJ156" s="199">
        <f t="shared" ref="GJ156" si="1758">IF(GD156=0,0,1)</f>
        <v>0</v>
      </c>
      <c r="GK156" s="199">
        <f t="shared" ref="GK156" si="1759">PRODUCT(GF156:GJ156)</f>
        <v>0</v>
      </c>
      <c r="GL156" s="113">
        <f t="shared" si="1655"/>
        <v>0</v>
      </c>
      <c r="GM156" s="155">
        <f t="shared" si="1393"/>
        <v>0</v>
      </c>
      <c r="GP156" s="286" t="s">
        <v>447</v>
      </c>
      <c r="GQ156" s="287" t="s">
        <v>448</v>
      </c>
      <c r="GR156" s="288" t="s">
        <v>430</v>
      </c>
      <c r="GS156" s="289">
        <v>1</v>
      </c>
      <c r="GT156" s="295">
        <v>0</v>
      </c>
      <c r="GU156" s="291">
        <f t="shared" ref="GU156" si="1760">+ROUND(GS156*GT156,0)</f>
        <v>0</v>
      </c>
      <c r="GV156" s="337" t="e">
        <f>GV155/GU189</f>
        <v>#DIV/0!</v>
      </c>
      <c r="GW156" s="198">
        <f t="shared" si="1020"/>
        <v>1</v>
      </c>
      <c r="GX156" s="198">
        <f t="shared" si="1021"/>
        <v>1</v>
      </c>
      <c r="GY156" s="199">
        <f t="shared" si="1022"/>
        <v>1</v>
      </c>
      <c r="GZ156" s="199">
        <f t="shared" ref="GZ156" si="1761">IF(GT156=0,0,1)</f>
        <v>0</v>
      </c>
      <c r="HA156" s="199">
        <f t="shared" ref="HA156" si="1762">IF(GU156=0,0,1)</f>
        <v>0</v>
      </c>
      <c r="HB156" s="199">
        <f t="shared" ref="HB156" si="1763">PRODUCT(GW156:HA156)</f>
        <v>0</v>
      </c>
      <c r="HC156" s="113">
        <f t="shared" si="1656"/>
        <v>0</v>
      </c>
      <c r="HD156" s="155">
        <f t="shared" si="1398"/>
        <v>0</v>
      </c>
      <c r="HG156" s="286" t="s">
        <v>447</v>
      </c>
      <c r="HH156" s="287" t="s">
        <v>448</v>
      </c>
      <c r="HI156" s="288" t="s">
        <v>430</v>
      </c>
      <c r="HJ156" s="289">
        <v>1</v>
      </c>
      <c r="HK156" s="295">
        <v>0</v>
      </c>
      <c r="HL156" s="291">
        <f t="shared" ref="HL156" si="1764">+ROUND(HJ156*HK156,0)</f>
        <v>0</v>
      </c>
      <c r="HM156" s="337" t="e">
        <f>HM155/HL189</f>
        <v>#DIV/0!</v>
      </c>
      <c r="HN156" s="198">
        <f t="shared" si="1027"/>
        <v>1</v>
      </c>
      <c r="HO156" s="198">
        <f t="shared" si="1028"/>
        <v>1</v>
      </c>
      <c r="HP156" s="199">
        <f t="shared" si="1029"/>
        <v>1</v>
      </c>
      <c r="HQ156" s="199">
        <f t="shared" ref="HQ156" si="1765">IF(HK156=0,0,1)</f>
        <v>0</v>
      </c>
      <c r="HR156" s="199">
        <f t="shared" ref="HR156" si="1766">IF(HL156=0,0,1)</f>
        <v>0</v>
      </c>
      <c r="HS156" s="199">
        <f t="shared" ref="HS156" si="1767">PRODUCT(HN156:HR156)</f>
        <v>0</v>
      </c>
      <c r="HT156" s="113">
        <f t="shared" si="1657"/>
        <v>0</v>
      </c>
      <c r="HU156" s="155">
        <f t="shared" si="1403"/>
        <v>0</v>
      </c>
      <c r="HX156" s="286" t="s">
        <v>447</v>
      </c>
      <c r="HY156" s="287" t="s">
        <v>448</v>
      </c>
      <c r="HZ156" s="288" t="s">
        <v>430</v>
      </c>
      <c r="IA156" s="289">
        <v>1</v>
      </c>
      <c r="IB156" s="295">
        <v>0</v>
      </c>
      <c r="IC156" s="291">
        <f t="shared" ref="IC156" si="1768">+ROUND(IA156*IB156,0)</f>
        <v>0</v>
      </c>
      <c r="ID156" s="337" t="e">
        <f>ID155/IC189</f>
        <v>#DIV/0!</v>
      </c>
      <c r="IE156" s="198">
        <f t="shared" si="1034"/>
        <v>1</v>
      </c>
      <c r="IF156" s="198">
        <f t="shared" si="1035"/>
        <v>1</v>
      </c>
      <c r="IG156" s="199">
        <f t="shared" si="1036"/>
        <v>1</v>
      </c>
      <c r="IH156" s="199">
        <f t="shared" ref="IH156" si="1769">IF(IB156=0,0,1)</f>
        <v>0</v>
      </c>
      <c r="II156" s="199">
        <f t="shared" ref="II156" si="1770">IF(IC156=0,0,1)</f>
        <v>0</v>
      </c>
      <c r="IJ156" s="199">
        <f t="shared" ref="IJ156" si="1771">PRODUCT(IE156:II156)</f>
        <v>0</v>
      </c>
      <c r="IK156" s="113">
        <f t="shared" si="1658"/>
        <v>0</v>
      </c>
      <c r="IL156" s="155">
        <f t="shared" si="1408"/>
        <v>0</v>
      </c>
      <c r="IO156" s="286" t="s">
        <v>447</v>
      </c>
      <c r="IP156" s="287" t="s">
        <v>448</v>
      </c>
      <c r="IQ156" s="288" t="s">
        <v>430</v>
      </c>
      <c r="IR156" s="289">
        <v>1</v>
      </c>
      <c r="IS156" s="295">
        <v>0</v>
      </c>
      <c r="IT156" s="291">
        <f t="shared" ref="IT156" si="1772">+ROUND(IR156*IS156,0)</f>
        <v>0</v>
      </c>
      <c r="IU156" s="337" t="e">
        <f>IU155/IT189</f>
        <v>#DIV/0!</v>
      </c>
      <c r="IV156" s="198">
        <f t="shared" si="1041"/>
        <v>1</v>
      </c>
      <c r="IW156" s="198">
        <f t="shared" si="1042"/>
        <v>1</v>
      </c>
      <c r="IX156" s="199">
        <f t="shared" si="1043"/>
        <v>1</v>
      </c>
      <c r="IY156" s="199">
        <f t="shared" ref="IY156" si="1773">IF(IS156=0,0,1)</f>
        <v>0</v>
      </c>
      <c r="IZ156" s="199">
        <f t="shared" ref="IZ156" si="1774">IF(IT156=0,0,1)</f>
        <v>0</v>
      </c>
      <c r="JA156" s="199">
        <f t="shared" ref="JA156" si="1775">PRODUCT(IV156:IZ156)</f>
        <v>0</v>
      </c>
      <c r="JB156" s="113">
        <f t="shared" si="1659"/>
        <v>0</v>
      </c>
      <c r="JC156" s="155">
        <f t="shared" si="1413"/>
        <v>0</v>
      </c>
    </row>
    <row r="157" spans="2:263" ht="17.25" thickTop="1">
      <c r="B157" s="308" t="s">
        <v>449</v>
      </c>
      <c r="C157" s="270" t="s">
        <v>450</v>
      </c>
      <c r="D157" s="309"/>
      <c r="E157" s="310"/>
      <c r="F157" s="311"/>
      <c r="G157" s="312"/>
      <c r="H157" s="275">
        <f>SUM(G158)</f>
        <v>0</v>
      </c>
      <c r="K157" s="308" t="s">
        <v>449</v>
      </c>
      <c r="L157" s="270" t="s">
        <v>450</v>
      </c>
      <c r="M157" s="309"/>
      <c r="N157" s="310"/>
      <c r="O157" s="311"/>
      <c r="P157" s="312"/>
      <c r="Q157" s="275">
        <f>SUM(P158)</f>
        <v>98742</v>
      </c>
      <c r="R157" s="198">
        <f t="shared" si="1282"/>
        <v>1</v>
      </c>
      <c r="S157" s="198">
        <f t="shared" si="1283"/>
        <v>1</v>
      </c>
      <c r="T157" s="199">
        <f t="shared" si="1284"/>
        <v>1</v>
      </c>
      <c r="U157" s="119"/>
      <c r="V157" s="119"/>
      <c r="W157" s="199">
        <f>PRODUCT(R157:T157)</f>
        <v>1</v>
      </c>
      <c r="X157" s="113">
        <f t="shared" si="1107"/>
        <v>0</v>
      </c>
      <c r="Y157" s="155">
        <f t="shared" si="1108"/>
        <v>0</v>
      </c>
      <c r="AB157" s="308" t="s">
        <v>449</v>
      </c>
      <c r="AC157" s="270" t="s">
        <v>450</v>
      </c>
      <c r="AD157" s="309"/>
      <c r="AE157" s="310"/>
      <c r="AF157" s="311"/>
      <c r="AG157" s="312"/>
      <c r="AH157" s="275">
        <f>SUM(AG158)</f>
        <v>775000</v>
      </c>
      <c r="AI157" s="198">
        <f t="shared" si="950"/>
        <v>1</v>
      </c>
      <c r="AJ157" s="198">
        <f t="shared" si="951"/>
        <v>1</v>
      </c>
      <c r="AK157" s="199">
        <f t="shared" si="952"/>
        <v>1</v>
      </c>
      <c r="AL157" s="119"/>
      <c r="AM157" s="119"/>
      <c r="AN157" s="199">
        <f>PRODUCT(AI157:AK157)</f>
        <v>1</v>
      </c>
      <c r="AO157" s="113">
        <f t="shared" si="1646"/>
        <v>0</v>
      </c>
      <c r="AP157" s="155">
        <f t="shared" si="1348"/>
        <v>0</v>
      </c>
      <c r="AS157" s="313" t="s">
        <v>449</v>
      </c>
      <c r="AT157" s="277" t="s">
        <v>450</v>
      </c>
      <c r="AU157" s="314"/>
      <c r="AV157" s="315"/>
      <c r="AW157" s="316"/>
      <c r="AX157" s="312"/>
      <c r="AY157" s="275">
        <f>SUM(AX158)</f>
        <v>800000</v>
      </c>
      <c r="AZ157" s="198">
        <f t="shared" si="957"/>
        <v>1</v>
      </c>
      <c r="BA157" s="198">
        <f t="shared" si="958"/>
        <v>1</v>
      </c>
      <c r="BB157" s="199">
        <f t="shared" si="959"/>
        <v>1</v>
      </c>
      <c r="BC157" s="119"/>
      <c r="BD157" s="119"/>
      <c r="BE157" s="199">
        <f>PRODUCT(AZ157:BB157)</f>
        <v>1</v>
      </c>
      <c r="BF157" s="113">
        <f t="shared" si="1647"/>
        <v>0</v>
      </c>
      <c r="BG157" s="155">
        <f t="shared" si="1353"/>
        <v>0</v>
      </c>
      <c r="BJ157" s="308" t="s">
        <v>449</v>
      </c>
      <c r="BK157" s="270" t="s">
        <v>450</v>
      </c>
      <c r="BL157" s="309"/>
      <c r="BM157" s="310"/>
      <c r="BN157" s="311"/>
      <c r="BO157" s="312"/>
      <c r="BP157" s="275">
        <f>SUM(BO158)</f>
        <v>500000</v>
      </c>
      <c r="BQ157" s="198">
        <f t="shared" si="964"/>
        <v>1</v>
      </c>
      <c r="BR157" s="198">
        <f t="shared" si="965"/>
        <v>1</v>
      </c>
      <c r="BS157" s="199">
        <f t="shared" si="966"/>
        <v>1</v>
      </c>
      <c r="BT157" s="119"/>
      <c r="BU157" s="119"/>
      <c r="BV157" s="199">
        <f>PRODUCT(BQ157:BS157)</f>
        <v>1</v>
      </c>
      <c r="BW157" s="113">
        <f t="shared" si="1648"/>
        <v>0</v>
      </c>
      <c r="BX157" s="155">
        <f t="shared" si="1358"/>
        <v>0</v>
      </c>
      <c r="CA157" s="308" t="s">
        <v>449</v>
      </c>
      <c r="CB157" s="270" t="s">
        <v>450</v>
      </c>
      <c r="CC157" s="309"/>
      <c r="CD157" s="310"/>
      <c r="CE157" s="311"/>
      <c r="CF157" s="312"/>
      <c r="CG157" s="275">
        <f>SUM(CF158)</f>
        <v>1550000</v>
      </c>
      <c r="CH157" s="198">
        <f t="shared" si="971"/>
        <v>1</v>
      </c>
      <c r="CI157" s="198">
        <f t="shared" si="972"/>
        <v>1</v>
      </c>
      <c r="CJ157" s="199">
        <f t="shared" si="973"/>
        <v>1</v>
      </c>
      <c r="CK157" s="119"/>
      <c r="CL157" s="119"/>
      <c r="CM157" s="199">
        <f>PRODUCT(CH157:CJ157)</f>
        <v>1</v>
      </c>
      <c r="CN157" s="113">
        <f t="shared" si="1649"/>
        <v>0</v>
      </c>
      <c r="CO157" s="155">
        <f t="shared" si="1363"/>
        <v>0</v>
      </c>
      <c r="CR157" s="317" t="s">
        <v>449</v>
      </c>
      <c r="CS157" s="282" t="s">
        <v>450</v>
      </c>
      <c r="CT157" s="318"/>
      <c r="CU157" s="319"/>
      <c r="CV157" s="319"/>
      <c r="CW157" s="312"/>
      <c r="CX157" s="275">
        <f>SUM(CW158)</f>
        <v>1887000</v>
      </c>
      <c r="CY157" s="198">
        <f t="shared" si="978"/>
        <v>1</v>
      </c>
      <c r="CZ157" s="198">
        <f t="shared" si="979"/>
        <v>1</v>
      </c>
      <c r="DA157" s="199">
        <f t="shared" si="980"/>
        <v>1</v>
      </c>
      <c r="DB157" s="119"/>
      <c r="DC157" s="119"/>
      <c r="DD157" s="199">
        <f>PRODUCT(CY157:DA157)</f>
        <v>1</v>
      </c>
      <c r="DE157" s="113">
        <f t="shared" si="1650"/>
        <v>0</v>
      </c>
      <c r="DF157" s="155">
        <f t="shared" si="1368"/>
        <v>0</v>
      </c>
      <c r="DI157" s="308" t="s">
        <v>449</v>
      </c>
      <c r="DJ157" s="270" t="s">
        <v>450</v>
      </c>
      <c r="DK157" s="309"/>
      <c r="DL157" s="310"/>
      <c r="DM157" s="311"/>
      <c r="DN157" s="312"/>
      <c r="DO157" s="275">
        <f>SUM(DN158)</f>
        <v>0</v>
      </c>
      <c r="DP157" s="198">
        <f t="shared" si="985"/>
        <v>1</v>
      </c>
      <c r="DQ157" s="198">
        <f t="shared" si="986"/>
        <v>1</v>
      </c>
      <c r="DR157" s="199">
        <f t="shared" si="987"/>
        <v>1</v>
      </c>
      <c r="DS157" s="119"/>
      <c r="DT157" s="119"/>
      <c r="DU157" s="199">
        <f>PRODUCT(DP157:DR157)</f>
        <v>1</v>
      </c>
      <c r="DV157" s="113">
        <f t="shared" si="1651"/>
        <v>0</v>
      </c>
      <c r="DW157" s="155">
        <f t="shared" si="1373"/>
        <v>0</v>
      </c>
      <c r="DZ157" s="308" t="s">
        <v>449</v>
      </c>
      <c r="EA157" s="270" t="s">
        <v>450</v>
      </c>
      <c r="EB157" s="309"/>
      <c r="EC157" s="310"/>
      <c r="ED157" s="311"/>
      <c r="EE157" s="312"/>
      <c r="EF157" s="275">
        <f>SUM(EE158)</f>
        <v>0</v>
      </c>
      <c r="EG157" s="198">
        <f t="shared" si="992"/>
        <v>1</v>
      </c>
      <c r="EH157" s="198">
        <f t="shared" si="993"/>
        <v>1</v>
      </c>
      <c r="EI157" s="199">
        <f t="shared" si="994"/>
        <v>1</v>
      </c>
      <c r="EJ157" s="119"/>
      <c r="EK157" s="119"/>
      <c r="EL157" s="199">
        <f>PRODUCT(EG157:EI157)</f>
        <v>1</v>
      </c>
      <c r="EM157" s="113">
        <f t="shared" si="1652"/>
        <v>0</v>
      </c>
      <c r="EN157" s="155">
        <f t="shared" si="1378"/>
        <v>0</v>
      </c>
      <c r="EQ157" s="308" t="s">
        <v>449</v>
      </c>
      <c r="ER157" s="270" t="s">
        <v>450</v>
      </c>
      <c r="ES157" s="309"/>
      <c r="ET157" s="310"/>
      <c r="EU157" s="311"/>
      <c r="EV157" s="312"/>
      <c r="EW157" s="275">
        <f>SUM(EV158)</f>
        <v>0</v>
      </c>
      <c r="EX157" s="198">
        <f t="shared" si="999"/>
        <v>1</v>
      </c>
      <c r="EY157" s="198">
        <f t="shared" si="1000"/>
        <v>1</v>
      </c>
      <c r="EZ157" s="199">
        <f t="shared" si="1001"/>
        <v>1</v>
      </c>
      <c r="FA157" s="119"/>
      <c r="FB157" s="119"/>
      <c r="FC157" s="199">
        <f>PRODUCT(EX157:EZ157)</f>
        <v>1</v>
      </c>
      <c r="FD157" s="113">
        <f t="shared" si="1653"/>
        <v>0</v>
      </c>
      <c r="FE157" s="155">
        <f t="shared" si="1383"/>
        <v>0</v>
      </c>
      <c r="FH157" s="308" t="s">
        <v>449</v>
      </c>
      <c r="FI157" s="270" t="s">
        <v>450</v>
      </c>
      <c r="FJ157" s="309"/>
      <c r="FK157" s="310"/>
      <c r="FL157" s="311"/>
      <c r="FM157" s="312"/>
      <c r="FN157" s="275">
        <f>SUM(FM158)</f>
        <v>0</v>
      </c>
      <c r="FO157" s="198">
        <f t="shared" si="1006"/>
        <v>1</v>
      </c>
      <c r="FP157" s="198">
        <f t="shared" si="1007"/>
        <v>1</v>
      </c>
      <c r="FQ157" s="199">
        <f t="shared" si="1008"/>
        <v>1</v>
      </c>
      <c r="FR157" s="119"/>
      <c r="FS157" s="119"/>
      <c r="FT157" s="199">
        <f>PRODUCT(FO157:FQ157)</f>
        <v>1</v>
      </c>
      <c r="FU157" s="113">
        <f t="shared" si="1654"/>
        <v>0</v>
      </c>
      <c r="FV157" s="155">
        <f t="shared" si="1388"/>
        <v>0</v>
      </c>
      <c r="FY157" s="308" t="s">
        <v>449</v>
      </c>
      <c r="FZ157" s="270" t="s">
        <v>450</v>
      </c>
      <c r="GA157" s="309"/>
      <c r="GB157" s="310"/>
      <c r="GC157" s="311"/>
      <c r="GD157" s="312"/>
      <c r="GE157" s="275">
        <f>SUM(GD158)</f>
        <v>0</v>
      </c>
      <c r="GF157" s="198">
        <f t="shared" si="1013"/>
        <v>1</v>
      </c>
      <c r="GG157" s="198">
        <f t="shared" si="1014"/>
        <v>1</v>
      </c>
      <c r="GH157" s="199">
        <f t="shared" si="1015"/>
        <v>1</v>
      </c>
      <c r="GI157" s="119"/>
      <c r="GJ157" s="119"/>
      <c r="GK157" s="199">
        <f>PRODUCT(GF157:GH157)</f>
        <v>1</v>
      </c>
      <c r="GL157" s="113">
        <f t="shared" si="1655"/>
        <v>0</v>
      </c>
      <c r="GM157" s="155">
        <f t="shared" si="1393"/>
        <v>0</v>
      </c>
      <c r="GP157" s="308" t="s">
        <v>449</v>
      </c>
      <c r="GQ157" s="270" t="s">
        <v>450</v>
      </c>
      <c r="GR157" s="309"/>
      <c r="GS157" s="310"/>
      <c r="GT157" s="311"/>
      <c r="GU157" s="312"/>
      <c r="GV157" s="275">
        <f>SUM(GU158)</f>
        <v>0</v>
      </c>
      <c r="GW157" s="198">
        <f t="shared" si="1020"/>
        <v>1</v>
      </c>
      <c r="GX157" s="198">
        <f t="shared" si="1021"/>
        <v>1</v>
      </c>
      <c r="GY157" s="199">
        <f t="shared" si="1022"/>
        <v>1</v>
      </c>
      <c r="GZ157" s="119"/>
      <c r="HA157" s="119"/>
      <c r="HB157" s="199">
        <f>PRODUCT(GW157:GY157)</f>
        <v>1</v>
      </c>
      <c r="HC157" s="113">
        <f t="shared" si="1656"/>
        <v>0</v>
      </c>
      <c r="HD157" s="155">
        <f t="shared" si="1398"/>
        <v>0</v>
      </c>
      <c r="HG157" s="308" t="s">
        <v>449</v>
      </c>
      <c r="HH157" s="270" t="s">
        <v>450</v>
      </c>
      <c r="HI157" s="309"/>
      <c r="HJ157" s="310"/>
      <c r="HK157" s="311"/>
      <c r="HL157" s="312"/>
      <c r="HM157" s="275">
        <f>SUM(HL158)</f>
        <v>0</v>
      </c>
      <c r="HN157" s="198">
        <f t="shared" si="1027"/>
        <v>1</v>
      </c>
      <c r="HO157" s="198">
        <f t="shared" si="1028"/>
        <v>1</v>
      </c>
      <c r="HP157" s="199">
        <f t="shared" si="1029"/>
        <v>1</v>
      </c>
      <c r="HQ157" s="119"/>
      <c r="HR157" s="119"/>
      <c r="HS157" s="199">
        <f>PRODUCT(HN157:HP157)</f>
        <v>1</v>
      </c>
      <c r="HT157" s="113">
        <f t="shared" si="1657"/>
        <v>0</v>
      </c>
      <c r="HU157" s="155">
        <f t="shared" si="1403"/>
        <v>0</v>
      </c>
      <c r="HX157" s="308" t="s">
        <v>449</v>
      </c>
      <c r="HY157" s="270" t="s">
        <v>450</v>
      </c>
      <c r="HZ157" s="309"/>
      <c r="IA157" s="310"/>
      <c r="IB157" s="311"/>
      <c r="IC157" s="312"/>
      <c r="ID157" s="275">
        <f>SUM(IC158)</f>
        <v>0</v>
      </c>
      <c r="IE157" s="198">
        <f t="shared" si="1034"/>
        <v>1</v>
      </c>
      <c r="IF157" s="198">
        <f t="shared" si="1035"/>
        <v>1</v>
      </c>
      <c r="IG157" s="199">
        <f t="shared" si="1036"/>
        <v>1</v>
      </c>
      <c r="IH157" s="119"/>
      <c r="II157" s="119"/>
      <c r="IJ157" s="199">
        <f>PRODUCT(IE157:IG157)</f>
        <v>1</v>
      </c>
      <c r="IK157" s="113">
        <f t="shared" si="1658"/>
        <v>0</v>
      </c>
      <c r="IL157" s="155">
        <f t="shared" si="1408"/>
        <v>0</v>
      </c>
      <c r="IO157" s="308" t="s">
        <v>449</v>
      </c>
      <c r="IP157" s="270" t="s">
        <v>450</v>
      </c>
      <c r="IQ157" s="309"/>
      <c r="IR157" s="310"/>
      <c r="IS157" s="311"/>
      <c r="IT157" s="312"/>
      <c r="IU157" s="275">
        <f>SUM(IT158)</f>
        <v>0</v>
      </c>
      <c r="IV157" s="198">
        <f t="shared" si="1041"/>
        <v>1</v>
      </c>
      <c r="IW157" s="198">
        <f t="shared" si="1042"/>
        <v>1</v>
      </c>
      <c r="IX157" s="199">
        <f t="shared" si="1043"/>
        <v>1</v>
      </c>
      <c r="IY157" s="119"/>
      <c r="IZ157" s="119"/>
      <c r="JA157" s="199">
        <f>PRODUCT(IV157:IX157)</f>
        <v>1</v>
      </c>
      <c r="JB157" s="113">
        <f t="shared" si="1659"/>
        <v>0</v>
      </c>
      <c r="JC157" s="155">
        <f t="shared" si="1413"/>
        <v>0</v>
      </c>
    </row>
    <row r="158" spans="2:263" ht="45" customHeight="1" thickBot="1">
      <c r="B158" s="286" t="s">
        <v>451</v>
      </c>
      <c r="C158" s="287" t="s">
        <v>452</v>
      </c>
      <c r="D158" s="288" t="s">
        <v>430</v>
      </c>
      <c r="E158" s="289">
        <v>1</v>
      </c>
      <c r="F158" s="290">
        <v>0</v>
      </c>
      <c r="G158" s="291">
        <f t="shared" ref="G158" si="1776">+ROUND(E158*F158,0)</f>
        <v>0</v>
      </c>
      <c r="H158" s="337" t="e">
        <f>H157/G189</f>
        <v>#DIV/0!</v>
      </c>
      <c r="K158" s="286" t="s">
        <v>451</v>
      </c>
      <c r="L158" s="292" t="s">
        <v>452</v>
      </c>
      <c r="M158" s="293" t="s">
        <v>430</v>
      </c>
      <c r="N158" s="294">
        <v>1</v>
      </c>
      <c r="O158" s="295">
        <v>98742</v>
      </c>
      <c r="P158" s="291">
        <f t="shared" ref="P158" si="1777">+ROUND(N158*O158,0)</f>
        <v>98742</v>
      </c>
      <c r="Q158" s="337">
        <f>Q157/P189</f>
        <v>4.5228382306333645E-4</v>
      </c>
      <c r="R158" s="198">
        <f t="shared" si="1282"/>
        <v>1</v>
      </c>
      <c r="S158" s="198">
        <f t="shared" si="1283"/>
        <v>1</v>
      </c>
      <c r="T158" s="199">
        <f t="shared" si="1284"/>
        <v>1</v>
      </c>
      <c r="U158" s="199">
        <f t="shared" si="1104"/>
        <v>1</v>
      </c>
      <c r="V158" s="199">
        <f t="shared" si="1105"/>
        <v>1</v>
      </c>
      <c r="W158" s="199">
        <f t="shared" si="1106"/>
        <v>1</v>
      </c>
      <c r="X158" s="113">
        <f t="shared" si="1107"/>
        <v>98742</v>
      </c>
      <c r="Y158" s="155">
        <f t="shared" si="1108"/>
        <v>0</v>
      </c>
      <c r="AB158" s="286" t="s">
        <v>451</v>
      </c>
      <c r="AC158" s="292" t="s">
        <v>452</v>
      </c>
      <c r="AD158" s="293" t="s">
        <v>430</v>
      </c>
      <c r="AE158" s="294">
        <v>1</v>
      </c>
      <c r="AF158" s="295">
        <v>775000</v>
      </c>
      <c r="AG158" s="291">
        <f t="shared" ref="AG158" si="1778">+ROUND(AE158*AF158,0)</f>
        <v>775000</v>
      </c>
      <c r="AH158" s="337">
        <f>AH157/AG189</f>
        <v>3.6699089025379406E-3</v>
      </c>
      <c r="AI158" s="198">
        <f t="shared" si="950"/>
        <v>1</v>
      </c>
      <c r="AJ158" s="198">
        <f t="shared" si="951"/>
        <v>1</v>
      </c>
      <c r="AK158" s="199">
        <f t="shared" si="952"/>
        <v>1</v>
      </c>
      <c r="AL158" s="199">
        <f t="shared" ref="AL158" si="1779">IF(AF158=0,0,1)</f>
        <v>1</v>
      </c>
      <c r="AM158" s="199">
        <f t="shared" ref="AM158" si="1780">IF(AG158=0,0,1)</f>
        <v>1</v>
      </c>
      <c r="AN158" s="199">
        <f t="shared" ref="AN158" si="1781">PRODUCT(AI158:AM158)</f>
        <v>1</v>
      </c>
      <c r="AO158" s="113">
        <f t="shared" si="1646"/>
        <v>775000</v>
      </c>
      <c r="AP158" s="155">
        <f t="shared" si="1348"/>
        <v>0</v>
      </c>
      <c r="AS158" s="286" t="s">
        <v>451</v>
      </c>
      <c r="AT158" s="292" t="s">
        <v>452</v>
      </c>
      <c r="AU158" s="296" t="s">
        <v>430</v>
      </c>
      <c r="AV158" s="294">
        <v>1</v>
      </c>
      <c r="AW158" s="297">
        <v>800000</v>
      </c>
      <c r="AX158" s="291">
        <f t="shared" ref="AX158" si="1782">+ROUND(AV158*AW158,0)</f>
        <v>800000</v>
      </c>
      <c r="AY158" s="337">
        <f>AY157/AX189</f>
        <v>3.6714097119213683E-3</v>
      </c>
      <c r="AZ158" s="198">
        <f t="shared" si="957"/>
        <v>1</v>
      </c>
      <c r="BA158" s="198">
        <f t="shared" si="958"/>
        <v>1</v>
      </c>
      <c r="BB158" s="199">
        <f t="shared" si="959"/>
        <v>1</v>
      </c>
      <c r="BC158" s="199">
        <f t="shared" ref="BC158" si="1783">IF(AW158=0,0,1)</f>
        <v>1</v>
      </c>
      <c r="BD158" s="199">
        <f t="shared" ref="BD158" si="1784">IF(AX158=0,0,1)</f>
        <v>1</v>
      </c>
      <c r="BE158" s="199">
        <f t="shared" ref="BE158" si="1785">PRODUCT(AZ158:BD158)</f>
        <v>1</v>
      </c>
      <c r="BF158" s="113">
        <f t="shared" si="1647"/>
        <v>800000</v>
      </c>
      <c r="BG158" s="155">
        <f t="shared" si="1353"/>
        <v>0</v>
      </c>
      <c r="BJ158" s="286" t="s">
        <v>451</v>
      </c>
      <c r="BK158" s="292" t="s">
        <v>452</v>
      </c>
      <c r="BL158" s="293" t="s">
        <v>430</v>
      </c>
      <c r="BM158" s="294">
        <v>1</v>
      </c>
      <c r="BN158" s="295">
        <v>500000</v>
      </c>
      <c r="BO158" s="291">
        <f t="shared" ref="BO158" si="1786">+ROUND(BM158*BN158,0)</f>
        <v>500000</v>
      </c>
      <c r="BP158" s="337">
        <f>BP157/BO189</f>
        <v>2.2702813026102219E-3</v>
      </c>
      <c r="BQ158" s="198">
        <f t="shared" si="964"/>
        <v>1</v>
      </c>
      <c r="BR158" s="198">
        <f t="shared" si="965"/>
        <v>1</v>
      </c>
      <c r="BS158" s="199">
        <f t="shared" si="966"/>
        <v>1</v>
      </c>
      <c r="BT158" s="199">
        <f t="shared" ref="BT158" si="1787">IF(BN158=0,0,1)</f>
        <v>1</v>
      </c>
      <c r="BU158" s="199">
        <f t="shared" ref="BU158" si="1788">IF(BO158=0,0,1)</f>
        <v>1</v>
      </c>
      <c r="BV158" s="199">
        <f t="shared" ref="BV158" si="1789">PRODUCT(BQ158:BU158)</f>
        <v>1</v>
      </c>
      <c r="BW158" s="113">
        <f t="shared" si="1648"/>
        <v>500000</v>
      </c>
      <c r="BX158" s="155">
        <f t="shared" si="1358"/>
        <v>0</v>
      </c>
      <c r="CA158" s="286" t="s">
        <v>451</v>
      </c>
      <c r="CB158" s="298" t="s">
        <v>452</v>
      </c>
      <c r="CC158" s="293" t="s">
        <v>430</v>
      </c>
      <c r="CD158" s="294">
        <v>1</v>
      </c>
      <c r="CE158" s="295">
        <v>1550000</v>
      </c>
      <c r="CF158" s="291">
        <f t="shared" ref="CF158" si="1790">+ROUND(CD158*CE158,0)</f>
        <v>1550000</v>
      </c>
      <c r="CG158" s="337">
        <f>CG157/CF189</f>
        <v>7.1200163600520427E-3</v>
      </c>
      <c r="CH158" s="198">
        <f t="shared" si="971"/>
        <v>1</v>
      </c>
      <c r="CI158" s="198">
        <f t="shared" si="972"/>
        <v>1</v>
      </c>
      <c r="CJ158" s="199">
        <f t="shared" si="973"/>
        <v>1</v>
      </c>
      <c r="CK158" s="199">
        <f t="shared" ref="CK158" si="1791">IF(CE158=0,0,1)</f>
        <v>1</v>
      </c>
      <c r="CL158" s="199">
        <f t="shared" ref="CL158" si="1792">IF(CF158=0,0,1)</f>
        <v>1</v>
      </c>
      <c r="CM158" s="199">
        <f t="shared" ref="CM158" si="1793">PRODUCT(CH158:CL158)</f>
        <v>1</v>
      </c>
      <c r="CN158" s="113">
        <f t="shared" si="1649"/>
        <v>1550000</v>
      </c>
      <c r="CO158" s="155">
        <f t="shared" si="1363"/>
        <v>0</v>
      </c>
      <c r="CR158" s="299" t="s">
        <v>451</v>
      </c>
      <c r="CS158" s="300" t="s">
        <v>452</v>
      </c>
      <c r="CT158" s="301" t="s">
        <v>430</v>
      </c>
      <c r="CU158" s="302">
        <v>1</v>
      </c>
      <c r="CV158" s="303">
        <v>1887000</v>
      </c>
      <c r="CW158" s="291">
        <f t="shared" ref="CW158" si="1794">+ROUND(CU158*CV158,0)</f>
        <v>1887000</v>
      </c>
      <c r="CX158" s="337">
        <f>CX157/CW189</f>
        <v>8.4430554700959063E-3</v>
      </c>
      <c r="CY158" s="198">
        <f t="shared" si="978"/>
        <v>1</v>
      </c>
      <c r="CZ158" s="198">
        <f t="shared" si="979"/>
        <v>1</v>
      </c>
      <c r="DA158" s="199">
        <f t="shared" si="980"/>
        <v>1</v>
      </c>
      <c r="DB158" s="199">
        <f t="shared" ref="DB158" si="1795">IF(CV158=0,0,1)</f>
        <v>1</v>
      </c>
      <c r="DC158" s="199">
        <f t="shared" ref="DC158" si="1796">IF(CW158=0,0,1)</f>
        <v>1</v>
      </c>
      <c r="DD158" s="199">
        <f t="shared" ref="DD158" si="1797">PRODUCT(CY158:DC158)</f>
        <v>1</v>
      </c>
      <c r="DE158" s="113">
        <f t="shared" si="1650"/>
        <v>1887000</v>
      </c>
      <c r="DF158" s="155">
        <f t="shared" si="1368"/>
        <v>0</v>
      </c>
      <c r="DI158" s="286" t="s">
        <v>451</v>
      </c>
      <c r="DJ158" s="287" t="s">
        <v>452</v>
      </c>
      <c r="DK158" s="288" t="s">
        <v>430</v>
      </c>
      <c r="DL158" s="289">
        <v>1</v>
      </c>
      <c r="DM158" s="295">
        <v>0</v>
      </c>
      <c r="DN158" s="291">
        <f t="shared" ref="DN158" si="1798">+ROUND(DL158*DM158,0)</f>
        <v>0</v>
      </c>
      <c r="DO158" s="337" t="e">
        <f>DO157/DN189</f>
        <v>#DIV/0!</v>
      </c>
      <c r="DP158" s="198">
        <f t="shared" si="985"/>
        <v>1</v>
      </c>
      <c r="DQ158" s="198">
        <f t="shared" si="986"/>
        <v>1</v>
      </c>
      <c r="DR158" s="199">
        <f t="shared" si="987"/>
        <v>1</v>
      </c>
      <c r="DS158" s="199">
        <f t="shared" ref="DS158" si="1799">IF(DM158=0,0,1)</f>
        <v>0</v>
      </c>
      <c r="DT158" s="199">
        <f t="shared" ref="DT158" si="1800">IF(DN158=0,0,1)</f>
        <v>0</v>
      </c>
      <c r="DU158" s="199">
        <f t="shared" ref="DU158" si="1801">PRODUCT(DP158:DT158)</f>
        <v>0</v>
      </c>
      <c r="DV158" s="113">
        <f t="shared" si="1651"/>
        <v>0</v>
      </c>
      <c r="DW158" s="155">
        <f t="shared" si="1373"/>
        <v>0</v>
      </c>
      <c r="DZ158" s="286" t="s">
        <v>451</v>
      </c>
      <c r="EA158" s="287" t="s">
        <v>452</v>
      </c>
      <c r="EB158" s="288" t="s">
        <v>430</v>
      </c>
      <c r="EC158" s="289">
        <v>1</v>
      </c>
      <c r="ED158" s="295">
        <v>0</v>
      </c>
      <c r="EE158" s="291">
        <f t="shared" ref="EE158" si="1802">+ROUND(EC158*ED158,0)</f>
        <v>0</v>
      </c>
      <c r="EF158" s="337" t="e">
        <f>EF157/EE189</f>
        <v>#DIV/0!</v>
      </c>
      <c r="EG158" s="198">
        <f t="shared" si="992"/>
        <v>1</v>
      </c>
      <c r="EH158" s="198">
        <f t="shared" si="993"/>
        <v>1</v>
      </c>
      <c r="EI158" s="199">
        <f t="shared" si="994"/>
        <v>1</v>
      </c>
      <c r="EJ158" s="199">
        <f t="shared" ref="EJ158" si="1803">IF(ED158=0,0,1)</f>
        <v>0</v>
      </c>
      <c r="EK158" s="199">
        <f t="shared" ref="EK158" si="1804">IF(EE158=0,0,1)</f>
        <v>0</v>
      </c>
      <c r="EL158" s="199">
        <f t="shared" ref="EL158" si="1805">PRODUCT(EG158:EK158)</f>
        <v>0</v>
      </c>
      <c r="EM158" s="113">
        <f t="shared" si="1652"/>
        <v>0</v>
      </c>
      <c r="EN158" s="155">
        <f t="shared" si="1378"/>
        <v>0</v>
      </c>
      <c r="EQ158" s="286" t="s">
        <v>451</v>
      </c>
      <c r="ER158" s="287" t="s">
        <v>452</v>
      </c>
      <c r="ES158" s="288" t="s">
        <v>430</v>
      </c>
      <c r="ET158" s="289">
        <v>1</v>
      </c>
      <c r="EU158" s="295">
        <v>0</v>
      </c>
      <c r="EV158" s="291">
        <f t="shared" ref="EV158" si="1806">+ROUND(ET158*EU158,0)</f>
        <v>0</v>
      </c>
      <c r="EW158" s="337" t="e">
        <f>EW157/EV189</f>
        <v>#DIV/0!</v>
      </c>
      <c r="EX158" s="198">
        <f t="shared" si="999"/>
        <v>1</v>
      </c>
      <c r="EY158" s="198">
        <f t="shared" si="1000"/>
        <v>1</v>
      </c>
      <c r="EZ158" s="199">
        <f t="shared" si="1001"/>
        <v>1</v>
      </c>
      <c r="FA158" s="199">
        <f t="shared" ref="FA158" si="1807">IF(EU158=0,0,1)</f>
        <v>0</v>
      </c>
      <c r="FB158" s="199">
        <f t="shared" ref="FB158" si="1808">IF(EV158=0,0,1)</f>
        <v>0</v>
      </c>
      <c r="FC158" s="199">
        <f t="shared" ref="FC158" si="1809">PRODUCT(EX158:FB158)</f>
        <v>0</v>
      </c>
      <c r="FD158" s="113">
        <f t="shared" si="1653"/>
        <v>0</v>
      </c>
      <c r="FE158" s="155">
        <f t="shared" si="1383"/>
        <v>0</v>
      </c>
      <c r="FH158" s="286" t="s">
        <v>451</v>
      </c>
      <c r="FI158" s="287" t="s">
        <v>452</v>
      </c>
      <c r="FJ158" s="288" t="s">
        <v>430</v>
      </c>
      <c r="FK158" s="289">
        <v>1</v>
      </c>
      <c r="FL158" s="295">
        <v>0</v>
      </c>
      <c r="FM158" s="291">
        <f t="shared" ref="FM158" si="1810">+ROUND(FK158*FL158,0)</f>
        <v>0</v>
      </c>
      <c r="FN158" s="337" t="e">
        <f>FN157/FM189</f>
        <v>#DIV/0!</v>
      </c>
      <c r="FO158" s="198">
        <f t="shared" si="1006"/>
        <v>1</v>
      </c>
      <c r="FP158" s="198">
        <f t="shared" si="1007"/>
        <v>1</v>
      </c>
      <c r="FQ158" s="199">
        <f t="shared" si="1008"/>
        <v>1</v>
      </c>
      <c r="FR158" s="199">
        <f t="shared" ref="FR158" si="1811">IF(FL158=0,0,1)</f>
        <v>0</v>
      </c>
      <c r="FS158" s="199">
        <f t="shared" ref="FS158" si="1812">IF(FM158=0,0,1)</f>
        <v>0</v>
      </c>
      <c r="FT158" s="199">
        <f t="shared" ref="FT158" si="1813">PRODUCT(FO158:FS158)</f>
        <v>0</v>
      </c>
      <c r="FU158" s="113">
        <f t="shared" si="1654"/>
        <v>0</v>
      </c>
      <c r="FV158" s="155">
        <f t="shared" si="1388"/>
        <v>0</v>
      </c>
      <c r="FY158" s="286" t="s">
        <v>451</v>
      </c>
      <c r="FZ158" s="287" t="s">
        <v>452</v>
      </c>
      <c r="GA158" s="288" t="s">
        <v>430</v>
      </c>
      <c r="GB158" s="289">
        <v>1</v>
      </c>
      <c r="GC158" s="295">
        <v>0</v>
      </c>
      <c r="GD158" s="291">
        <f t="shared" ref="GD158" si="1814">+ROUND(GB158*GC158,0)</f>
        <v>0</v>
      </c>
      <c r="GE158" s="337" t="e">
        <f>GE157/GD189</f>
        <v>#DIV/0!</v>
      </c>
      <c r="GF158" s="198">
        <f t="shared" si="1013"/>
        <v>1</v>
      </c>
      <c r="GG158" s="198">
        <f t="shared" si="1014"/>
        <v>1</v>
      </c>
      <c r="GH158" s="199">
        <f t="shared" si="1015"/>
        <v>1</v>
      </c>
      <c r="GI158" s="199">
        <f t="shared" ref="GI158" si="1815">IF(GC158=0,0,1)</f>
        <v>0</v>
      </c>
      <c r="GJ158" s="199">
        <f t="shared" ref="GJ158" si="1816">IF(GD158=0,0,1)</f>
        <v>0</v>
      </c>
      <c r="GK158" s="199">
        <f t="shared" ref="GK158" si="1817">PRODUCT(GF158:GJ158)</f>
        <v>0</v>
      </c>
      <c r="GL158" s="113">
        <f t="shared" si="1655"/>
        <v>0</v>
      </c>
      <c r="GM158" s="155">
        <f t="shared" si="1393"/>
        <v>0</v>
      </c>
      <c r="GP158" s="286" t="s">
        <v>451</v>
      </c>
      <c r="GQ158" s="287" t="s">
        <v>452</v>
      </c>
      <c r="GR158" s="288" t="s">
        <v>430</v>
      </c>
      <c r="GS158" s="289">
        <v>1</v>
      </c>
      <c r="GT158" s="295">
        <v>0</v>
      </c>
      <c r="GU158" s="291">
        <f t="shared" ref="GU158" si="1818">+ROUND(GS158*GT158,0)</f>
        <v>0</v>
      </c>
      <c r="GV158" s="337" t="e">
        <f>GV157/GU189</f>
        <v>#DIV/0!</v>
      </c>
      <c r="GW158" s="198">
        <f t="shared" si="1020"/>
        <v>1</v>
      </c>
      <c r="GX158" s="198">
        <f t="shared" si="1021"/>
        <v>1</v>
      </c>
      <c r="GY158" s="199">
        <f t="shared" si="1022"/>
        <v>1</v>
      </c>
      <c r="GZ158" s="199">
        <f t="shared" ref="GZ158" si="1819">IF(GT158=0,0,1)</f>
        <v>0</v>
      </c>
      <c r="HA158" s="199">
        <f t="shared" ref="HA158" si="1820">IF(GU158=0,0,1)</f>
        <v>0</v>
      </c>
      <c r="HB158" s="199">
        <f t="shared" ref="HB158" si="1821">PRODUCT(GW158:HA158)</f>
        <v>0</v>
      </c>
      <c r="HC158" s="113">
        <f t="shared" si="1656"/>
        <v>0</v>
      </c>
      <c r="HD158" s="155">
        <f t="shared" si="1398"/>
        <v>0</v>
      </c>
      <c r="HG158" s="286" t="s">
        <v>451</v>
      </c>
      <c r="HH158" s="287" t="s">
        <v>452</v>
      </c>
      <c r="HI158" s="288" t="s">
        <v>430</v>
      </c>
      <c r="HJ158" s="289">
        <v>1</v>
      </c>
      <c r="HK158" s="295">
        <v>0</v>
      </c>
      <c r="HL158" s="291">
        <f t="shared" ref="HL158" si="1822">+ROUND(HJ158*HK158,0)</f>
        <v>0</v>
      </c>
      <c r="HM158" s="337" t="e">
        <f>HM157/HL189</f>
        <v>#DIV/0!</v>
      </c>
      <c r="HN158" s="198">
        <f t="shared" si="1027"/>
        <v>1</v>
      </c>
      <c r="HO158" s="198">
        <f t="shared" si="1028"/>
        <v>1</v>
      </c>
      <c r="HP158" s="199">
        <f t="shared" si="1029"/>
        <v>1</v>
      </c>
      <c r="HQ158" s="199">
        <f t="shared" ref="HQ158" si="1823">IF(HK158=0,0,1)</f>
        <v>0</v>
      </c>
      <c r="HR158" s="199">
        <f t="shared" ref="HR158" si="1824">IF(HL158=0,0,1)</f>
        <v>0</v>
      </c>
      <c r="HS158" s="199">
        <f t="shared" ref="HS158" si="1825">PRODUCT(HN158:HR158)</f>
        <v>0</v>
      </c>
      <c r="HT158" s="113">
        <f t="shared" si="1657"/>
        <v>0</v>
      </c>
      <c r="HU158" s="155">
        <f t="shared" si="1403"/>
        <v>0</v>
      </c>
      <c r="HX158" s="286" t="s">
        <v>451</v>
      </c>
      <c r="HY158" s="287" t="s">
        <v>452</v>
      </c>
      <c r="HZ158" s="288" t="s">
        <v>430</v>
      </c>
      <c r="IA158" s="289">
        <v>1</v>
      </c>
      <c r="IB158" s="295">
        <v>0</v>
      </c>
      <c r="IC158" s="291">
        <f t="shared" ref="IC158" si="1826">+ROUND(IA158*IB158,0)</f>
        <v>0</v>
      </c>
      <c r="ID158" s="337" t="e">
        <f>ID157/IC189</f>
        <v>#DIV/0!</v>
      </c>
      <c r="IE158" s="198">
        <f t="shared" si="1034"/>
        <v>1</v>
      </c>
      <c r="IF158" s="198">
        <f t="shared" si="1035"/>
        <v>1</v>
      </c>
      <c r="IG158" s="199">
        <f t="shared" si="1036"/>
        <v>1</v>
      </c>
      <c r="IH158" s="199">
        <f t="shared" ref="IH158" si="1827">IF(IB158=0,0,1)</f>
        <v>0</v>
      </c>
      <c r="II158" s="199">
        <f t="shared" ref="II158" si="1828">IF(IC158=0,0,1)</f>
        <v>0</v>
      </c>
      <c r="IJ158" s="199">
        <f t="shared" ref="IJ158" si="1829">PRODUCT(IE158:II158)</f>
        <v>0</v>
      </c>
      <c r="IK158" s="113">
        <f t="shared" si="1658"/>
        <v>0</v>
      </c>
      <c r="IL158" s="155">
        <f t="shared" si="1408"/>
        <v>0</v>
      </c>
      <c r="IO158" s="286" t="s">
        <v>451</v>
      </c>
      <c r="IP158" s="287" t="s">
        <v>452</v>
      </c>
      <c r="IQ158" s="288" t="s">
        <v>430</v>
      </c>
      <c r="IR158" s="289">
        <v>1</v>
      </c>
      <c r="IS158" s="295">
        <v>0</v>
      </c>
      <c r="IT158" s="291">
        <f t="shared" ref="IT158" si="1830">+ROUND(IR158*IS158,0)</f>
        <v>0</v>
      </c>
      <c r="IU158" s="337" t="e">
        <f>IU157/IT189</f>
        <v>#DIV/0!</v>
      </c>
      <c r="IV158" s="198">
        <f t="shared" si="1041"/>
        <v>1</v>
      </c>
      <c r="IW158" s="198">
        <f t="shared" si="1042"/>
        <v>1</v>
      </c>
      <c r="IX158" s="199">
        <f t="shared" si="1043"/>
        <v>1</v>
      </c>
      <c r="IY158" s="199">
        <f t="shared" ref="IY158" si="1831">IF(IS158=0,0,1)</f>
        <v>0</v>
      </c>
      <c r="IZ158" s="199">
        <f t="shared" ref="IZ158" si="1832">IF(IT158=0,0,1)</f>
        <v>0</v>
      </c>
      <c r="JA158" s="199">
        <f t="shared" ref="JA158" si="1833">PRODUCT(IV158:IZ158)</f>
        <v>0</v>
      </c>
      <c r="JB158" s="113">
        <f t="shared" si="1659"/>
        <v>0</v>
      </c>
      <c r="JC158" s="155">
        <f t="shared" si="1413"/>
        <v>0</v>
      </c>
    </row>
    <row r="159" spans="2:263" ht="14.25" customHeight="1" thickTop="1">
      <c r="B159" s="308" t="s">
        <v>453</v>
      </c>
      <c r="C159" s="270" t="s">
        <v>446</v>
      </c>
      <c r="D159" s="309"/>
      <c r="E159" s="310"/>
      <c r="F159" s="311"/>
      <c r="G159" s="312"/>
      <c r="H159" s="275">
        <f>SUM(G160:G160)</f>
        <v>0</v>
      </c>
      <c r="K159" s="308" t="s">
        <v>453</v>
      </c>
      <c r="L159" s="270" t="s">
        <v>446</v>
      </c>
      <c r="M159" s="309"/>
      <c r="N159" s="310"/>
      <c r="O159" s="311"/>
      <c r="P159" s="312"/>
      <c r="Q159" s="275">
        <f>SUM(P160:P160)</f>
        <v>124701</v>
      </c>
      <c r="R159" s="198">
        <f t="shared" si="1282"/>
        <v>1</v>
      </c>
      <c r="S159" s="198">
        <f t="shared" si="1283"/>
        <v>1</v>
      </c>
      <c r="T159" s="199">
        <f t="shared" si="1284"/>
        <v>1</v>
      </c>
      <c r="U159" s="119"/>
      <c r="V159" s="119"/>
      <c r="W159" s="199">
        <f>PRODUCT(R159:T159)</f>
        <v>1</v>
      </c>
      <c r="X159" s="113">
        <f t="shared" si="1107"/>
        <v>0</v>
      </c>
      <c r="Y159" s="155">
        <f t="shared" si="1108"/>
        <v>0</v>
      </c>
      <c r="AB159" s="308" t="s">
        <v>453</v>
      </c>
      <c r="AC159" s="270" t="s">
        <v>446</v>
      </c>
      <c r="AD159" s="309"/>
      <c r="AE159" s="310"/>
      <c r="AF159" s="311"/>
      <c r="AG159" s="312"/>
      <c r="AH159" s="275">
        <f>SUM(AG160:AG160)</f>
        <v>3600000</v>
      </c>
      <c r="AI159" s="198">
        <f t="shared" si="950"/>
        <v>1</v>
      </c>
      <c r="AJ159" s="198">
        <f t="shared" si="951"/>
        <v>1</v>
      </c>
      <c r="AK159" s="199">
        <f t="shared" si="952"/>
        <v>1</v>
      </c>
      <c r="AL159" s="119"/>
      <c r="AM159" s="119"/>
      <c r="AN159" s="199">
        <f>PRODUCT(AI159:AK159)</f>
        <v>1</v>
      </c>
      <c r="AO159" s="113">
        <f t="shared" si="1646"/>
        <v>0</v>
      </c>
      <c r="AP159" s="155">
        <f t="shared" si="1348"/>
        <v>0</v>
      </c>
      <c r="AS159" s="313" t="s">
        <v>453</v>
      </c>
      <c r="AT159" s="277" t="s">
        <v>446</v>
      </c>
      <c r="AU159" s="314"/>
      <c r="AV159" s="315"/>
      <c r="AW159" s="316"/>
      <c r="AX159" s="312"/>
      <c r="AY159" s="275">
        <f>SUM(AX160:AX160)</f>
        <v>500000</v>
      </c>
      <c r="AZ159" s="198">
        <f t="shared" si="957"/>
        <v>1</v>
      </c>
      <c r="BA159" s="198">
        <f t="shared" si="958"/>
        <v>1</v>
      </c>
      <c r="BB159" s="199">
        <f t="shared" si="959"/>
        <v>1</v>
      </c>
      <c r="BC159" s="119"/>
      <c r="BD159" s="119"/>
      <c r="BE159" s="199">
        <f>PRODUCT(AZ159:BB159)</f>
        <v>1</v>
      </c>
      <c r="BF159" s="113">
        <f t="shared" si="1647"/>
        <v>0</v>
      </c>
      <c r="BG159" s="155">
        <f t="shared" si="1353"/>
        <v>0</v>
      </c>
      <c r="BJ159" s="308" t="s">
        <v>453</v>
      </c>
      <c r="BK159" s="270" t="s">
        <v>446</v>
      </c>
      <c r="BL159" s="309"/>
      <c r="BM159" s="310"/>
      <c r="BN159" s="311"/>
      <c r="BO159" s="312"/>
      <c r="BP159" s="275">
        <f>SUM(BO160:BO160)</f>
        <v>400000</v>
      </c>
      <c r="BQ159" s="198">
        <f t="shared" si="964"/>
        <v>1</v>
      </c>
      <c r="BR159" s="198">
        <f t="shared" si="965"/>
        <v>1</v>
      </c>
      <c r="BS159" s="199">
        <f t="shared" si="966"/>
        <v>1</v>
      </c>
      <c r="BT159" s="119"/>
      <c r="BU159" s="119"/>
      <c r="BV159" s="199">
        <f>PRODUCT(BQ159:BS159)</f>
        <v>1</v>
      </c>
      <c r="BW159" s="113">
        <f t="shared" si="1648"/>
        <v>0</v>
      </c>
      <c r="BX159" s="155">
        <f t="shared" si="1358"/>
        <v>0</v>
      </c>
      <c r="CA159" s="308" t="s">
        <v>453</v>
      </c>
      <c r="CB159" s="270" t="s">
        <v>446</v>
      </c>
      <c r="CC159" s="309"/>
      <c r="CD159" s="310"/>
      <c r="CE159" s="311"/>
      <c r="CF159" s="312"/>
      <c r="CG159" s="275">
        <f>SUM(CF160:CF160)</f>
        <v>1550000</v>
      </c>
      <c r="CH159" s="198">
        <f t="shared" si="971"/>
        <v>1</v>
      </c>
      <c r="CI159" s="198">
        <f t="shared" si="972"/>
        <v>1</v>
      </c>
      <c r="CJ159" s="199">
        <f t="shared" si="973"/>
        <v>1</v>
      </c>
      <c r="CK159" s="119"/>
      <c r="CL159" s="119"/>
      <c r="CM159" s="199">
        <f>PRODUCT(CH159:CJ159)</f>
        <v>1</v>
      </c>
      <c r="CN159" s="113">
        <f t="shared" si="1649"/>
        <v>0</v>
      </c>
      <c r="CO159" s="155">
        <f t="shared" si="1363"/>
        <v>0</v>
      </c>
      <c r="CR159" s="317" t="s">
        <v>453</v>
      </c>
      <c r="CS159" s="282" t="s">
        <v>446</v>
      </c>
      <c r="CT159" s="318"/>
      <c r="CU159" s="319"/>
      <c r="CV159" s="319"/>
      <c r="CW159" s="312"/>
      <c r="CX159" s="275">
        <f>SUM(CW160:CW160)</f>
        <v>1887000</v>
      </c>
      <c r="CY159" s="198">
        <f t="shared" si="978"/>
        <v>1</v>
      </c>
      <c r="CZ159" s="198">
        <f t="shared" si="979"/>
        <v>1</v>
      </c>
      <c r="DA159" s="199">
        <f t="shared" si="980"/>
        <v>1</v>
      </c>
      <c r="DB159" s="119"/>
      <c r="DC159" s="119"/>
      <c r="DD159" s="199">
        <f>PRODUCT(CY159:DA159)</f>
        <v>1</v>
      </c>
      <c r="DE159" s="113">
        <f t="shared" si="1650"/>
        <v>0</v>
      </c>
      <c r="DF159" s="155">
        <f t="shared" si="1368"/>
        <v>0</v>
      </c>
      <c r="DI159" s="308" t="s">
        <v>453</v>
      </c>
      <c r="DJ159" s="270" t="s">
        <v>446</v>
      </c>
      <c r="DK159" s="309"/>
      <c r="DL159" s="310"/>
      <c r="DM159" s="311"/>
      <c r="DN159" s="312"/>
      <c r="DO159" s="275">
        <f>SUM(DN160:DN160)</f>
        <v>0</v>
      </c>
      <c r="DP159" s="198">
        <f t="shared" si="985"/>
        <v>1</v>
      </c>
      <c r="DQ159" s="198">
        <f t="shared" si="986"/>
        <v>1</v>
      </c>
      <c r="DR159" s="199">
        <f t="shared" si="987"/>
        <v>1</v>
      </c>
      <c r="DS159" s="119"/>
      <c r="DT159" s="119"/>
      <c r="DU159" s="199">
        <f>PRODUCT(DP159:DR159)</f>
        <v>1</v>
      </c>
      <c r="DV159" s="113">
        <f t="shared" si="1651"/>
        <v>0</v>
      </c>
      <c r="DW159" s="155">
        <f t="shared" si="1373"/>
        <v>0</v>
      </c>
      <c r="DZ159" s="308" t="s">
        <v>453</v>
      </c>
      <c r="EA159" s="270" t="s">
        <v>446</v>
      </c>
      <c r="EB159" s="309"/>
      <c r="EC159" s="310"/>
      <c r="ED159" s="311"/>
      <c r="EE159" s="312"/>
      <c r="EF159" s="275">
        <f>SUM(EE160:EE160)</f>
        <v>0</v>
      </c>
      <c r="EG159" s="198">
        <f t="shared" si="992"/>
        <v>1</v>
      </c>
      <c r="EH159" s="198">
        <f t="shared" si="993"/>
        <v>1</v>
      </c>
      <c r="EI159" s="199">
        <f t="shared" si="994"/>
        <v>1</v>
      </c>
      <c r="EJ159" s="119"/>
      <c r="EK159" s="119"/>
      <c r="EL159" s="199">
        <f>PRODUCT(EG159:EI159)</f>
        <v>1</v>
      </c>
      <c r="EM159" s="113">
        <f t="shared" si="1652"/>
        <v>0</v>
      </c>
      <c r="EN159" s="155">
        <f t="shared" si="1378"/>
        <v>0</v>
      </c>
      <c r="EQ159" s="308" t="s">
        <v>453</v>
      </c>
      <c r="ER159" s="270" t="s">
        <v>446</v>
      </c>
      <c r="ES159" s="309"/>
      <c r="ET159" s="310"/>
      <c r="EU159" s="311"/>
      <c r="EV159" s="312"/>
      <c r="EW159" s="275">
        <f>SUM(EV160:EV160)</f>
        <v>0</v>
      </c>
      <c r="EX159" s="198">
        <f t="shared" si="999"/>
        <v>1</v>
      </c>
      <c r="EY159" s="198">
        <f t="shared" si="1000"/>
        <v>1</v>
      </c>
      <c r="EZ159" s="199">
        <f t="shared" si="1001"/>
        <v>1</v>
      </c>
      <c r="FA159" s="119"/>
      <c r="FB159" s="119"/>
      <c r="FC159" s="199">
        <f>PRODUCT(EX159:EZ159)</f>
        <v>1</v>
      </c>
      <c r="FD159" s="113">
        <f t="shared" si="1653"/>
        <v>0</v>
      </c>
      <c r="FE159" s="155">
        <f t="shared" si="1383"/>
        <v>0</v>
      </c>
      <c r="FH159" s="308" t="s">
        <v>453</v>
      </c>
      <c r="FI159" s="270" t="s">
        <v>446</v>
      </c>
      <c r="FJ159" s="309"/>
      <c r="FK159" s="310"/>
      <c r="FL159" s="311"/>
      <c r="FM159" s="312"/>
      <c r="FN159" s="275">
        <f>SUM(FM160:FM160)</f>
        <v>0</v>
      </c>
      <c r="FO159" s="198">
        <f t="shared" si="1006"/>
        <v>1</v>
      </c>
      <c r="FP159" s="198">
        <f t="shared" si="1007"/>
        <v>1</v>
      </c>
      <c r="FQ159" s="199">
        <f t="shared" si="1008"/>
        <v>1</v>
      </c>
      <c r="FR159" s="119"/>
      <c r="FS159" s="119"/>
      <c r="FT159" s="199">
        <f>PRODUCT(FO159:FQ159)</f>
        <v>1</v>
      </c>
      <c r="FU159" s="113">
        <f t="shared" si="1654"/>
        <v>0</v>
      </c>
      <c r="FV159" s="155">
        <f t="shared" si="1388"/>
        <v>0</v>
      </c>
      <c r="FY159" s="308" t="s">
        <v>453</v>
      </c>
      <c r="FZ159" s="270" t="s">
        <v>446</v>
      </c>
      <c r="GA159" s="309"/>
      <c r="GB159" s="310"/>
      <c r="GC159" s="311"/>
      <c r="GD159" s="312"/>
      <c r="GE159" s="275">
        <f>SUM(GD160:GD160)</f>
        <v>0</v>
      </c>
      <c r="GF159" s="198">
        <f t="shared" si="1013"/>
        <v>1</v>
      </c>
      <c r="GG159" s="198">
        <f t="shared" si="1014"/>
        <v>1</v>
      </c>
      <c r="GH159" s="199">
        <f t="shared" si="1015"/>
        <v>1</v>
      </c>
      <c r="GI159" s="119"/>
      <c r="GJ159" s="119"/>
      <c r="GK159" s="199">
        <f>PRODUCT(GF159:GH159)</f>
        <v>1</v>
      </c>
      <c r="GL159" s="113">
        <f t="shared" si="1655"/>
        <v>0</v>
      </c>
      <c r="GM159" s="155">
        <f t="shared" si="1393"/>
        <v>0</v>
      </c>
      <c r="GP159" s="308" t="s">
        <v>453</v>
      </c>
      <c r="GQ159" s="270" t="s">
        <v>446</v>
      </c>
      <c r="GR159" s="309"/>
      <c r="GS159" s="310"/>
      <c r="GT159" s="311"/>
      <c r="GU159" s="312"/>
      <c r="GV159" s="275">
        <f>SUM(GU160:GU160)</f>
        <v>0</v>
      </c>
      <c r="GW159" s="198">
        <f t="shared" si="1020"/>
        <v>1</v>
      </c>
      <c r="GX159" s="198">
        <f t="shared" si="1021"/>
        <v>1</v>
      </c>
      <c r="GY159" s="199">
        <f t="shared" si="1022"/>
        <v>1</v>
      </c>
      <c r="GZ159" s="119"/>
      <c r="HA159" s="119"/>
      <c r="HB159" s="199">
        <f>PRODUCT(GW159:GY159)</f>
        <v>1</v>
      </c>
      <c r="HC159" s="113">
        <f t="shared" si="1656"/>
        <v>0</v>
      </c>
      <c r="HD159" s="155">
        <f t="shared" si="1398"/>
        <v>0</v>
      </c>
      <c r="HG159" s="308" t="s">
        <v>453</v>
      </c>
      <c r="HH159" s="270" t="s">
        <v>446</v>
      </c>
      <c r="HI159" s="309"/>
      <c r="HJ159" s="310"/>
      <c r="HK159" s="311"/>
      <c r="HL159" s="312"/>
      <c r="HM159" s="275">
        <f>SUM(HL160:HL160)</f>
        <v>0</v>
      </c>
      <c r="HN159" s="198">
        <f t="shared" si="1027"/>
        <v>1</v>
      </c>
      <c r="HO159" s="198">
        <f t="shared" si="1028"/>
        <v>1</v>
      </c>
      <c r="HP159" s="199">
        <f t="shared" si="1029"/>
        <v>1</v>
      </c>
      <c r="HQ159" s="119"/>
      <c r="HR159" s="119"/>
      <c r="HS159" s="199">
        <f>PRODUCT(HN159:HP159)</f>
        <v>1</v>
      </c>
      <c r="HT159" s="113">
        <f t="shared" si="1657"/>
        <v>0</v>
      </c>
      <c r="HU159" s="155">
        <f t="shared" si="1403"/>
        <v>0</v>
      </c>
      <c r="HX159" s="308" t="s">
        <v>453</v>
      </c>
      <c r="HY159" s="270" t="s">
        <v>446</v>
      </c>
      <c r="HZ159" s="309"/>
      <c r="IA159" s="310"/>
      <c r="IB159" s="311"/>
      <c r="IC159" s="312"/>
      <c r="ID159" s="275">
        <f>SUM(IC160:IC160)</f>
        <v>0</v>
      </c>
      <c r="IE159" s="198">
        <f t="shared" si="1034"/>
        <v>1</v>
      </c>
      <c r="IF159" s="198">
        <f t="shared" si="1035"/>
        <v>1</v>
      </c>
      <c r="IG159" s="199">
        <f t="shared" si="1036"/>
        <v>1</v>
      </c>
      <c r="IH159" s="119"/>
      <c r="II159" s="119"/>
      <c r="IJ159" s="199">
        <f>PRODUCT(IE159:IG159)</f>
        <v>1</v>
      </c>
      <c r="IK159" s="113">
        <f t="shared" si="1658"/>
        <v>0</v>
      </c>
      <c r="IL159" s="155">
        <f t="shared" si="1408"/>
        <v>0</v>
      </c>
      <c r="IO159" s="308" t="s">
        <v>453</v>
      </c>
      <c r="IP159" s="270" t="s">
        <v>446</v>
      </c>
      <c r="IQ159" s="309"/>
      <c r="IR159" s="310"/>
      <c r="IS159" s="311"/>
      <c r="IT159" s="312"/>
      <c r="IU159" s="275">
        <f>SUM(IT160:IT160)</f>
        <v>0</v>
      </c>
      <c r="IV159" s="198">
        <f t="shared" si="1041"/>
        <v>1</v>
      </c>
      <c r="IW159" s="198">
        <f t="shared" si="1042"/>
        <v>1</v>
      </c>
      <c r="IX159" s="199">
        <f t="shared" si="1043"/>
        <v>1</v>
      </c>
      <c r="IY159" s="119"/>
      <c r="IZ159" s="119"/>
      <c r="JA159" s="199">
        <f>PRODUCT(IV159:IX159)</f>
        <v>1</v>
      </c>
      <c r="JB159" s="113">
        <f t="shared" si="1659"/>
        <v>0</v>
      </c>
      <c r="JC159" s="155">
        <f t="shared" si="1413"/>
        <v>0</v>
      </c>
    </row>
    <row r="160" spans="2:263" ht="28.5" customHeight="1" thickBot="1">
      <c r="B160" s="286" t="s">
        <v>454</v>
      </c>
      <c r="C160" s="287" t="s">
        <v>455</v>
      </c>
      <c r="D160" s="288" t="s">
        <v>430</v>
      </c>
      <c r="E160" s="289">
        <v>1</v>
      </c>
      <c r="F160" s="290">
        <v>0</v>
      </c>
      <c r="G160" s="291">
        <f t="shared" ref="G160" si="1834">+ROUND(E160*F160,0)</f>
        <v>0</v>
      </c>
      <c r="H160" s="337" t="e">
        <f>H159/G189</f>
        <v>#DIV/0!</v>
      </c>
      <c r="K160" s="286" t="s">
        <v>454</v>
      </c>
      <c r="L160" s="292" t="s">
        <v>455</v>
      </c>
      <c r="M160" s="293" t="s">
        <v>430</v>
      </c>
      <c r="N160" s="294">
        <v>1</v>
      </c>
      <c r="O160" s="295">
        <v>124701</v>
      </c>
      <c r="P160" s="291">
        <f t="shared" ref="P160" si="1835">+ROUND(N160*O160,0)</f>
        <v>124701</v>
      </c>
      <c r="Q160" s="337">
        <f>Q159/P189</f>
        <v>5.7118799517754467E-4</v>
      </c>
      <c r="R160" s="198">
        <f t="shared" si="1282"/>
        <v>1</v>
      </c>
      <c r="S160" s="198">
        <f t="shared" si="1283"/>
        <v>1</v>
      </c>
      <c r="T160" s="199">
        <f t="shared" si="1284"/>
        <v>1</v>
      </c>
      <c r="U160" s="199">
        <f t="shared" si="1104"/>
        <v>1</v>
      </c>
      <c r="V160" s="199">
        <f t="shared" si="1105"/>
        <v>1</v>
      </c>
      <c r="W160" s="199">
        <f t="shared" si="1106"/>
        <v>1</v>
      </c>
      <c r="X160" s="113">
        <f t="shared" si="1107"/>
        <v>124701</v>
      </c>
      <c r="Y160" s="155">
        <f t="shared" si="1108"/>
        <v>0</v>
      </c>
      <c r="AB160" s="286" t="s">
        <v>454</v>
      </c>
      <c r="AC160" s="292" t="s">
        <v>455</v>
      </c>
      <c r="AD160" s="293" t="s">
        <v>430</v>
      </c>
      <c r="AE160" s="294">
        <v>1</v>
      </c>
      <c r="AF160" s="295">
        <v>3600000</v>
      </c>
      <c r="AG160" s="291">
        <f t="shared" ref="AG160" si="1836">+ROUND(AE160*AF160,0)</f>
        <v>3600000</v>
      </c>
      <c r="AH160" s="337">
        <f>AH159/AG189</f>
        <v>1.7047318773079464E-2</v>
      </c>
      <c r="AI160" s="198">
        <f t="shared" si="950"/>
        <v>1</v>
      </c>
      <c r="AJ160" s="198">
        <f t="shared" si="951"/>
        <v>1</v>
      </c>
      <c r="AK160" s="199">
        <f t="shared" si="952"/>
        <v>1</v>
      </c>
      <c r="AL160" s="199">
        <f t="shared" ref="AL160" si="1837">IF(AF160=0,0,1)</f>
        <v>1</v>
      </c>
      <c r="AM160" s="199">
        <f t="shared" ref="AM160:AM161" si="1838">IF(AG160=0,0,1)</f>
        <v>1</v>
      </c>
      <c r="AN160" s="199">
        <f t="shared" ref="AN160" si="1839">PRODUCT(AI160:AM160)</f>
        <v>1</v>
      </c>
      <c r="AO160" s="113">
        <f t="shared" si="1646"/>
        <v>3600000</v>
      </c>
      <c r="AP160" s="155">
        <f t="shared" si="1348"/>
        <v>0</v>
      </c>
      <c r="AS160" s="286" t="s">
        <v>454</v>
      </c>
      <c r="AT160" s="292" t="s">
        <v>455</v>
      </c>
      <c r="AU160" s="296" t="s">
        <v>430</v>
      </c>
      <c r="AV160" s="294">
        <v>1</v>
      </c>
      <c r="AW160" s="297">
        <v>500000</v>
      </c>
      <c r="AX160" s="291">
        <f t="shared" ref="AX160" si="1840">+ROUND(AV160*AW160,0)</f>
        <v>500000</v>
      </c>
      <c r="AY160" s="337">
        <f>AY159/AX189</f>
        <v>2.2946310699508551E-3</v>
      </c>
      <c r="AZ160" s="198">
        <f t="shared" si="957"/>
        <v>1</v>
      </c>
      <c r="BA160" s="198">
        <f t="shared" si="958"/>
        <v>1</v>
      </c>
      <c r="BB160" s="199">
        <f t="shared" si="959"/>
        <v>1</v>
      </c>
      <c r="BC160" s="199">
        <f t="shared" ref="BC160" si="1841">IF(AW160=0,0,1)</f>
        <v>1</v>
      </c>
      <c r="BD160" s="199">
        <f t="shared" ref="BD160:BD161" si="1842">IF(AX160=0,0,1)</f>
        <v>1</v>
      </c>
      <c r="BE160" s="199">
        <f t="shared" ref="BE160" si="1843">PRODUCT(AZ160:BD160)</f>
        <v>1</v>
      </c>
      <c r="BF160" s="113">
        <f t="shared" si="1647"/>
        <v>500000</v>
      </c>
      <c r="BG160" s="155">
        <f t="shared" si="1353"/>
        <v>0</v>
      </c>
      <c r="BJ160" s="286" t="s">
        <v>454</v>
      </c>
      <c r="BK160" s="292" t="s">
        <v>455</v>
      </c>
      <c r="BL160" s="293" t="s">
        <v>430</v>
      </c>
      <c r="BM160" s="294">
        <v>1</v>
      </c>
      <c r="BN160" s="295">
        <v>400000</v>
      </c>
      <c r="BO160" s="291">
        <f t="shared" ref="BO160" si="1844">+ROUND(BM160*BN160,0)</f>
        <v>400000</v>
      </c>
      <c r="BP160" s="337">
        <f>BP159/BO189</f>
        <v>1.8162250420881774E-3</v>
      </c>
      <c r="BQ160" s="198">
        <f t="shared" si="964"/>
        <v>1</v>
      </c>
      <c r="BR160" s="198">
        <f t="shared" si="965"/>
        <v>1</v>
      </c>
      <c r="BS160" s="199">
        <f t="shared" si="966"/>
        <v>1</v>
      </c>
      <c r="BT160" s="199">
        <f t="shared" ref="BT160" si="1845">IF(BN160=0,0,1)</f>
        <v>1</v>
      </c>
      <c r="BU160" s="199">
        <f t="shared" ref="BU160:BU161" si="1846">IF(BO160=0,0,1)</f>
        <v>1</v>
      </c>
      <c r="BV160" s="199">
        <f t="shared" ref="BV160" si="1847">PRODUCT(BQ160:BU160)</f>
        <v>1</v>
      </c>
      <c r="BW160" s="113">
        <f t="shared" si="1648"/>
        <v>400000</v>
      </c>
      <c r="BX160" s="155">
        <f t="shared" si="1358"/>
        <v>0</v>
      </c>
      <c r="CA160" s="286" t="s">
        <v>454</v>
      </c>
      <c r="CB160" s="298" t="s">
        <v>455</v>
      </c>
      <c r="CC160" s="293" t="s">
        <v>430</v>
      </c>
      <c r="CD160" s="294">
        <v>1</v>
      </c>
      <c r="CE160" s="295">
        <v>1550000</v>
      </c>
      <c r="CF160" s="291">
        <f t="shared" ref="CF160" si="1848">+ROUND(CD160*CE160,0)</f>
        <v>1550000</v>
      </c>
      <c r="CG160" s="337">
        <f>CG159/CF189</f>
        <v>7.1200163600520427E-3</v>
      </c>
      <c r="CH160" s="198">
        <f t="shared" si="971"/>
        <v>1</v>
      </c>
      <c r="CI160" s="198">
        <f t="shared" si="972"/>
        <v>1</v>
      </c>
      <c r="CJ160" s="199">
        <f t="shared" si="973"/>
        <v>1</v>
      </c>
      <c r="CK160" s="199">
        <f t="shared" ref="CK160" si="1849">IF(CE160=0,0,1)</f>
        <v>1</v>
      </c>
      <c r="CL160" s="199">
        <f t="shared" ref="CL160:CL161" si="1850">IF(CF160=0,0,1)</f>
        <v>1</v>
      </c>
      <c r="CM160" s="199">
        <f t="shared" ref="CM160" si="1851">PRODUCT(CH160:CL160)</f>
        <v>1</v>
      </c>
      <c r="CN160" s="113">
        <f t="shared" si="1649"/>
        <v>1550000</v>
      </c>
      <c r="CO160" s="155">
        <f t="shared" si="1363"/>
        <v>0</v>
      </c>
      <c r="CR160" s="299" t="s">
        <v>454</v>
      </c>
      <c r="CS160" s="300" t="s">
        <v>455</v>
      </c>
      <c r="CT160" s="301" t="s">
        <v>430</v>
      </c>
      <c r="CU160" s="302">
        <v>1</v>
      </c>
      <c r="CV160" s="303">
        <v>1887000</v>
      </c>
      <c r="CW160" s="291">
        <f t="shared" ref="CW160" si="1852">+ROUND(CU160*CV160,0)</f>
        <v>1887000</v>
      </c>
      <c r="CX160" s="337">
        <f>CX159/CW189</f>
        <v>8.4430554700959063E-3</v>
      </c>
      <c r="CY160" s="198">
        <f t="shared" si="978"/>
        <v>1</v>
      </c>
      <c r="CZ160" s="198">
        <f t="shared" si="979"/>
        <v>1</v>
      </c>
      <c r="DA160" s="199">
        <f t="shared" si="980"/>
        <v>1</v>
      </c>
      <c r="DB160" s="199">
        <f t="shared" ref="DB160" si="1853">IF(CV160=0,0,1)</f>
        <v>1</v>
      </c>
      <c r="DC160" s="199">
        <f t="shared" ref="DC160:DC161" si="1854">IF(CW160=0,0,1)</f>
        <v>1</v>
      </c>
      <c r="DD160" s="199">
        <f t="shared" ref="DD160" si="1855">PRODUCT(CY160:DC160)</f>
        <v>1</v>
      </c>
      <c r="DE160" s="113">
        <f t="shared" si="1650"/>
        <v>1887000</v>
      </c>
      <c r="DF160" s="155">
        <f t="shared" si="1368"/>
        <v>0</v>
      </c>
      <c r="DI160" s="286" t="s">
        <v>454</v>
      </c>
      <c r="DJ160" s="287" t="s">
        <v>455</v>
      </c>
      <c r="DK160" s="288" t="s">
        <v>430</v>
      </c>
      <c r="DL160" s="289">
        <v>1</v>
      </c>
      <c r="DM160" s="295">
        <v>0</v>
      </c>
      <c r="DN160" s="291">
        <f t="shared" ref="DN160" si="1856">+ROUND(DL160*DM160,0)</f>
        <v>0</v>
      </c>
      <c r="DO160" s="337" t="e">
        <f>DO159/DN189</f>
        <v>#DIV/0!</v>
      </c>
      <c r="DP160" s="198">
        <f t="shared" si="985"/>
        <v>1</v>
      </c>
      <c r="DQ160" s="198">
        <f t="shared" si="986"/>
        <v>1</v>
      </c>
      <c r="DR160" s="199">
        <f t="shared" si="987"/>
        <v>1</v>
      </c>
      <c r="DS160" s="199">
        <f t="shared" ref="DS160" si="1857">IF(DM160=0,0,1)</f>
        <v>0</v>
      </c>
      <c r="DT160" s="199">
        <f t="shared" ref="DT160:DT161" si="1858">IF(DN160=0,0,1)</f>
        <v>0</v>
      </c>
      <c r="DU160" s="199">
        <f t="shared" ref="DU160" si="1859">PRODUCT(DP160:DT160)</f>
        <v>0</v>
      </c>
      <c r="DV160" s="113">
        <f t="shared" si="1651"/>
        <v>0</v>
      </c>
      <c r="DW160" s="155">
        <f t="shared" si="1373"/>
        <v>0</v>
      </c>
      <c r="DZ160" s="286" t="s">
        <v>454</v>
      </c>
      <c r="EA160" s="287" t="s">
        <v>455</v>
      </c>
      <c r="EB160" s="288" t="s">
        <v>430</v>
      </c>
      <c r="EC160" s="289">
        <v>1</v>
      </c>
      <c r="ED160" s="295">
        <v>0</v>
      </c>
      <c r="EE160" s="291">
        <f t="shared" ref="EE160" si="1860">+ROUND(EC160*ED160,0)</f>
        <v>0</v>
      </c>
      <c r="EF160" s="337" t="e">
        <f>EF159/EE189</f>
        <v>#DIV/0!</v>
      </c>
      <c r="EG160" s="198">
        <f t="shared" si="992"/>
        <v>1</v>
      </c>
      <c r="EH160" s="198">
        <f t="shared" si="993"/>
        <v>1</v>
      </c>
      <c r="EI160" s="199">
        <f t="shared" si="994"/>
        <v>1</v>
      </c>
      <c r="EJ160" s="199">
        <f t="shared" ref="EJ160" si="1861">IF(ED160=0,0,1)</f>
        <v>0</v>
      </c>
      <c r="EK160" s="199">
        <f t="shared" ref="EK160:EK161" si="1862">IF(EE160=0,0,1)</f>
        <v>0</v>
      </c>
      <c r="EL160" s="199">
        <f t="shared" ref="EL160" si="1863">PRODUCT(EG160:EK160)</f>
        <v>0</v>
      </c>
      <c r="EM160" s="113">
        <f t="shared" si="1652"/>
        <v>0</v>
      </c>
      <c r="EN160" s="155">
        <f t="shared" si="1378"/>
        <v>0</v>
      </c>
      <c r="EQ160" s="286" t="s">
        <v>454</v>
      </c>
      <c r="ER160" s="287" t="s">
        <v>455</v>
      </c>
      <c r="ES160" s="288" t="s">
        <v>430</v>
      </c>
      <c r="ET160" s="289">
        <v>1</v>
      </c>
      <c r="EU160" s="295">
        <v>0</v>
      </c>
      <c r="EV160" s="291">
        <f t="shared" ref="EV160" si="1864">+ROUND(ET160*EU160,0)</f>
        <v>0</v>
      </c>
      <c r="EW160" s="337" t="e">
        <f>EW159/EV189</f>
        <v>#DIV/0!</v>
      </c>
      <c r="EX160" s="198">
        <f t="shared" si="999"/>
        <v>1</v>
      </c>
      <c r="EY160" s="198">
        <f t="shared" si="1000"/>
        <v>1</v>
      </c>
      <c r="EZ160" s="199">
        <f t="shared" si="1001"/>
        <v>1</v>
      </c>
      <c r="FA160" s="199">
        <f t="shared" ref="FA160" si="1865">IF(EU160=0,0,1)</f>
        <v>0</v>
      </c>
      <c r="FB160" s="199">
        <f t="shared" ref="FB160:FB161" si="1866">IF(EV160=0,0,1)</f>
        <v>0</v>
      </c>
      <c r="FC160" s="199">
        <f t="shared" ref="FC160" si="1867">PRODUCT(EX160:FB160)</f>
        <v>0</v>
      </c>
      <c r="FD160" s="113">
        <f t="shared" si="1653"/>
        <v>0</v>
      </c>
      <c r="FE160" s="155">
        <f t="shared" si="1383"/>
        <v>0</v>
      </c>
      <c r="FH160" s="286" t="s">
        <v>454</v>
      </c>
      <c r="FI160" s="287" t="s">
        <v>455</v>
      </c>
      <c r="FJ160" s="288" t="s">
        <v>430</v>
      </c>
      <c r="FK160" s="289">
        <v>1</v>
      </c>
      <c r="FL160" s="295">
        <v>0</v>
      </c>
      <c r="FM160" s="291">
        <f t="shared" ref="FM160" si="1868">+ROUND(FK160*FL160,0)</f>
        <v>0</v>
      </c>
      <c r="FN160" s="337" t="e">
        <f>FN159/FM189</f>
        <v>#DIV/0!</v>
      </c>
      <c r="FO160" s="198">
        <f t="shared" si="1006"/>
        <v>1</v>
      </c>
      <c r="FP160" s="198">
        <f t="shared" si="1007"/>
        <v>1</v>
      </c>
      <c r="FQ160" s="199">
        <f t="shared" si="1008"/>
        <v>1</v>
      </c>
      <c r="FR160" s="199">
        <f t="shared" ref="FR160" si="1869">IF(FL160=0,0,1)</f>
        <v>0</v>
      </c>
      <c r="FS160" s="199">
        <f t="shared" ref="FS160:FS161" si="1870">IF(FM160=0,0,1)</f>
        <v>0</v>
      </c>
      <c r="FT160" s="199">
        <f t="shared" ref="FT160" si="1871">PRODUCT(FO160:FS160)</f>
        <v>0</v>
      </c>
      <c r="FU160" s="113">
        <f t="shared" si="1654"/>
        <v>0</v>
      </c>
      <c r="FV160" s="155">
        <f t="shared" si="1388"/>
        <v>0</v>
      </c>
      <c r="FY160" s="286" t="s">
        <v>454</v>
      </c>
      <c r="FZ160" s="287" t="s">
        <v>455</v>
      </c>
      <c r="GA160" s="288" t="s">
        <v>430</v>
      </c>
      <c r="GB160" s="289">
        <v>1</v>
      </c>
      <c r="GC160" s="295">
        <v>0</v>
      </c>
      <c r="GD160" s="291">
        <f t="shared" ref="GD160" si="1872">+ROUND(GB160*GC160,0)</f>
        <v>0</v>
      </c>
      <c r="GE160" s="337" t="e">
        <f>GE159/GD189</f>
        <v>#DIV/0!</v>
      </c>
      <c r="GF160" s="198">
        <f t="shared" si="1013"/>
        <v>1</v>
      </c>
      <c r="GG160" s="198">
        <f t="shared" si="1014"/>
        <v>1</v>
      </c>
      <c r="GH160" s="199">
        <f t="shared" si="1015"/>
        <v>1</v>
      </c>
      <c r="GI160" s="199">
        <f t="shared" ref="GI160" si="1873">IF(GC160=0,0,1)</f>
        <v>0</v>
      </c>
      <c r="GJ160" s="199">
        <f t="shared" ref="GJ160:GJ161" si="1874">IF(GD160=0,0,1)</f>
        <v>0</v>
      </c>
      <c r="GK160" s="199">
        <f t="shared" ref="GK160" si="1875">PRODUCT(GF160:GJ160)</f>
        <v>0</v>
      </c>
      <c r="GL160" s="113">
        <f t="shared" si="1655"/>
        <v>0</v>
      </c>
      <c r="GM160" s="155">
        <f t="shared" si="1393"/>
        <v>0</v>
      </c>
      <c r="GP160" s="286" t="s">
        <v>454</v>
      </c>
      <c r="GQ160" s="287" t="s">
        <v>455</v>
      </c>
      <c r="GR160" s="288" t="s">
        <v>430</v>
      </c>
      <c r="GS160" s="289">
        <v>1</v>
      </c>
      <c r="GT160" s="295">
        <v>0</v>
      </c>
      <c r="GU160" s="291">
        <f t="shared" ref="GU160" si="1876">+ROUND(GS160*GT160,0)</f>
        <v>0</v>
      </c>
      <c r="GV160" s="337" t="e">
        <f>GV159/GU189</f>
        <v>#DIV/0!</v>
      </c>
      <c r="GW160" s="198">
        <f t="shared" si="1020"/>
        <v>1</v>
      </c>
      <c r="GX160" s="198">
        <f t="shared" si="1021"/>
        <v>1</v>
      </c>
      <c r="GY160" s="199">
        <f t="shared" si="1022"/>
        <v>1</v>
      </c>
      <c r="GZ160" s="199">
        <f t="shared" ref="GZ160" si="1877">IF(GT160=0,0,1)</f>
        <v>0</v>
      </c>
      <c r="HA160" s="199">
        <f t="shared" ref="HA160:HA161" si="1878">IF(GU160=0,0,1)</f>
        <v>0</v>
      </c>
      <c r="HB160" s="199">
        <f t="shared" ref="HB160" si="1879">PRODUCT(GW160:HA160)</f>
        <v>0</v>
      </c>
      <c r="HC160" s="113">
        <f t="shared" si="1656"/>
        <v>0</v>
      </c>
      <c r="HD160" s="155">
        <f t="shared" si="1398"/>
        <v>0</v>
      </c>
      <c r="HG160" s="286" t="s">
        <v>454</v>
      </c>
      <c r="HH160" s="287" t="s">
        <v>455</v>
      </c>
      <c r="HI160" s="288" t="s">
        <v>430</v>
      </c>
      <c r="HJ160" s="289">
        <v>1</v>
      </c>
      <c r="HK160" s="295">
        <v>0</v>
      </c>
      <c r="HL160" s="291">
        <f t="shared" ref="HL160" si="1880">+ROUND(HJ160*HK160,0)</f>
        <v>0</v>
      </c>
      <c r="HM160" s="337" t="e">
        <f>HM159/HL189</f>
        <v>#DIV/0!</v>
      </c>
      <c r="HN160" s="198">
        <f t="shared" si="1027"/>
        <v>1</v>
      </c>
      <c r="HO160" s="198">
        <f t="shared" si="1028"/>
        <v>1</v>
      </c>
      <c r="HP160" s="199">
        <f t="shared" si="1029"/>
        <v>1</v>
      </c>
      <c r="HQ160" s="199">
        <f t="shared" ref="HQ160" si="1881">IF(HK160=0,0,1)</f>
        <v>0</v>
      </c>
      <c r="HR160" s="199">
        <f t="shared" ref="HR160:HR161" si="1882">IF(HL160=0,0,1)</f>
        <v>0</v>
      </c>
      <c r="HS160" s="199">
        <f t="shared" ref="HS160" si="1883">PRODUCT(HN160:HR160)</f>
        <v>0</v>
      </c>
      <c r="HT160" s="113">
        <f t="shared" si="1657"/>
        <v>0</v>
      </c>
      <c r="HU160" s="155">
        <f t="shared" si="1403"/>
        <v>0</v>
      </c>
      <c r="HX160" s="286" t="s">
        <v>454</v>
      </c>
      <c r="HY160" s="287" t="s">
        <v>455</v>
      </c>
      <c r="HZ160" s="288" t="s">
        <v>430</v>
      </c>
      <c r="IA160" s="289">
        <v>1</v>
      </c>
      <c r="IB160" s="295">
        <v>0</v>
      </c>
      <c r="IC160" s="291">
        <f t="shared" ref="IC160" si="1884">+ROUND(IA160*IB160,0)</f>
        <v>0</v>
      </c>
      <c r="ID160" s="337" t="e">
        <f>ID159/IC189</f>
        <v>#DIV/0!</v>
      </c>
      <c r="IE160" s="198">
        <f t="shared" si="1034"/>
        <v>1</v>
      </c>
      <c r="IF160" s="198">
        <f t="shared" si="1035"/>
        <v>1</v>
      </c>
      <c r="IG160" s="199">
        <f t="shared" si="1036"/>
        <v>1</v>
      </c>
      <c r="IH160" s="199">
        <f t="shared" ref="IH160" si="1885">IF(IB160=0,0,1)</f>
        <v>0</v>
      </c>
      <c r="II160" s="199">
        <f t="shared" ref="II160:II161" si="1886">IF(IC160=0,0,1)</f>
        <v>0</v>
      </c>
      <c r="IJ160" s="199">
        <f t="shared" ref="IJ160" si="1887">PRODUCT(IE160:II160)</f>
        <v>0</v>
      </c>
      <c r="IK160" s="113">
        <f t="shared" si="1658"/>
        <v>0</v>
      </c>
      <c r="IL160" s="155">
        <f t="shared" si="1408"/>
        <v>0</v>
      </c>
      <c r="IO160" s="286" t="s">
        <v>454</v>
      </c>
      <c r="IP160" s="287" t="s">
        <v>455</v>
      </c>
      <c r="IQ160" s="288" t="s">
        <v>430</v>
      </c>
      <c r="IR160" s="289">
        <v>1</v>
      </c>
      <c r="IS160" s="295">
        <v>0</v>
      </c>
      <c r="IT160" s="291">
        <f t="shared" ref="IT160" si="1888">+ROUND(IR160*IS160,0)</f>
        <v>0</v>
      </c>
      <c r="IU160" s="337" t="e">
        <f>IU159/IT189</f>
        <v>#DIV/0!</v>
      </c>
      <c r="IV160" s="198">
        <f t="shared" si="1041"/>
        <v>1</v>
      </c>
      <c r="IW160" s="198">
        <f t="shared" si="1042"/>
        <v>1</v>
      </c>
      <c r="IX160" s="199">
        <f t="shared" si="1043"/>
        <v>1</v>
      </c>
      <c r="IY160" s="199">
        <f t="shared" ref="IY160" si="1889">IF(IS160=0,0,1)</f>
        <v>0</v>
      </c>
      <c r="IZ160" s="199">
        <f t="shared" ref="IZ160:IZ161" si="1890">IF(IT160=0,0,1)</f>
        <v>0</v>
      </c>
      <c r="JA160" s="199">
        <f t="shared" ref="JA160" si="1891">PRODUCT(IV160:IZ160)</f>
        <v>0</v>
      </c>
      <c r="JB160" s="113">
        <f t="shared" si="1659"/>
        <v>0</v>
      </c>
      <c r="JC160" s="155">
        <f t="shared" si="1413"/>
        <v>0</v>
      </c>
    </row>
    <row r="161" spans="2:263" ht="17.25" thickTop="1" thickBot="1">
      <c r="B161" s="347" t="s">
        <v>456</v>
      </c>
      <c r="C161" s="348" t="s">
        <v>457</v>
      </c>
      <c r="D161" s="347"/>
      <c r="E161" s="349"/>
      <c r="F161" s="350"/>
      <c r="G161" s="350">
        <f>SUM(G163:G173)</f>
        <v>0</v>
      </c>
      <c r="H161" s="351" t="e">
        <f>G161/G189</f>
        <v>#DIV/0!</v>
      </c>
      <c r="J161" s="252"/>
      <c r="K161" s="347" t="s">
        <v>456</v>
      </c>
      <c r="L161" s="348" t="s">
        <v>457</v>
      </c>
      <c r="M161" s="347"/>
      <c r="N161" s="349"/>
      <c r="O161" s="350"/>
      <c r="P161" s="350">
        <f>SUM(P163:P173)</f>
        <v>2515975</v>
      </c>
      <c r="Q161" s="351">
        <f>P161/P189</f>
        <v>1.1524323912132406E-2</v>
      </c>
      <c r="R161" s="198">
        <f t="shared" si="1282"/>
        <v>1</v>
      </c>
      <c r="S161" s="198">
        <f t="shared" si="1283"/>
        <v>1</v>
      </c>
      <c r="T161" s="199">
        <f t="shared" si="1284"/>
        <v>1</v>
      </c>
      <c r="U161" s="119"/>
      <c r="V161" s="199">
        <f t="shared" si="1105"/>
        <v>1</v>
      </c>
      <c r="W161" s="199">
        <f>PRODUCT(R161:T161)</f>
        <v>1</v>
      </c>
      <c r="X161" s="113">
        <f t="shared" si="1107"/>
        <v>2515975</v>
      </c>
      <c r="Y161" s="155">
        <f t="shared" si="1108"/>
        <v>0</v>
      </c>
      <c r="AB161" s="347" t="s">
        <v>456</v>
      </c>
      <c r="AC161" s="348" t="s">
        <v>457</v>
      </c>
      <c r="AD161" s="347"/>
      <c r="AE161" s="349"/>
      <c r="AF161" s="350"/>
      <c r="AG161" s="350">
        <f>SUM(AG163:AG173)</f>
        <v>687714</v>
      </c>
      <c r="AH161" s="351">
        <f>AG161/AG189</f>
        <v>3.2565777174193254E-3</v>
      </c>
      <c r="AI161" s="198">
        <f t="shared" si="950"/>
        <v>1</v>
      </c>
      <c r="AJ161" s="198">
        <f t="shared" si="951"/>
        <v>1</v>
      </c>
      <c r="AK161" s="199">
        <f t="shared" si="952"/>
        <v>1</v>
      </c>
      <c r="AL161" s="119"/>
      <c r="AM161" s="199">
        <f t="shared" si="1838"/>
        <v>1</v>
      </c>
      <c r="AN161" s="199">
        <f>PRODUCT(AI161:AK161)</f>
        <v>1</v>
      </c>
      <c r="AO161" s="113">
        <f t="shared" si="1646"/>
        <v>687714</v>
      </c>
      <c r="AP161" s="155">
        <f t="shared" si="1348"/>
        <v>0</v>
      </c>
      <c r="AS161" s="260" t="s">
        <v>456</v>
      </c>
      <c r="AT161" s="261" t="s">
        <v>457</v>
      </c>
      <c r="AU161" s="260"/>
      <c r="AV161" s="262"/>
      <c r="AW161" s="263"/>
      <c r="AX161" s="350">
        <f>SUM(AX163:AX173)</f>
        <v>2924000</v>
      </c>
      <c r="AY161" s="351">
        <f>AX161/AX189</f>
        <v>1.3419002497072601E-2</v>
      </c>
      <c r="AZ161" s="198">
        <f t="shared" si="957"/>
        <v>1</v>
      </c>
      <c r="BA161" s="198">
        <f t="shared" si="958"/>
        <v>1</v>
      </c>
      <c r="BB161" s="199">
        <f t="shared" si="959"/>
        <v>1</v>
      </c>
      <c r="BC161" s="119"/>
      <c r="BD161" s="199">
        <f t="shared" si="1842"/>
        <v>1</v>
      </c>
      <c r="BE161" s="199">
        <f>PRODUCT(AZ161:BB161)</f>
        <v>1</v>
      </c>
      <c r="BF161" s="113">
        <f t="shared" si="1647"/>
        <v>2924000</v>
      </c>
      <c r="BG161" s="155">
        <f t="shared" si="1353"/>
        <v>0</v>
      </c>
      <c r="BJ161" s="347" t="s">
        <v>456</v>
      </c>
      <c r="BK161" s="348" t="s">
        <v>457</v>
      </c>
      <c r="BL161" s="347"/>
      <c r="BM161" s="349"/>
      <c r="BN161" s="350"/>
      <c r="BO161" s="350">
        <f>SUM(BO163:BO173)</f>
        <v>1489000</v>
      </c>
      <c r="BP161" s="351">
        <f>BO161/BO189</f>
        <v>6.760897719173241E-3</v>
      </c>
      <c r="BQ161" s="198">
        <f t="shared" si="964"/>
        <v>1</v>
      </c>
      <c r="BR161" s="198">
        <f t="shared" si="965"/>
        <v>1</v>
      </c>
      <c r="BS161" s="199">
        <f t="shared" si="966"/>
        <v>1</v>
      </c>
      <c r="BT161" s="119"/>
      <c r="BU161" s="199">
        <f t="shared" si="1846"/>
        <v>1</v>
      </c>
      <c r="BV161" s="199">
        <f>PRODUCT(BQ161:BS161)</f>
        <v>1</v>
      </c>
      <c r="BW161" s="113">
        <f t="shared" si="1648"/>
        <v>1489000</v>
      </c>
      <c r="BX161" s="155">
        <f t="shared" si="1358"/>
        <v>0</v>
      </c>
      <c r="CA161" s="347" t="s">
        <v>456</v>
      </c>
      <c r="CB161" s="348" t="s">
        <v>457</v>
      </c>
      <c r="CC161" s="347"/>
      <c r="CD161" s="349"/>
      <c r="CE161" s="352"/>
      <c r="CF161" s="350">
        <f>SUM(CF163:CF173)</f>
        <v>1233000</v>
      </c>
      <c r="CG161" s="351">
        <f>CF161/CF189</f>
        <v>5.6638581754478506E-3</v>
      </c>
      <c r="CH161" s="198">
        <f t="shared" si="971"/>
        <v>1</v>
      </c>
      <c r="CI161" s="198">
        <f t="shared" si="972"/>
        <v>1</v>
      </c>
      <c r="CJ161" s="199">
        <f t="shared" si="973"/>
        <v>1</v>
      </c>
      <c r="CK161" s="119"/>
      <c r="CL161" s="199">
        <f t="shared" si="1850"/>
        <v>1</v>
      </c>
      <c r="CM161" s="199">
        <f>PRODUCT(CH161:CJ161)</f>
        <v>1</v>
      </c>
      <c r="CN161" s="113">
        <f t="shared" si="1649"/>
        <v>1233000</v>
      </c>
      <c r="CO161" s="155">
        <f t="shared" si="1363"/>
        <v>0</v>
      </c>
      <c r="CR161" s="265" t="s">
        <v>456</v>
      </c>
      <c r="CS161" s="266" t="s">
        <v>457</v>
      </c>
      <c r="CT161" s="265"/>
      <c r="CU161" s="267"/>
      <c r="CV161" s="268"/>
      <c r="CW161" s="350">
        <f>SUM(CW163:CW173)</f>
        <v>1590400</v>
      </c>
      <c r="CX161" s="351">
        <f>CW161/CW189</f>
        <v>7.115970015707752E-3</v>
      </c>
      <c r="CY161" s="198">
        <f t="shared" si="978"/>
        <v>1</v>
      </c>
      <c r="CZ161" s="198">
        <f t="shared" si="979"/>
        <v>1</v>
      </c>
      <c r="DA161" s="199">
        <f t="shared" si="980"/>
        <v>1</v>
      </c>
      <c r="DB161" s="119"/>
      <c r="DC161" s="199">
        <f t="shared" si="1854"/>
        <v>1</v>
      </c>
      <c r="DD161" s="199">
        <f>PRODUCT(CY161:DA161)</f>
        <v>1</v>
      </c>
      <c r="DE161" s="113">
        <f t="shared" si="1650"/>
        <v>1590400</v>
      </c>
      <c r="DF161" s="155">
        <f t="shared" si="1368"/>
        <v>0</v>
      </c>
      <c r="DI161" s="347" t="s">
        <v>456</v>
      </c>
      <c r="DJ161" s="348" t="s">
        <v>457</v>
      </c>
      <c r="DK161" s="347"/>
      <c r="DL161" s="349"/>
      <c r="DM161" s="350"/>
      <c r="DN161" s="350">
        <f>SUM(DN163:DN173)</f>
        <v>0</v>
      </c>
      <c r="DO161" s="351" t="e">
        <f>DN161/DN189</f>
        <v>#DIV/0!</v>
      </c>
      <c r="DP161" s="198">
        <f t="shared" si="985"/>
        <v>1</v>
      </c>
      <c r="DQ161" s="198">
        <f t="shared" si="986"/>
        <v>1</v>
      </c>
      <c r="DR161" s="199">
        <f t="shared" si="987"/>
        <v>1</v>
      </c>
      <c r="DS161" s="119"/>
      <c r="DT161" s="199">
        <f t="shared" si="1858"/>
        <v>0</v>
      </c>
      <c r="DU161" s="199">
        <f>PRODUCT(DP161:DR161)</f>
        <v>1</v>
      </c>
      <c r="DV161" s="113">
        <f t="shared" si="1651"/>
        <v>0</v>
      </c>
      <c r="DW161" s="155">
        <f t="shared" si="1373"/>
        <v>0</v>
      </c>
      <c r="DZ161" s="347" t="s">
        <v>456</v>
      </c>
      <c r="EA161" s="348" t="s">
        <v>457</v>
      </c>
      <c r="EB161" s="347"/>
      <c r="EC161" s="349"/>
      <c r="ED161" s="350"/>
      <c r="EE161" s="350">
        <f>SUM(EE163:EE173)</f>
        <v>0</v>
      </c>
      <c r="EF161" s="351" t="e">
        <f>EE161/EE189</f>
        <v>#DIV/0!</v>
      </c>
      <c r="EG161" s="198">
        <f t="shared" si="992"/>
        <v>1</v>
      </c>
      <c r="EH161" s="198">
        <f t="shared" si="993"/>
        <v>1</v>
      </c>
      <c r="EI161" s="199">
        <f t="shared" si="994"/>
        <v>1</v>
      </c>
      <c r="EJ161" s="119"/>
      <c r="EK161" s="199">
        <f t="shared" si="1862"/>
        <v>0</v>
      </c>
      <c r="EL161" s="199">
        <f>PRODUCT(EG161:EI161)</f>
        <v>1</v>
      </c>
      <c r="EM161" s="113">
        <f t="shared" si="1652"/>
        <v>0</v>
      </c>
      <c r="EN161" s="155">
        <f t="shared" si="1378"/>
        <v>0</v>
      </c>
      <c r="EQ161" s="347" t="s">
        <v>456</v>
      </c>
      <c r="ER161" s="348" t="s">
        <v>457</v>
      </c>
      <c r="ES161" s="347"/>
      <c r="ET161" s="349"/>
      <c r="EU161" s="350"/>
      <c r="EV161" s="350">
        <f>SUM(EV163:EV173)</f>
        <v>0</v>
      </c>
      <c r="EW161" s="351" t="e">
        <f>EV161/EV189</f>
        <v>#DIV/0!</v>
      </c>
      <c r="EX161" s="198">
        <f t="shared" si="999"/>
        <v>1</v>
      </c>
      <c r="EY161" s="198">
        <f t="shared" si="1000"/>
        <v>1</v>
      </c>
      <c r="EZ161" s="199">
        <f t="shared" si="1001"/>
        <v>1</v>
      </c>
      <c r="FA161" s="119"/>
      <c r="FB161" s="199">
        <f t="shared" si="1866"/>
        <v>0</v>
      </c>
      <c r="FC161" s="199">
        <f>PRODUCT(EX161:EZ161)</f>
        <v>1</v>
      </c>
      <c r="FD161" s="113">
        <f t="shared" si="1653"/>
        <v>0</v>
      </c>
      <c r="FE161" s="155">
        <f t="shared" si="1383"/>
        <v>0</v>
      </c>
      <c r="FH161" s="347" t="s">
        <v>456</v>
      </c>
      <c r="FI161" s="348" t="s">
        <v>457</v>
      </c>
      <c r="FJ161" s="347"/>
      <c r="FK161" s="349"/>
      <c r="FL161" s="350"/>
      <c r="FM161" s="350">
        <f>SUM(FM163:FM173)</f>
        <v>0</v>
      </c>
      <c r="FN161" s="351" t="e">
        <f>FM161/FM189</f>
        <v>#DIV/0!</v>
      </c>
      <c r="FO161" s="198">
        <f t="shared" si="1006"/>
        <v>1</v>
      </c>
      <c r="FP161" s="198">
        <f t="shared" si="1007"/>
        <v>1</v>
      </c>
      <c r="FQ161" s="199">
        <f t="shared" si="1008"/>
        <v>1</v>
      </c>
      <c r="FR161" s="119"/>
      <c r="FS161" s="199">
        <f t="shared" si="1870"/>
        <v>0</v>
      </c>
      <c r="FT161" s="199">
        <f>PRODUCT(FO161:FQ161)</f>
        <v>1</v>
      </c>
      <c r="FU161" s="113">
        <f t="shared" si="1654"/>
        <v>0</v>
      </c>
      <c r="FV161" s="155">
        <f t="shared" si="1388"/>
        <v>0</v>
      </c>
      <c r="FY161" s="347" t="s">
        <v>456</v>
      </c>
      <c r="FZ161" s="348" t="s">
        <v>457</v>
      </c>
      <c r="GA161" s="347"/>
      <c r="GB161" s="349"/>
      <c r="GC161" s="350"/>
      <c r="GD161" s="350">
        <f>SUM(GD163:GD173)</f>
        <v>0</v>
      </c>
      <c r="GE161" s="351" t="e">
        <f>GD161/GD189</f>
        <v>#DIV/0!</v>
      </c>
      <c r="GF161" s="198">
        <f t="shared" si="1013"/>
        <v>1</v>
      </c>
      <c r="GG161" s="198">
        <f t="shared" si="1014"/>
        <v>1</v>
      </c>
      <c r="GH161" s="199">
        <f t="shared" si="1015"/>
        <v>1</v>
      </c>
      <c r="GI161" s="119"/>
      <c r="GJ161" s="199">
        <f t="shared" si="1874"/>
        <v>0</v>
      </c>
      <c r="GK161" s="199">
        <f>PRODUCT(GF161:GH161)</f>
        <v>1</v>
      </c>
      <c r="GL161" s="113">
        <f t="shared" si="1655"/>
        <v>0</v>
      </c>
      <c r="GM161" s="155">
        <f t="shared" si="1393"/>
        <v>0</v>
      </c>
      <c r="GP161" s="347" t="s">
        <v>456</v>
      </c>
      <c r="GQ161" s="348" t="s">
        <v>457</v>
      </c>
      <c r="GR161" s="347"/>
      <c r="GS161" s="349"/>
      <c r="GT161" s="350"/>
      <c r="GU161" s="350">
        <f>SUM(GU163:GU173)</f>
        <v>0</v>
      </c>
      <c r="GV161" s="351" t="e">
        <f>GU161/GU189</f>
        <v>#DIV/0!</v>
      </c>
      <c r="GW161" s="198">
        <f t="shared" si="1020"/>
        <v>1</v>
      </c>
      <c r="GX161" s="198">
        <f t="shared" si="1021"/>
        <v>1</v>
      </c>
      <c r="GY161" s="199">
        <f t="shared" si="1022"/>
        <v>1</v>
      </c>
      <c r="GZ161" s="119"/>
      <c r="HA161" s="199">
        <f t="shared" si="1878"/>
        <v>0</v>
      </c>
      <c r="HB161" s="199">
        <f>PRODUCT(GW161:GY161)</f>
        <v>1</v>
      </c>
      <c r="HC161" s="113">
        <f t="shared" si="1656"/>
        <v>0</v>
      </c>
      <c r="HD161" s="155">
        <f t="shared" si="1398"/>
        <v>0</v>
      </c>
      <c r="HG161" s="347" t="s">
        <v>456</v>
      </c>
      <c r="HH161" s="348" t="s">
        <v>457</v>
      </c>
      <c r="HI161" s="347"/>
      <c r="HJ161" s="349"/>
      <c r="HK161" s="350"/>
      <c r="HL161" s="350">
        <f>SUM(HL163:HL173)</f>
        <v>0</v>
      </c>
      <c r="HM161" s="351" t="e">
        <f>HL161/HL189</f>
        <v>#DIV/0!</v>
      </c>
      <c r="HN161" s="198">
        <f t="shared" si="1027"/>
        <v>1</v>
      </c>
      <c r="HO161" s="198">
        <f t="shared" si="1028"/>
        <v>1</v>
      </c>
      <c r="HP161" s="199">
        <f t="shared" si="1029"/>
        <v>1</v>
      </c>
      <c r="HQ161" s="119"/>
      <c r="HR161" s="199">
        <f t="shared" si="1882"/>
        <v>0</v>
      </c>
      <c r="HS161" s="199">
        <f>PRODUCT(HN161:HP161)</f>
        <v>1</v>
      </c>
      <c r="HT161" s="113">
        <f t="shared" si="1657"/>
        <v>0</v>
      </c>
      <c r="HU161" s="155">
        <f t="shared" si="1403"/>
        <v>0</v>
      </c>
      <c r="HX161" s="347" t="s">
        <v>456</v>
      </c>
      <c r="HY161" s="348" t="s">
        <v>457</v>
      </c>
      <c r="HZ161" s="347"/>
      <c r="IA161" s="349"/>
      <c r="IB161" s="350"/>
      <c r="IC161" s="350">
        <f>SUM(IC163:IC173)</f>
        <v>0</v>
      </c>
      <c r="ID161" s="351" t="e">
        <f>IC161/IC189</f>
        <v>#DIV/0!</v>
      </c>
      <c r="IE161" s="198">
        <f t="shared" si="1034"/>
        <v>1</v>
      </c>
      <c r="IF161" s="198">
        <f t="shared" si="1035"/>
        <v>1</v>
      </c>
      <c r="IG161" s="199">
        <f t="shared" si="1036"/>
        <v>1</v>
      </c>
      <c r="IH161" s="119"/>
      <c r="II161" s="199">
        <f t="shared" si="1886"/>
        <v>0</v>
      </c>
      <c r="IJ161" s="199">
        <f>PRODUCT(IE161:IG161)</f>
        <v>1</v>
      </c>
      <c r="IK161" s="113">
        <f t="shared" si="1658"/>
        <v>0</v>
      </c>
      <c r="IL161" s="155">
        <f t="shared" si="1408"/>
        <v>0</v>
      </c>
      <c r="IO161" s="347" t="s">
        <v>456</v>
      </c>
      <c r="IP161" s="348" t="s">
        <v>457</v>
      </c>
      <c r="IQ161" s="347"/>
      <c r="IR161" s="349"/>
      <c r="IS161" s="350"/>
      <c r="IT161" s="350">
        <f>SUM(IT163:IT173)</f>
        <v>0</v>
      </c>
      <c r="IU161" s="351" t="e">
        <f>IT161/IT189</f>
        <v>#DIV/0!</v>
      </c>
      <c r="IV161" s="198">
        <f t="shared" si="1041"/>
        <v>1</v>
      </c>
      <c r="IW161" s="198">
        <f t="shared" si="1042"/>
        <v>1</v>
      </c>
      <c r="IX161" s="199">
        <f t="shared" si="1043"/>
        <v>1</v>
      </c>
      <c r="IY161" s="119"/>
      <c r="IZ161" s="199">
        <f t="shared" si="1890"/>
        <v>0</v>
      </c>
      <c r="JA161" s="199">
        <f>PRODUCT(IV161:IX161)</f>
        <v>1</v>
      </c>
      <c r="JB161" s="113">
        <f t="shared" si="1659"/>
        <v>0</v>
      </c>
      <c r="JC161" s="155">
        <f t="shared" si="1413"/>
        <v>0</v>
      </c>
    </row>
    <row r="162" spans="2:263" ht="17.25" thickTop="1">
      <c r="B162" s="308" t="s">
        <v>93</v>
      </c>
      <c r="C162" s="270" t="s">
        <v>458</v>
      </c>
      <c r="D162" s="309"/>
      <c r="E162" s="310"/>
      <c r="F162" s="311"/>
      <c r="G162" s="312"/>
      <c r="H162" s="275">
        <f>SUM(G163:G166)</f>
        <v>0</v>
      </c>
      <c r="K162" s="308" t="s">
        <v>93</v>
      </c>
      <c r="L162" s="270" t="s">
        <v>458</v>
      </c>
      <c r="M162" s="309"/>
      <c r="N162" s="310"/>
      <c r="O162" s="311"/>
      <c r="P162" s="312"/>
      <c r="Q162" s="275">
        <f>SUM(P163:P166)</f>
        <v>477161</v>
      </c>
      <c r="R162" s="198">
        <f t="shared" si="1282"/>
        <v>1</v>
      </c>
      <c r="S162" s="198">
        <f t="shared" si="1283"/>
        <v>1</v>
      </c>
      <c r="T162" s="199">
        <f t="shared" si="1284"/>
        <v>1</v>
      </c>
      <c r="U162" s="119"/>
      <c r="V162" s="119"/>
      <c r="W162" s="199">
        <f>PRODUCT(R162:T162)</f>
        <v>1</v>
      </c>
      <c r="X162" s="113">
        <f t="shared" si="1107"/>
        <v>0</v>
      </c>
      <c r="Y162" s="155">
        <f t="shared" si="1108"/>
        <v>0</v>
      </c>
      <c r="AB162" s="308" t="s">
        <v>93</v>
      </c>
      <c r="AC162" s="270" t="s">
        <v>458</v>
      </c>
      <c r="AD162" s="309"/>
      <c r="AE162" s="310"/>
      <c r="AF162" s="311"/>
      <c r="AG162" s="312"/>
      <c r="AH162" s="275">
        <f>SUM(AG163:AG166)</f>
        <v>208814</v>
      </c>
      <c r="AI162" s="198">
        <f t="shared" si="950"/>
        <v>1</v>
      </c>
      <c r="AJ162" s="198">
        <f t="shared" si="951"/>
        <v>1</v>
      </c>
      <c r="AK162" s="199">
        <f t="shared" si="952"/>
        <v>1</v>
      </c>
      <c r="AL162" s="119"/>
      <c r="AM162" s="119"/>
      <c r="AN162" s="199">
        <f>PRODUCT(AI162:AK162)</f>
        <v>1</v>
      </c>
      <c r="AO162" s="113">
        <f t="shared" si="1646"/>
        <v>0</v>
      </c>
      <c r="AP162" s="155">
        <f t="shared" si="1348"/>
        <v>0</v>
      </c>
      <c r="AS162" s="313" t="s">
        <v>93</v>
      </c>
      <c r="AT162" s="277" t="s">
        <v>458</v>
      </c>
      <c r="AU162" s="314"/>
      <c r="AV162" s="315"/>
      <c r="AW162" s="316"/>
      <c r="AX162" s="312"/>
      <c r="AY162" s="275">
        <f>SUM(AX163:AX166)</f>
        <v>1659000</v>
      </c>
      <c r="AZ162" s="198">
        <f t="shared" si="957"/>
        <v>1</v>
      </c>
      <c r="BA162" s="198">
        <f t="shared" si="958"/>
        <v>1</v>
      </c>
      <c r="BB162" s="199">
        <f t="shared" si="959"/>
        <v>1</v>
      </c>
      <c r="BC162" s="119"/>
      <c r="BD162" s="119"/>
      <c r="BE162" s="199">
        <f>PRODUCT(AZ162:BB162)</f>
        <v>1</v>
      </c>
      <c r="BF162" s="113">
        <f t="shared" si="1647"/>
        <v>0</v>
      </c>
      <c r="BG162" s="155">
        <f t="shared" si="1353"/>
        <v>0</v>
      </c>
      <c r="BJ162" s="308" t="s">
        <v>93</v>
      </c>
      <c r="BK162" s="270" t="s">
        <v>458</v>
      </c>
      <c r="BL162" s="309"/>
      <c r="BM162" s="310"/>
      <c r="BN162" s="311"/>
      <c r="BO162" s="312"/>
      <c r="BP162" s="275">
        <f>SUM(BO163:BO166)</f>
        <v>384000</v>
      </c>
      <c r="BQ162" s="198">
        <f t="shared" si="964"/>
        <v>1</v>
      </c>
      <c r="BR162" s="198">
        <f t="shared" si="965"/>
        <v>1</v>
      </c>
      <c r="BS162" s="199">
        <f t="shared" si="966"/>
        <v>1</v>
      </c>
      <c r="BT162" s="119"/>
      <c r="BU162" s="119"/>
      <c r="BV162" s="199">
        <f>PRODUCT(BQ162:BS162)</f>
        <v>1</v>
      </c>
      <c r="BW162" s="113">
        <f t="shared" si="1648"/>
        <v>0</v>
      </c>
      <c r="BX162" s="155">
        <f t="shared" si="1358"/>
        <v>0</v>
      </c>
      <c r="CA162" s="308" t="s">
        <v>93</v>
      </c>
      <c r="CB162" s="270" t="s">
        <v>458</v>
      </c>
      <c r="CC162" s="309"/>
      <c r="CD162" s="310"/>
      <c r="CE162" s="311"/>
      <c r="CF162" s="312"/>
      <c r="CG162" s="275">
        <f>SUM(CF163:CF166)</f>
        <v>363000</v>
      </c>
      <c r="CH162" s="198">
        <f t="shared" si="971"/>
        <v>1</v>
      </c>
      <c r="CI162" s="198">
        <f t="shared" si="972"/>
        <v>1</v>
      </c>
      <c r="CJ162" s="199">
        <f t="shared" si="973"/>
        <v>1</v>
      </c>
      <c r="CK162" s="119"/>
      <c r="CL162" s="119"/>
      <c r="CM162" s="199">
        <f>PRODUCT(CH162:CJ162)</f>
        <v>1</v>
      </c>
      <c r="CN162" s="113">
        <f t="shared" si="1649"/>
        <v>0</v>
      </c>
      <c r="CO162" s="155">
        <f t="shared" si="1363"/>
        <v>0</v>
      </c>
      <c r="CR162" s="317" t="s">
        <v>93</v>
      </c>
      <c r="CS162" s="282" t="s">
        <v>458</v>
      </c>
      <c r="CT162" s="318"/>
      <c r="CU162" s="319"/>
      <c r="CV162" s="320"/>
      <c r="CW162" s="312"/>
      <c r="CX162" s="275">
        <f>SUM(CW163:CW166)</f>
        <v>224400</v>
      </c>
      <c r="CY162" s="198">
        <f t="shared" si="978"/>
        <v>1</v>
      </c>
      <c r="CZ162" s="198">
        <f t="shared" si="979"/>
        <v>1</v>
      </c>
      <c r="DA162" s="199">
        <f t="shared" si="980"/>
        <v>1</v>
      </c>
      <c r="DB162" s="119"/>
      <c r="DC162" s="119"/>
      <c r="DD162" s="199">
        <f>PRODUCT(CY162:DA162)</f>
        <v>1</v>
      </c>
      <c r="DE162" s="113">
        <f t="shared" si="1650"/>
        <v>0</v>
      </c>
      <c r="DF162" s="155">
        <f t="shared" si="1368"/>
        <v>0</v>
      </c>
      <c r="DI162" s="308" t="s">
        <v>93</v>
      </c>
      <c r="DJ162" s="270" t="s">
        <v>458</v>
      </c>
      <c r="DK162" s="309"/>
      <c r="DL162" s="310"/>
      <c r="DM162" s="311"/>
      <c r="DN162" s="312"/>
      <c r="DO162" s="275">
        <f>SUM(DN163:DN166)</f>
        <v>0</v>
      </c>
      <c r="DP162" s="198">
        <f t="shared" si="985"/>
        <v>1</v>
      </c>
      <c r="DQ162" s="198">
        <f t="shared" si="986"/>
        <v>1</v>
      </c>
      <c r="DR162" s="199">
        <f t="shared" si="987"/>
        <v>1</v>
      </c>
      <c r="DS162" s="119"/>
      <c r="DT162" s="119"/>
      <c r="DU162" s="199">
        <f>PRODUCT(DP162:DR162)</f>
        <v>1</v>
      </c>
      <c r="DV162" s="113">
        <f t="shared" si="1651"/>
        <v>0</v>
      </c>
      <c r="DW162" s="155">
        <f t="shared" si="1373"/>
        <v>0</v>
      </c>
      <c r="DZ162" s="308" t="s">
        <v>93</v>
      </c>
      <c r="EA162" s="270" t="s">
        <v>458</v>
      </c>
      <c r="EB162" s="309"/>
      <c r="EC162" s="310"/>
      <c r="ED162" s="311"/>
      <c r="EE162" s="312"/>
      <c r="EF162" s="275">
        <f>SUM(EE163:EE166)</f>
        <v>0</v>
      </c>
      <c r="EG162" s="198">
        <f t="shared" si="992"/>
        <v>1</v>
      </c>
      <c r="EH162" s="198">
        <f t="shared" si="993"/>
        <v>1</v>
      </c>
      <c r="EI162" s="199">
        <f t="shared" si="994"/>
        <v>1</v>
      </c>
      <c r="EJ162" s="119"/>
      <c r="EK162" s="119"/>
      <c r="EL162" s="199">
        <f>PRODUCT(EG162:EI162)</f>
        <v>1</v>
      </c>
      <c r="EM162" s="113">
        <f t="shared" si="1652"/>
        <v>0</v>
      </c>
      <c r="EN162" s="155">
        <f t="shared" si="1378"/>
        <v>0</v>
      </c>
      <c r="EQ162" s="308" t="s">
        <v>93</v>
      </c>
      <c r="ER162" s="270" t="s">
        <v>458</v>
      </c>
      <c r="ES162" s="309"/>
      <c r="ET162" s="310"/>
      <c r="EU162" s="311"/>
      <c r="EV162" s="312"/>
      <c r="EW162" s="275">
        <f>SUM(EV163:EV166)</f>
        <v>0</v>
      </c>
      <c r="EX162" s="198">
        <f t="shared" si="999"/>
        <v>1</v>
      </c>
      <c r="EY162" s="198">
        <f t="shared" si="1000"/>
        <v>1</v>
      </c>
      <c r="EZ162" s="199">
        <f t="shared" si="1001"/>
        <v>1</v>
      </c>
      <c r="FA162" s="119"/>
      <c r="FB162" s="119"/>
      <c r="FC162" s="199">
        <f>PRODUCT(EX162:EZ162)</f>
        <v>1</v>
      </c>
      <c r="FD162" s="113">
        <f t="shared" si="1653"/>
        <v>0</v>
      </c>
      <c r="FE162" s="155">
        <f t="shared" si="1383"/>
        <v>0</v>
      </c>
      <c r="FH162" s="308" t="s">
        <v>93</v>
      </c>
      <c r="FI162" s="270" t="s">
        <v>458</v>
      </c>
      <c r="FJ162" s="309"/>
      <c r="FK162" s="310"/>
      <c r="FL162" s="311"/>
      <c r="FM162" s="312"/>
      <c r="FN162" s="275">
        <f>SUM(FM163:FM166)</f>
        <v>0</v>
      </c>
      <c r="FO162" s="198">
        <f t="shared" si="1006"/>
        <v>1</v>
      </c>
      <c r="FP162" s="198">
        <f t="shared" si="1007"/>
        <v>1</v>
      </c>
      <c r="FQ162" s="199">
        <f t="shared" si="1008"/>
        <v>1</v>
      </c>
      <c r="FR162" s="119"/>
      <c r="FS162" s="119"/>
      <c r="FT162" s="199">
        <f>PRODUCT(FO162:FQ162)</f>
        <v>1</v>
      </c>
      <c r="FU162" s="113">
        <f t="shared" si="1654"/>
        <v>0</v>
      </c>
      <c r="FV162" s="155">
        <f t="shared" si="1388"/>
        <v>0</v>
      </c>
      <c r="FY162" s="308" t="s">
        <v>93</v>
      </c>
      <c r="FZ162" s="270" t="s">
        <v>458</v>
      </c>
      <c r="GA162" s="309"/>
      <c r="GB162" s="310"/>
      <c r="GC162" s="311"/>
      <c r="GD162" s="312"/>
      <c r="GE162" s="275">
        <f>SUM(GD163:GD166)</f>
        <v>0</v>
      </c>
      <c r="GF162" s="198">
        <f t="shared" si="1013"/>
        <v>1</v>
      </c>
      <c r="GG162" s="198">
        <f t="shared" si="1014"/>
        <v>1</v>
      </c>
      <c r="GH162" s="199">
        <f t="shared" si="1015"/>
        <v>1</v>
      </c>
      <c r="GI162" s="119"/>
      <c r="GJ162" s="119"/>
      <c r="GK162" s="199">
        <f>PRODUCT(GF162:GH162)</f>
        <v>1</v>
      </c>
      <c r="GL162" s="113">
        <f t="shared" si="1655"/>
        <v>0</v>
      </c>
      <c r="GM162" s="155">
        <f t="shared" si="1393"/>
        <v>0</v>
      </c>
      <c r="GP162" s="308" t="s">
        <v>93</v>
      </c>
      <c r="GQ162" s="270" t="s">
        <v>458</v>
      </c>
      <c r="GR162" s="309"/>
      <c r="GS162" s="310"/>
      <c r="GT162" s="311"/>
      <c r="GU162" s="312"/>
      <c r="GV162" s="275">
        <f>SUM(GU163:GU166)</f>
        <v>0</v>
      </c>
      <c r="GW162" s="198">
        <f t="shared" si="1020"/>
        <v>1</v>
      </c>
      <c r="GX162" s="198">
        <f t="shared" si="1021"/>
        <v>1</v>
      </c>
      <c r="GY162" s="199">
        <f t="shared" si="1022"/>
        <v>1</v>
      </c>
      <c r="GZ162" s="119"/>
      <c r="HA162" s="119"/>
      <c r="HB162" s="199">
        <f>PRODUCT(GW162:GY162)</f>
        <v>1</v>
      </c>
      <c r="HC162" s="113">
        <f t="shared" si="1656"/>
        <v>0</v>
      </c>
      <c r="HD162" s="155">
        <f t="shared" si="1398"/>
        <v>0</v>
      </c>
      <c r="HG162" s="308" t="s">
        <v>93</v>
      </c>
      <c r="HH162" s="270" t="s">
        <v>458</v>
      </c>
      <c r="HI162" s="309"/>
      <c r="HJ162" s="310"/>
      <c r="HK162" s="311"/>
      <c r="HL162" s="312"/>
      <c r="HM162" s="275">
        <f>SUM(HL163:HL166)</f>
        <v>0</v>
      </c>
      <c r="HN162" s="198">
        <f t="shared" si="1027"/>
        <v>1</v>
      </c>
      <c r="HO162" s="198">
        <f t="shared" si="1028"/>
        <v>1</v>
      </c>
      <c r="HP162" s="199">
        <f t="shared" si="1029"/>
        <v>1</v>
      </c>
      <c r="HQ162" s="119"/>
      <c r="HR162" s="119"/>
      <c r="HS162" s="199">
        <f>PRODUCT(HN162:HP162)</f>
        <v>1</v>
      </c>
      <c r="HT162" s="113">
        <f t="shared" si="1657"/>
        <v>0</v>
      </c>
      <c r="HU162" s="155">
        <f t="shared" si="1403"/>
        <v>0</v>
      </c>
      <c r="HX162" s="308" t="s">
        <v>93</v>
      </c>
      <c r="HY162" s="270" t="s">
        <v>458</v>
      </c>
      <c r="HZ162" s="309"/>
      <c r="IA162" s="310"/>
      <c r="IB162" s="311"/>
      <c r="IC162" s="312"/>
      <c r="ID162" s="275">
        <f>SUM(IC163:IC166)</f>
        <v>0</v>
      </c>
      <c r="IE162" s="198">
        <f t="shared" si="1034"/>
        <v>1</v>
      </c>
      <c r="IF162" s="198">
        <f t="shared" si="1035"/>
        <v>1</v>
      </c>
      <c r="IG162" s="199">
        <f t="shared" si="1036"/>
        <v>1</v>
      </c>
      <c r="IH162" s="119"/>
      <c r="II162" s="119"/>
      <c r="IJ162" s="199">
        <f>PRODUCT(IE162:IG162)</f>
        <v>1</v>
      </c>
      <c r="IK162" s="113">
        <f t="shared" si="1658"/>
        <v>0</v>
      </c>
      <c r="IL162" s="155">
        <f t="shared" si="1408"/>
        <v>0</v>
      </c>
      <c r="IO162" s="308" t="s">
        <v>93</v>
      </c>
      <c r="IP162" s="270" t="s">
        <v>458</v>
      </c>
      <c r="IQ162" s="309"/>
      <c r="IR162" s="310"/>
      <c r="IS162" s="311"/>
      <c r="IT162" s="312"/>
      <c r="IU162" s="275">
        <f>SUM(IT163:IT166)</f>
        <v>0</v>
      </c>
      <c r="IV162" s="198">
        <f t="shared" si="1041"/>
        <v>1</v>
      </c>
      <c r="IW162" s="198">
        <f t="shared" si="1042"/>
        <v>1</v>
      </c>
      <c r="IX162" s="199">
        <f t="shared" si="1043"/>
        <v>1</v>
      </c>
      <c r="IY162" s="119"/>
      <c r="IZ162" s="119"/>
      <c r="JA162" s="199">
        <f>PRODUCT(IV162:IX162)</f>
        <v>1</v>
      </c>
      <c r="JB162" s="113">
        <f t="shared" si="1659"/>
        <v>0</v>
      </c>
      <c r="JC162" s="155">
        <f t="shared" si="1413"/>
        <v>0</v>
      </c>
    </row>
    <row r="163" spans="2:263" ht="84" customHeight="1">
      <c r="B163" s="286" t="s">
        <v>459</v>
      </c>
      <c r="C163" s="287" t="s">
        <v>460</v>
      </c>
      <c r="D163" s="288" t="s">
        <v>109</v>
      </c>
      <c r="E163" s="289">
        <v>12</v>
      </c>
      <c r="F163" s="290">
        <v>0</v>
      </c>
      <c r="G163" s="291">
        <f t="shared" ref="G163:G173" si="1892">+ROUND(E163*F163,0)</f>
        <v>0</v>
      </c>
      <c r="H163" s="585" t="e">
        <f>+H162/G189</f>
        <v>#DIV/0!</v>
      </c>
      <c r="K163" s="286" t="s">
        <v>459</v>
      </c>
      <c r="L163" s="292" t="s">
        <v>460</v>
      </c>
      <c r="M163" s="293" t="s">
        <v>109</v>
      </c>
      <c r="N163" s="294">
        <v>12</v>
      </c>
      <c r="O163" s="295">
        <v>9950</v>
      </c>
      <c r="P163" s="291">
        <f t="shared" ref="P163" si="1893">+ROUND(N163*O163,0)</f>
        <v>119400</v>
      </c>
      <c r="Q163" s="585">
        <f>+Q162/P189</f>
        <v>2.1856170757805662E-3</v>
      </c>
      <c r="R163" s="198">
        <f t="shared" si="1282"/>
        <v>1</v>
      </c>
      <c r="S163" s="198">
        <f t="shared" si="1283"/>
        <v>1</v>
      </c>
      <c r="T163" s="199">
        <f t="shared" si="1284"/>
        <v>1</v>
      </c>
      <c r="U163" s="199">
        <f t="shared" si="1104"/>
        <v>1</v>
      </c>
      <c r="V163" s="199">
        <f t="shared" si="1105"/>
        <v>1</v>
      </c>
      <c r="W163" s="199">
        <f t="shared" si="1106"/>
        <v>1</v>
      </c>
      <c r="X163" s="113">
        <f t="shared" si="1107"/>
        <v>119400</v>
      </c>
      <c r="Y163" s="155">
        <f t="shared" si="1108"/>
        <v>0</v>
      </c>
      <c r="AB163" s="286" t="s">
        <v>459</v>
      </c>
      <c r="AC163" s="292" t="s">
        <v>460</v>
      </c>
      <c r="AD163" s="293" t="s">
        <v>109</v>
      </c>
      <c r="AE163" s="294">
        <v>12</v>
      </c>
      <c r="AF163" s="295">
        <v>6792</v>
      </c>
      <c r="AG163" s="291">
        <f t="shared" ref="AG163" si="1894">+ROUND(AE163*AF163,0)</f>
        <v>81504</v>
      </c>
      <c r="AH163" s="585">
        <f>+AH162/AG189</f>
        <v>9.8881078396717103E-4</v>
      </c>
      <c r="AI163" s="198">
        <f t="shared" si="950"/>
        <v>1</v>
      </c>
      <c r="AJ163" s="198">
        <f t="shared" si="951"/>
        <v>1</v>
      </c>
      <c r="AK163" s="199">
        <f t="shared" si="952"/>
        <v>1</v>
      </c>
      <c r="AL163" s="199">
        <f t="shared" ref="AL163:AL166" si="1895">IF(AF163=0,0,1)</f>
        <v>1</v>
      </c>
      <c r="AM163" s="199">
        <f t="shared" ref="AM163:AM166" si="1896">IF(AG163=0,0,1)</f>
        <v>1</v>
      </c>
      <c r="AN163" s="199">
        <f t="shared" ref="AN163:AN166" si="1897">PRODUCT(AI163:AM163)</f>
        <v>1</v>
      </c>
      <c r="AO163" s="113">
        <f t="shared" si="1646"/>
        <v>81504</v>
      </c>
      <c r="AP163" s="155">
        <f t="shared" si="1348"/>
        <v>0</v>
      </c>
      <c r="AS163" s="286" t="s">
        <v>459</v>
      </c>
      <c r="AT163" s="292" t="s">
        <v>460</v>
      </c>
      <c r="AU163" s="296" t="s">
        <v>109</v>
      </c>
      <c r="AV163" s="294">
        <v>12</v>
      </c>
      <c r="AW163" s="297">
        <v>12000</v>
      </c>
      <c r="AX163" s="291">
        <f t="shared" ref="AX163" si="1898">+ROUND(AV163*AW163,0)</f>
        <v>144000</v>
      </c>
      <c r="AY163" s="585">
        <f>+AY162/AX189</f>
        <v>7.613585890096938E-3</v>
      </c>
      <c r="AZ163" s="198">
        <f t="shared" si="957"/>
        <v>1</v>
      </c>
      <c r="BA163" s="198">
        <f t="shared" si="958"/>
        <v>1</v>
      </c>
      <c r="BB163" s="199">
        <f t="shared" si="959"/>
        <v>1</v>
      </c>
      <c r="BC163" s="199">
        <f t="shared" ref="BC163:BC166" si="1899">IF(AW163=0,0,1)</f>
        <v>1</v>
      </c>
      <c r="BD163" s="199">
        <f t="shared" ref="BD163:BD166" si="1900">IF(AX163=0,0,1)</f>
        <v>1</v>
      </c>
      <c r="BE163" s="199">
        <f t="shared" ref="BE163:BE166" si="1901">PRODUCT(AZ163:BD163)</f>
        <v>1</v>
      </c>
      <c r="BF163" s="113">
        <f t="shared" si="1647"/>
        <v>144000</v>
      </c>
      <c r="BG163" s="155">
        <f t="shared" si="1353"/>
        <v>0</v>
      </c>
      <c r="BJ163" s="286" t="s">
        <v>459</v>
      </c>
      <c r="BK163" s="292" t="s">
        <v>460</v>
      </c>
      <c r="BL163" s="293" t="s">
        <v>109</v>
      </c>
      <c r="BM163" s="294">
        <v>12</v>
      </c>
      <c r="BN163" s="295">
        <v>12000</v>
      </c>
      <c r="BO163" s="291">
        <f t="shared" ref="BO163" si="1902">+ROUND(BM163*BN163,0)</f>
        <v>144000</v>
      </c>
      <c r="BP163" s="585">
        <f>+BP162/BO189</f>
        <v>1.7435760404046505E-3</v>
      </c>
      <c r="BQ163" s="198">
        <f t="shared" si="964"/>
        <v>1</v>
      </c>
      <c r="BR163" s="198">
        <f t="shared" si="965"/>
        <v>1</v>
      </c>
      <c r="BS163" s="199">
        <f t="shared" si="966"/>
        <v>1</v>
      </c>
      <c r="BT163" s="199">
        <f t="shared" ref="BT163:BT166" si="1903">IF(BN163=0,0,1)</f>
        <v>1</v>
      </c>
      <c r="BU163" s="199">
        <f t="shared" ref="BU163:BU166" si="1904">IF(BO163=0,0,1)</f>
        <v>1</v>
      </c>
      <c r="BV163" s="199">
        <f t="shared" ref="BV163:BV166" si="1905">PRODUCT(BQ163:BU163)</f>
        <v>1</v>
      </c>
      <c r="BW163" s="113">
        <f t="shared" si="1648"/>
        <v>144000</v>
      </c>
      <c r="BX163" s="155">
        <f t="shared" si="1358"/>
        <v>0</v>
      </c>
      <c r="CA163" s="286" t="s">
        <v>459</v>
      </c>
      <c r="CB163" s="298" t="s">
        <v>460</v>
      </c>
      <c r="CC163" s="293" t="s">
        <v>109</v>
      </c>
      <c r="CD163" s="294">
        <v>12</v>
      </c>
      <c r="CE163" s="295">
        <v>13500</v>
      </c>
      <c r="CF163" s="291">
        <f t="shared" ref="CF163" si="1906">+ROUND(CD163*CE163,0)</f>
        <v>162000</v>
      </c>
      <c r="CG163" s="585">
        <f>+CG162/CF189</f>
        <v>1.6674618959347687E-3</v>
      </c>
      <c r="CH163" s="198">
        <f t="shared" si="971"/>
        <v>1</v>
      </c>
      <c r="CI163" s="198">
        <f t="shared" si="972"/>
        <v>1</v>
      </c>
      <c r="CJ163" s="199">
        <f t="shared" si="973"/>
        <v>1</v>
      </c>
      <c r="CK163" s="199">
        <f t="shared" ref="CK163:CK166" si="1907">IF(CE163=0,0,1)</f>
        <v>1</v>
      </c>
      <c r="CL163" s="199">
        <f t="shared" ref="CL163:CL166" si="1908">IF(CF163=0,0,1)</f>
        <v>1</v>
      </c>
      <c r="CM163" s="199">
        <f t="shared" ref="CM163:CM166" si="1909">PRODUCT(CH163:CL163)</f>
        <v>1</v>
      </c>
      <c r="CN163" s="113">
        <f t="shared" si="1649"/>
        <v>162000</v>
      </c>
      <c r="CO163" s="155">
        <f t="shared" si="1363"/>
        <v>0</v>
      </c>
      <c r="CR163" s="299" t="s">
        <v>459</v>
      </c>
      <c r="CS163" s="300" t="s">
        <v>460</v>
      </c>
      <c r="CT163" s="301" t="s">
        <v>109</v>
      </c>
      <c r="CU163" s="302">
        <v>12</v>
      </c>
      <c r="CV163" s="303">
        <v>10200</v>
      </c>
      <c r="CW163" s="291">
        <f t="shared" ref="CW163" si="1910">+ROUND(CU163*CV163,0)</f>
        <v>122400</v>
      </c>
      <c r="CX163" s="585">
        <f>+CX162/CW189</f>
        <v>1.0040390288762698E-3</v>
      </c>
      <c r="CY163" s="198">
        <f t="shared" si="978"/>
        <v>1</v>
      </c>
      <c r="CZ163" s="198">
        <f t="shared" si="979"/>
        <v>1</v>
      </c>
      <c r="DA163" s="199">
        <f t="shared" si="980"/>
        <v>1</v>
      </c>
      <c r="DB163" s="199">
        <f t="shared" ref="DB163:DB166" si="1911">IF(CV163=0,0,1)</f>
        <v>1</v>
      </c>
      <c r="DC163" s="199">
        <f t="shared" ref="DC163:DC166" si="1912">IF(CW163=0,0,1)</f>
        <v>1</v>
      </c>
      <c r="DD163" s="199">
        <f t="shared" ref="DD163:DD166" si="1913">PRODUCT(CY163:DC163)</f>
        <v>1</v>
      </c>
      <c r="DE163" s="113">
        <f t="shared" si="1650"/>
        <v>122400</v>
      </c>
      <c r="DF163" s="155">
        <f t="shared" si="1368"/>
        <v>0</v>
      </c>
      <c r="DI163" s="286" t="s">
        <v>459</v>
      </c>
      <c r="DJ163" s="287" t="s">
        <v>460</v>
      </c>
      <c r="DK163" s="288" t="s">
        <v>109</v>
      </c>
      <c r="DL163" s="289">
        <v>12</v>
      </c>
      <c r="DM163" s="295">
        <v>0</v>
      </c>
      <c r="DN163" s="291">
        <f t="shared" ref="DN163" si="1914">+ROUND(DL163*DM163,0)</f>
        <v>0</v>
      </c>
      <c r="DO163" s="585" t="e">
        <f>+DO162/DN189</f>
        <v>#DIV/0!</v>
      </c>
      <c r="DP163" s="198">
        <f t="shared" si="985"/>
        <v>1</v>
      </c>
      <c r="DQ163" s="198">
        <f t="shared" si="986"/>
        <v>1</v>
      </c>
      <c r="DR163" s="199">
        <f t="shared" si="987"/>
        <v>1</v>
      </c>
      <c r="DS163" s="199">
        <f t="shared" ref="DS163:DS166" si="1915">IF(DM163=0,0,1)</f>
        <v>0</v>
      </c>
      <c r="DT163" s="199">
        <f t="shared" ref="DT163:DT166" si="1916">IF(DN163=0,0,1)</f>
        <v>0</v>
      </c>
      <c r="DU163" s="199">
        <f t="shared" ref="DU163:DU166" si="1917">PRODUCT(DP163:DT163)</f>
        <v>0</v>
      </c>
      <c r="DV163" s="113">
        <f t="shared" si="1651"/>
        <v>0</v>
      </c>
      <c r="DW163" s="155">
        <f t="shared" si="1373"/>
        <v>0</v>
      </c>
      <c r="DZ163" s="286" t="s">
        <v>459</v>
      </c>
      <c r="EA163" s="287" t="s">
        <v>460</v>
      </c>
      <c r="EB163" s="288" t="s">
        <v>109</v>
      </c>
      <c r="EC163" s="289">
        <v>12</v>
      </c>
      <c r="ED163" s="295">
        <v>0</v>
      </c>
      <c r="EE163" s="291">
        <f t="shared" ref="EE163" si="1918">+ROUND(EC163*ED163,0)</f>
        <v>0</v>
      </c>
      <c r="EF163" s="585" t="e">
        <f>+EF162/EE189</f>
        <v>#DIV/0!</v>
      </c>
      <c r="EG163" s="198">
        <f t="shared" si="992"/>
        <v>1</v>
      </c>
      <c r="EH163" s="198">
        <f t="shared" si="993"/>
        <v>1</v>
      </c>
      <c r="EI163" s="199">
        <f t="shared" si="994"/>
        <v>1</v>
      </c>
      <c r="EJ163" s="199">
        <f t="shared" ref="EJ163:EJ166" si="1919">IF(ED163=0,0,1)</f>
        <v>0</v>
      </c>
      <c r="EK163" s="199">
        <f t="shared" ref="EK163:EK166" si="1920">IF(EE163=0,0,1)</f>
        <v>0</v>
      </c>
      <c r="EL163" s="199">
        <f t="shared" ref="EL163:EL166" si="1921">PRODUCT(EG163:EK163)</f>
        <v>0</v>
      </c>
      <c r="EM163" s="113">
        <f t="shared" si="1652"/>
        <v>0</v>
      </c>
      <c r="EN163" s="155">
        <f t="shared" si="1378"/>
        <v>0</v>
      </c>
      <c r="EQ163" s="286" t="s">
        <v>459</v>
      </c>
      <c r="ER163" s="287" t="s">
        <v>460</v>
      </c>
      <c r="ES163" s="288" t="s">
        <v>109</v>
      </c>
      <c r="ET163" s="289">
        <v>12</v>
      </c>
      <c r="EU163" s="295">
        <v>0</v>
      </c>
      <c r="EV163" s="291">
        <f t="shared" ref="EV163" si="1922">+ROUND(ET163*EU163,0)</f>
        <v>0</v>
      </c>
      <c r="EW163" s="585" t="e">
        <f>+EW162/EV189</f>
        <v>#DIV/0!</v>
      </c>
      <c r="EX163" s="198">
        <f t="shared" si="999"/>
        <v>1</v>
      </c>
      <c r="EY163" s="198">
        <f t="shared" si="1000"/>
        <v>1</v>
      </c>
      <c r="EZ163" s="199">
        <f t="shared" si="1001"/>
        <v>1</v>
      </c>
      <c r="FA163" s="199">
        <f t="shared" ref="FA163:FA166" si="1923">IF(EU163=0,0,1)</f>
        <v>0</v>
      </c>
      <c r="FB163" s="199">
        <f t="shared" ref="FB163:FB166" si="1924">IF(EV163=0,0,1)</f>
        <v>0</v>
      </c>
      <c r="FC163" s="199">
        <f t="shared" ref="FC163:FC166" si="1925">PRODUCT(EX163:FB163)</f>
        <v>0</v>
      </c>
      <c r="FD163" s="113">
        <f t="shared" si="1653"/>
        <v>0</v>
      </c>
      <c r="FE163" s="155">
        <f t="shared" si="1383"/>
        <v>0</v>
      </c>
      <c r="FH163" s="286" t="s">
        <v>459</v>
      </c>
      <c r="FI163" s="287" t="s">
        <v>460</v>
      </c>
      <c r="FJ163" s="288" t="s">
        <v>109</v>
      </c>
      <c r="FK163" s="289">
        <v>12</v>
      </c>
      <c r="FL163" s="295">
        <v>0</v>
      </c>
      <c r="FM163" s="291">
        <f t="shared" ref="FM163" si="1926">+ROUND(FK163*FL163,0)</f>
        <v>0</v>
      </c>
      <c r="FN163" s="585" t="e">
        <f>+FN162/FM189</f>
        <v>#DIV/0!</v>
      </c>
      <c r="FO163" s="198">
        <f t="shared" si="1006"/>
        <v>1</v>
      </c>
      <c r="FP163" s="198">
        <f t="shared" si="1007"/>
        <v>1</v>
      </c>
      <c r="FQ163" s="199">
        <f t="shared" si="1008"/>
        <v>1</v>
      </c>
      <c r="FR163" s="199">
        <f t="shared" ref="FR163:FR166" si="1927">IF(FL163=0,0,1)</f>
        <v>0</v>
      </c>
      <c r="FS163" s="199">
        <f t="shared" ref="FS163:FS166" si="1928">IF(FM163=0,0,1)</f>
        <v>0</v>
      </c>
      <c r="FT163" s="199">
        <f t="shared" ref="FT163:FT166" si="1929">PRODUCT(FO163:FS163)</f>
        <v>0</v>
      </c>
      <c r="FU163" s="113">
        <f t="shared" si="1654"/>
        <v>0</v>
      </c>
      <c r="FV163" s="155">
        <f t="shared" si="1388"/>
        <v>0</v>
      </c>
      <c r="FY163" s="286" t="s">
        <v>459</v>
      </c>
      <c r="FZ163" s="287" t="s">
        <v>460</v>
      </c>
      <c r="GA163" s="288" t="s">
        <v>109</v>
      </c>
      <c r="GB163" s="289">
        <v>12</v>
      </c>
      <c r="GC163" s="295">
        <v>0</v>
      </c>
      <c r="GD163" s="291">
        <f t="shared" ref="GD163" si="1930">+ROUND(GB163*GC163,0)</f>
        <v>0</v>
      </c>
      <c r="GE163" s="585" t="e">
        <f>+GE162/GD189</f>
        <v>#DIV/0!</v>
      </c>
      <c r="GF163" s="198">
        <f t="shared" si="1013"/>
        <v>1</v>
      </c>
      <c r="GG163" s="198">
        <f t="shared" si="1014"/>
        <v>1</v>
      </c>
      <c r="GH163" s="199">
        <f t="shared" si="1015"/>
        <v>1</v>
      </c>
      <c r="GI163" s="199">
        <f t="shared" ref="GI163:GI166" si="1931">IF(GC163=0,0,1)</f>
        <v>0</v>
      </c>
      <c r="GJ163" s="199">
        <f t="shared" ref="GJ163:GJ166" si="1932">IF(GD163=0,0,1)</f>
        <v>0</v>
      </c>
      <c r="GK163" s="199">
        <f t="shared" ref="GK163:GK166" si="1933">PRODUCT(GF163:GJ163)</f>
        <v>0</v>
      </c>
      <c r="GL163" s="113">
        <f t="shared" si="1655"/>
        <v>0</v>
      </c>
      <c r="GM163" s="155">
        <f t="shared" si="1393"/>
        <v>0</v>
      </c>
      <c r="GP163" s="286" t="s">
        <v>459</v>
      </c>
      <c r="GQ163" s="287" t="s">
        <v>460</v>
      </c>
      <c r="GR163" s="288" t="s">
        <v>109</v>
      </c>
      <c r="GS163" s="289">
        <v>12</v>
      </c>
      <c r="GT163" s="295">
        <v>0</v>
      </c>
      <c r="GU163" s="291">
        <f t="shared" ref="GU163" si="1934">+ROUND(GS163*GT163,0)</f>
        <v>0</v>
      </c>
      <c r="GV163" s="585" t="e">
        <f>+GV162/GU189</f>
        <v>#DIV/0!</v>
      </c>
      <c r="GW163" s="198">
        <f t="shared" si="1020"/>
        <v>1</v>
      </c>
      <c r="GX163" s="198">
        <f t="shared" si="1021"/>
        <v>1</v>
      </c>
      <c r="GY163" s="199">
        <f t="shared" si="1022"/>
        <v>1</v>
      </c>
      <c r="GZ163" s="199">
        <f t="shared" ref="GZ163:GZ166" si="1935">IF(GT163=0,0,1)</f>
        <v>0</v>
      </c>
      <c r="HA163" s="199">
        <f t="shared" ref="HA163:HA166" si="1936">IF(GU163=0,0,1)</f>
        <v>0</v>
      </c>
      <c r="HB163" s="199">
        <f t="shared" ref="HB163:HB166" si="1937">PRODUCT(GW163:HA163)</f>
        <v>0</v>
      </c>
      <c r="HC163" s="113">
        <f t="shared" si="1656"/>
        <v>0</v>
      </c>
      <c r="HD163" s="155">
        <f t="shared" si="1398"/>
        <v>0</v>
      </c>
      <c r="HG163" s="286" t="s">
        <v>459</v>
      </c>
      <c r="HH163" s="287" t="s">
        <v>460</v>
      </c>
      <c r="HI163" s="288" t="s">
        <v>109</v>
      </c>
      <c r="HJ163" s="289">
        <v>12</v>
      </c>
      <c r="HK163" s="295">
        <v>0</v>
      </c>
      <c r="HL163" s="291">
        <f t="shared" ref="HL163" si="1938">+ROUND(HJ163*HK163,0)</f>
        <v>0</v>
      </c>
      <c r="HM163" s="585" t="e">
        <f>+HM162/HL189</f>
        <v>#DIV/0!</v>
      </c>
      <c r="HN163" s="198">
        <f t="shared" si="1027"/>
        <v>1</v>
      </c>
      <c r="HO163" s="198">
        <f t="shared" si="1028"/>
        <v>1</v>
      </c>
      <c r="HP163" s="199">
        <f t="shared" si="1029"/>
        <v>1</v>
      </c>
      <c r="HQ163" s="199">
        <f t="shared" ref="HQ163:HQ166" si="1939">IF(HK163=0,0,1)</f>
        <v>0</v>
      </c>
      <c r="HR163" s="199">
        <f t="shared" ref="HR163:HR166" si="1940">IF(HL163=0,0,1)</f>
        <v>0</v>
      </c>
      <c r="HS163" s="199">
        <f t="shared" ref="HS163:HS166" si="1941">PRODUCT(HN163:HR163)</f>
        <v>0</v>
      </c>
      <c r="HT163" s="113">
        <f t="shared" si="1657"/>
        <v>0</v>
      </c>
      <c r="HU163" s="155">
        <f t="shared" si="1403"/>
        <v>0</v>
      </c>
      <c r="HX163" s="286" t="s">
        <v>459</v>
      </c>
      <c r="HY163" s="287" t="s">
        <v>460</v>
      </c>
      <c r="HZ163" s="288" t="s">
        <v>109</v>
      </c>
      <c r="IA163" s="289">
        <v>12</v>
      </c>
      <c r="IB163" s="295">
        <v>0</v>
      </c>
      <c r="IC163" s="291">
        <f t="shared" ref="IC163" si="1942">+ROUND(IA163*IB163,0)</f>
        <v>0</v>
      </c>
      <c r="ID163" s="585" t="e">
        <f>+ID162/IC189</f>
        <v>#DIV/0!</v>
      </c>
      <c r="IE163" s="198">
        <f t="shared" si="1034"/>
        <v>1</v>
      </c>
      <c r="IF163" s="198">
        <f t="shared" si="1035"/>
        <v>1</v>
      </c>
      <c r="IG163" s="199">
        <f t="shared" si="1036"/>
        <v>1</v>
      </c>
      <c r="IH163" s="199">
        <f t="shared" ref="IH163:IH166" si="1943">IF(IB163=0,0,1)</f>
        <v>0</v>
      </c>
      <c r="II163" s="199">
        <f t="shared" ref="II163:II166" si="1944">IF(IC163=0,0,1)</f>
        <v>0</v>
      </c>
      <c r="IJ163" s="199">
        <f t="shared" ref="IJ163:IJ166" si="1945">PRODUCT(IE163:II163)</f>
        <v>0</v>
      </c>
      <c r="IK163" s="113">
        <f t="shared" si="1658"/>
        <v>0</v>
      </c>
      <c r="IL163" s="155">
        <f t="shared" si="1408"/>
        <v>0</v>
      </c>
      <c r="IO163" s="286" t="s">
        <v>459</v>
      </c>
      <c r="IP163" s="287" t="s">
        <v>460</v>
      </c>
      <c r="IQ163" s="288" t="s">
        <v>109</v>
      </c>
      <c r="IR163" s="289">
        <v>12</v>
      </c>
      <c r="IS163" s="295">
        <v>0</v>
      </c>
      <c r="IT163" s="291">
        <f t="shared" ref="IT163" si="1946">+ROUND(IR163*IS163,0)</f>
        <v>0</v>
      </c>
      <c r="IU163" s="585" t="e">
        <f>+IU162/IT189</f>
        <v>#DIV/0!</v>
      </c>
      <c r="IV163" s="198">
        <f t="shared" si="1041"/>
        <v>1</v>
      </c>
      <c r="IW163" s="198">
        <f t="shared" si="1042"/>
        <v>1</v>
      </c>
      <c r="IX163" s="199">
        <f t="shared" si="1043"/>
        <v>1</v>
      </c>
      <c r="IY163" s="199">
        <f t="shared" ref="IY163:IY166" si="1947">IF(IS163=0,0,1)</f>
        <v>0</v>
      </c>
      <c r="IZ163" s="199">
        <f t="shared" ref="IZ163:IZ166" si="1948">IF(IT163=0,0,1)</f>
        <v>0</v>
      </c>
      <c r="JA163" s="199">
        <f t="shared" ref="JA163:JA166" si="1949">PRODUCT(IV163:IZ163)</f>
        <v>0</v>
      </c>
      <c r="JB163" s="113">
        <f t="shared" si="1659"/>
        <v>0</v>
      </c>
      <c r="JC163" s="155">
        <f t="shared" si="1413"/>
        <v>0</v>
      </c>
    </row>
    <row r="164" spans="2:263" ht="65.25" customHeight="1">
      <c r="B164" s="286" t="s">
        <v>461</v>
      </c>
      <c r="C164" s="287" t="s">
        <v>462</v>
      </c>
      <c r="D164" s="288" t="s">
        <v>107</v>
      </c>
      <c r="E164" s="289">
        <v>1</v>
      </c>
      <c r="F164" s="290">
        <v>0</v>
      </c>
      <c r="G164" s="291">
        <f>+ROUND(E164*F164,0)</f>
        <v>0</v>
      </c>
      <c r="H164" s="587"/>
      <c r="K164" s="286" t="s">
        <v>461</v>
      </c>
      <c r="L164" s="292" t="s">
        <v>462</v>
      </c>
      <c r="M164" s="293" t="s">
        <v>107</v>
      </c>
      <c r="N164" s="294">
        <v>1</v>
      </c>
      <c r="O164" s="295">
        <v>9950</v>
      </c>
      <c r="P164" s="291">
        <f>+ROUND(N164*O164,0)</f>
        <v>9950</v>
      </c>
      <c r="Q164" s="587"/>
      <c r="R164" s="198">
        <f t="shared" si="1282"/>
        <v>1</v>
      </c>
      <c r="S164" s="198">
        <f t="shared" si="1283"/>
        <v>1</v>
      </c>
      <c r="T164" s="199">
        <f t="shared" si="1284"/>
        <v>1</v>
      </c>
      <c r="U164" s="199">
        <f t="shared" si="1104"/>
        <v>1</v>
      </c>
      <c r="V164" s="199">
        <f t="shared" si="1105"/>
        <v>1</v>
      </c>
      <c r="W164" s="199">
        <f t="shared" si="1106"/>
        <v>1</v>
      </c>
      <c r="X164" s="113">
        <f t="shared" si="1107"/>
        <v>9950</v>
      </c>
      <c r="Y164" s="155">
        <f t="shared" si="1108"/>
        <v>0</v>
      </c>
      <c r="AB164" s="286" t="s">
        <v>461</v>
      </c>
      <c r="AC164" s="292" t="s">
        <v>462</v>
      </c>
      <c r="AD164" s="293" t="s">
        <v>107</v>
      </c>
      <c r="AE164" s="294">
        <v>1</v>
      </c>
      <c r="AF164" s="295">
        <v>34325</v>
      </c>
      <c r="AG164" s="291">
        <f>+ROUND(AE164*AF164,0)</f>
        <v>34325</v>
      </c>
      <c r="AH164" s="587"/>
      <c r="AI164" s="198">
        <f t="shared" si="950"/>
        <v>1</v>
      </c>
      <c r="AJ164" s="198">
        <f t="shared" si="951"/>
        <v>1</v>
      </c>
      <c r="AK164" s="199">
        <f t="shared" si="952"/>
        <v>1</v>
      </c>
      <c r="AL164" s="199">
        <f t="shared" si="1895"/>
        <v>1</v>
      </c>
      <c r="AM164" s="199">
        <f t="shared" si="1896"/>
        <v>1</v>
      </c>
      <c r="AN164" s="199">
        <f t="shared" si="1897"/>
        <v>1</v>
      </c>
      <c r="AO164" s="113">
        <f t="shared" si="1646"/>
        <v>34325</v>
      </c>
      <c r="AP164" s="155">
        <f t="shared" si="1348"/>
        <v>0</v>
      </c>
      <c r="AS164" s="286" t="s">
        <v>461</v>
      </c>
      <c r="AT164" s="292" t="s">
        <v>462</v>
      </c>
      <c r="AU164" s="296" t="s">
        <v>107</v>
      </c>
      <c r="AV164" s="294">
        <v>1</v>
      </c>
      <c r="AW164" s="297">
        <v>50000</v>
      </c>
      <c r="AX164" s="291">
        <f>+ROUND(AV164*AW164,0)</f>
        <v>50000</v>
      </c>
      <c r="AY164" s="587"/>
      <c r="AZ164" s="198">
        <f t="shared" si="957"/>
        <v>1</v>
      </c>
      <c r="BA164" s="198">
        <f t="shared" si="958"/>
        <v>1</v>
      </c>
      <c r="BB164" s="199">
        <f t="shared" si="959"/>
        <v>1</v>
      </c>
      <c r="BC164" s="199">
        <f t="shared" si="1899"/>
        <v>1</v>
      </c>
      <c r="BD164" s="199">
        <f t="shared" si="1900"/>
        <v>1</v>
      </c>
      <c r="BE164" s="199">
        <f t="shared" si="1901"/>
        <v>1</v>
      </c>
      <c r="BF164" s="113">
        <f t="shared" si="1647"/>
        <v>50000</v>
      </c>
      <c r="BG164" s="155">
        <f t="shared" si="1353"/>
        <v>0</v>
      </c>
      <c r="BJ164" s="286" t="s">
        <v>461</v>
      </c>
      <c r="BK164" s="292" t="s">
        <v>462</v>
      </c>
      <c r="BL164" s="293" t="s">
        <v>107</v>
      </c>
      <c r="BM164" s="294">
        <v>1</v>
      </c>
      <c r="BN164" s="295">
        <v>70000</v>
      </c>
      <c r="BO164" s="291">
        <f>+ROUND(BM164*BN164,0)</f>
        <v>70000</v>
      </c>
      <c r="BP164" s="587"/>
      <c r="BQ164" s="198">
        <f t="shared" si="964"/>
        <v>1</v>
      </c>
      <c r="BR164" s="198">
        <f t="shared" si="965"/>
        <v>1</v>
      </c>
      <c r="BS164" s="199">
        <f t="shared" si="966"/>
        <v>1</v>
      </c>
      <c r="BT164" s="199">
        <f t="shared" si="1903"/>
        <v>1</v>
      </c>
      <c r="BU164" s="199">
        <f t="shared" si="1904"/>
        <v>1</v>
      </c>
      <c r="BV164" s="199">
        <f t="shared" si="1905"/>
        <v>1</v>
      </c>
      <c r="BW164" s="113">
        <f t="shared" si="1648"/>
        <v>70000</v>
      </c>
      <c r="BX164" s="155">
        <f t="shared" si="1358"/>
        <v>0</v>
      </c>
      <c r="CA164" s="286" t="s">
        <v>461</v>
      </c>
      <c r="CB164" s="298" t="s">
        <v>462</v>
      </c>
      <c r="CC164" s="293" t="s">
        <v>107</v>
      </c>
      <c r="CD164" s="294">
        <v>1</v>
      </c>
      <c r="CE164" s="295">
        <v>51000</v>
      </c>
      <c r="CF164" s="291">
        <f>+ROUND(CD164*CE164,0)</f>
        <v>51000</v>
      </c>
      <c r="CG164" s="587"/>
      <c r="CH164" s="198">
        <f t="shared" si="971"/>
        <v>1</v>
      </c>
      <c r="CI164" s="198">
        <f t="shared" si="972"/>
        <v>1</v>
      </c>
      <c r="CJ164" s="199">
        <f t="shared" si="973"/>
        <v>1</v>
      </c>
      <c r="CK164" s="199">
        <f t="shared" si="1907"/>
        <v>1</v>
      </c>
      <c r="CL164" s="199">
        <f t="shared" si="1908"/>
        <v>1</v>
      </c>
      <c r="CM164" s="199">
        <f t="shared" si="1909"/>
        <v>1</v>
      </c>
      <c r="CN164" s="113">
        <f t="shared" si="1649"/>
        <v>51000</v>
      </c>
      <c r="CO164" s="155">
        <f t="shared" si="1363"/>
        <v>0</v>
      </c>
      <c r="CR164" s="299" t="s">
        <v>461</v>
      </c>
      <c r="CS164" s="300" t="s">
        <v>462</v>
      </c>
      <c r="CT164" s="301" t="s">
        <v>107</v>
      </c>
      <c r="CU164" s="302">
        <v>1</v>
      </c>
      <c r="CV164" s="303">
        <v>32000</v>
      </c>
      <c r="CW164" s="291">
        <f>+ROUND(CU164*CV164,0)</f>
        <v>32000</v>
      </c>
      <c r="CX164" s="587"/>
      <c r="CY164" s="198">
        <f t="shared" si="978"/>
        <v>1</v>
      </c>
      <c r="CZ164" s="198">
        <f t="shared" si="979"/>
        <v>1</v>
      </c>
      <c r="DA164" s="199">
        <f t="shared" si="980"/>
        <v>1</v>
      </c>
      <c r="DB164" s="199">
        <f t="shared" si="1911"/>
        <v>1</v>
      </c>
      <c r="DC164" s="199">
        <f t="shared" si="1912"/>
        <v>1</v>
      </c>
      <c r="DD164" s="199">
        <f t="shared" si="1913"/>
        <v>1</v>
      </c>
      <c r="DE164" s="113">
        <f t="shared" si="1650"/>
        <v>32000</v>
      </c>
      <c r="DF164" s="155">
        <f t="shared" si="1368"/>
        <v>0</v>
      </c>
      <c r="DI164" s="286" t="s">
        <v>461</v>
      </c>
      <c r="DJ164" s="287" t="s">
        <v>462</v>
      </c>
      <c r="DK164" s="288" t="s">
        <v>107</v>
      </c>
      <c r="DL164" s="289">
        <v>1</v>
      </c>
      <c r="DM164" s="295">
        <v>0</v>
      </c>
      <c r="DN164" s="291">
        <f>+ROUND(DL164*DM164,0)</f>
        <v>0</v>
      </c>
      <c r="DO164" s="587"/>
      <c r="DP164" s="198">
        <f t="shared" si="985"/>
        <v>1</v>
      </c>
      <c r="DQ164" s="198">
        <f t="shared" si="986"/>
        <v>1</v>
      </c>
      <c r="DR164" s="199">
        <f t="shared" si="987"/>
        <v>1</v>
      </c>
      <c r="DS164" s="199">
        <f t="shared" si="1915"/>
        <v>0</v>
      </c>
      <c r="DT164" s="199">
        <f t="shared" si="1916"/>
        <v>0</v>
      </c>
      <c r="DU164" s="199">
        <f t="shared" si="1917"/>
        <v>0</v>
      </c>
      <c r="DV164" s="113">
        <f t="shared" si="1651"/>
        <v>0</v>
      </c>
      <c r="DW164" s="155">
        <f t="shared" si="1373"/>
        <v>0</v>
      </c>
      <c r="DZ164" s="286" t="s">
        <v>461</v>
      </c>
      <c r="EA164" s="287" t="s">
        <v>462</v>
      </c>
      <c r="EB164" s="288" t="s">
        <v>107</v>
      </c>
      <c r="EC164" s="289">
        <v>1</v>
      </c>
      <c r="ED164" s="295">
        <v>0</v>
      </c>
      <c r="EE164" s="291">
        <f>+ROUND(EC164*ED164,0)</f>
        <v>0</v>
      </c>
      <c r="EF164" s="587"/>
      <c r="EG164" s="198">
        <f t="shared" si="992"/>
        <v>1</v>
      </c>
      <c r="EH164" s="198">
        <f t="shared" si="993"/>
        <v>1</v>
      </c>
      <c r="EI164" s="199">
        <f t="shared" si="994"/>
        <v>1</v>
      </c>
      <c r="EJ164" s="199">
        <f t="shared" si="1919"/>
        <v>0</v>
      </c>
      <c r="EK164" s="199">
        <f t="shared" si="1920"/>
        <v>0</v>
      </c>
      <c r="EL164" s="199">
        <f t="shared" si="1921"/>
        <v>0</v>
      </c>
      <c r="EM164" s="113">
        <f t="shared" si="1652"/>
        <v>0</v>
      </c>
      <c r="EN164" s="155">
        <f t="shared" si="1378"/>
        <v>0</v>
      </c>
      <c r="EQ164" s="286" t="s">
        <v>461</v>
      </c>
      <c r="ER164" s="287" t="s">
        <v>462</v>
      </c>
      <c r="ES164" s="288" t="s">
        <v>107</v>
      </c>
      <c r="ET164" s="289">
        <v>1</v>
      </c>
      <c r="EU164" s="295">
        <v>0</v>
      </c>
      <c r="EV164" s="291">
        <f>+ROUND(ET164*EU164,0)</f>
        <v>0</v>
      </c>
      <c r="EW164" s="587"/>
      <c r="EX164" s="198">
        <f t="shared" si="999"/>
        <v>1</v>
      </c>
      <c r="EY164" s="198">
        <f t="shared" si="1000"/>
        <v>1</v>
      </c>
      <c r="EZ164" s="199">
        <f t="shared" si="1001"/>
        <v>1</v>
      </c>
      <c r="FA164" s="199">
        <f t="shared" si="1923"/>
        <v>0</v>
      </c>
      <c r="FB164" s="199">
        <f t="shared" si="1924"/>
        <v>0</v>
      </c>
      <c r="FC164" s="199">
        <f t="shared" si="1925"/>
        <v>0</v>
      </c>
      <c r="FD164" s="113">
        <f t="shared" si="1653"/>
        <v>0</v>
      </c>
      <c r="FE164" s="155">
        <f t="shared" si="1383"/>
        <v>0</v>
      </c>
      <c r="FH164" s="286" t="s">
        <v>461</v>
      </c>
      <c r="FI164" s="287" t="s">
        <v>462</v>
      </c>
      <c r="FJ164" s="288" t="s">
        <v>107</v>
      </c>
      <c r="FK164" s="289">
        <v>1</v>
      </c>
      <c r="FL164" s="295">
        <v>0</v>
      </c>
      <c r="FM164" s="291">
        <f>+ROUND(FK164*FL164,0)</f>
        <v>0</v>
      </c>
      <c r="FN164" s="587"/>
      <c r="FO164" s="198">
        <f t="shared" si="1006"/>
        <v>1</v>
      </c>
      <c r="FP164" s="198">
        <f t="shared" si="1007"/>
        <v>1</v>
      </c>
      <c r="FQ164" s="199">
        <f t="shared" si="1008"/>
        <v>1</v>
      </c>
      <c r="FR164" s="199">
        <f t="shared" si="1927"/>
        <v>0</v>
      </c>
      <c r="FS164" s="199">
        <f t="shared" si="1928"/>
        <v>0</v>
      </c>
      <c r="FT164" s="199">
        <f t="shared" si="1929"/>
        <v>0</v>
      </c>
      <c r="FU164" s="113">
        <f t="shared" si="1654"/>
        <v>0</v>
      </c>
      <c r="FV164" s="155">
        <f t="shared" si="1388"/>
        <v>0</v>
      </c>
      <c r="FY164" s="286" t="s">
        <v>461</v>
      </c>
      <c r="FZ164" s="287" t="s">
        <v>462</v>
      </c>
      <c r="GA164" s="288" t="s">
        <v>107</v>
      </c>
      <c r="GB164" s="289">
        <v>1</v>
      </c>
      <c r="GC164" s="295">
        <v>0</v>
      </c>
      <c r="GD164" s="291">
        <f>+ROUND(GB164*GC164,0)</f>
        <v>0</v>
      </c>
      <c r="GE164" s="587"/>
      <c r="GF164" s="198">
        <f t="shared" si="1013"/>
        <v>1</v>
      </c>
      <c r="GG164" s="198">
        <f t="shared" si="1014"/>
        <v>1</v>
      </c>
      <c r="GH164" s="199">
        <f t="shared" si="1015"/>
        <v>1</v>
      </c>
      <c r="GI164" s="199">
        <f t="shared" si="1931"/>
        <v>0</v>
      </c>
      <c r="GJ164" s="199">
        <f t="shared" si="1932"/>
        <v>0</v>
      </c>
      <c r="GK164" s="199">
        <f t="shared" si="1933"/>
        <v>0</v>
      </c>
      <c r="GL164" s="113">
        <f t="shared" si="1655"/>
        <v>0</v>
      </c>
      <c r="GM164" s="155">
        <f t="shared" si="1393"/>
        <v>0</v>
      </c>
      <c r="GP164" s="286" t="s">
        <v>461</v>
      </c>
      <c r="GQ164" s="287" t="s">
        <v>462</v>
      </c>
      <c r="GR164" s="288" t="s">
        <v>107</v>
      </c>
      <c r="GS164" s="289">
        <v>1</v>
      </c>
      <c r="GT164" s="295">
        <v>0</v>
      </c>
      <c r="GU164" s="291">
        <f>+ROUND(GS164*GT164,0)</f>
        <v>0</v>
      </c>
      <c r="GV164" s="587"/>
      <c r="GW164" s="198">
        <f t="shared" si="1020"/>
        <v>1</v>
      </c>
      <c r="GX164" s="198">
        <f t="shared" si="1021"/>
        <v>1</v>
      </c>
      <c r="GY164" s="199">
        <f t="shared" si="1022"/>
        <v>1</v>
      </c>
      <c r="GZ164" s="199">
        <f t="shared" si="1935"/>
        <v>0</v>
      </c>
      <c r="HA164" s="199">
        <f t="shared" si="1936"/>
        <v>0</v>
      </c>
      <c r="HB164" s="199">
        <f t="shared" si="1937"/>
        <v>0</v>
      </c>
      <c r="HC164" s="113">
        <f t="shared" si="1656"/>
        <v>0</v>
      </c>
      <c r="HD164" s="155">
        <f t="shared" si="1398"/>
        <v>0</v>
      </c>
      <c r="HG164" s="286" t="s">
        <v>461</v>
      </c>
      <c r="HH164" s="287" t="s">
        <v>462</v>
      </c>
      <c r="HI164" s="288" t="s">
        <v>107</v>
      </c>
      <c r="HJ164" s="289">
        <v>1</v>
      </c>
      <c r="HK164" s="295">
        <v>0</v>
      </c>
      <c r="HL164" s="291">
        <f>+ROUND(HJ164*HK164,0)</f>
        <v>0</v>
      </c>
      <c r="HM164" s="587"/>
      <c r="HN164" s="198">
        <f t="shared" si="1027"/>
        <v>1</v>
      </c>
      <c r="HO164" s="198">
        <f t="shared" si="1028"/>
        <v>1</v>
      </c>
      <c r="HP164" s="199">
        <f t="shared" si="1029"/>
        <v>1</v>
      </c>
      <c r="HQ164" s="199">
        <f t="shared" si="1939"/>
        <v>0</v>
      </c>
      <c r="HR164" s="199">
        <f t="shared" si="1940"/>
        <v>0</v>
      </c>
      <c r="HS164" s="199">
        <f t="shared" si="1941"/>
        <v>0</v>
      </c>
      <c r="HT164" s="113">
        <f t="shared" si="1657"/>
        <v>0</v>
      </c>
      <c r="HU164" s="155">
        <f t="shared" si="1403"/>
        <v>0</v>
      </c>
      <c r="HX164" s="286" t="s">
        <v>461</v>
      </c>
      <c r="HY164" s="287" t="s">
        <v>462</v>
      </c>
      <c r="HZ164" s="288" t="s">
        <v>107</v>
      </c>
      <c r="IA164" s="289">
        <v>1</v>
      </c>
      <c r="IB164" s="295">
        <v>0</v>
      </c>
      <c r="IC164" s="291">
        <f>+ROUND(IA164*IB164,0)</f>
        <v>0</v>
      </c>
      <c r="ID164" s="587"/>
      <c r="IE164" s="198">
        <f t="shared" si="1034"/>
        <v>1</v>
      </c>
      <c r="IF164" s="198">
        <f t="shared" si="1035"/>
        <v>1</v>
      </c>
      <c r="IG164" s="199">
        <f t="shared" si="1036"/>
        <v>1</v>
      </c>
      <c r="IH164" s="199">
        <f t="shared" si="1943"/>
        <v>0</v>
      </c>
      <c r="II164" s="199">
        <f t="shared" si="1944"/>
        <v>0</v>
      </c>
      <c r="IJ164" s="199">
        <f t="shared" si="1945"/>
        <v>0</v>
      </c>
      <c r="IK164" s="113">
        <f t="shared" si="1658"/>
        <v>0</v>
      </c>
      <c r="IL164" s="155">
        <f t="shared" si="1408"/>
        <v>0</v>
      </c>
      <c r="IO164" s="286" t="s">
        <v>461</v>
      </c>
      <c r="IP164" s="287" t="s">
        <v>462</v>
      </c>
      <c r="IQ164" s="288" t="s">
        <v>107</v>
      </c>
      <c r="IR164" s="289">
        <v>1</v>
      </c>
      <c r="IS164" s="295">
        <v>0</v>
      </c>
      <c r="IT164" s="291">
        <f>+ROUND(IR164*IS164,0)</f>
        <v>0</v>
      </c>
      <c r="IU164" s="587"/>
      <c r="IV164" s="198">
        <f t="shared" si="1041"/>
        <v>1</v>
      </c>
      <c r="IW164" s="198">
        <f t="shared" si="1042"/>
        <v>1</v>
      </c>
      <c r="IX164" s="199">
        <f t="shared" si="1043"/>
        <v>1</v>
      </c>
      <c r="IY164" s="199">
        <f t="shared" si="1947"/>
        <v>0</v>
      </c>
      <c r="IZ164" s="199">
        <f t="shared" si="1948"/>
        <v>0</v>
      </c>
      <c r="JA164" s="199">
        <f t="shared" si="1949"/>
        <v>0</v>
      </c>
      <c r="JB164" s="113">
        <f t="shared" si="1659"/>
        <v>0</v>
      </c>
      <c r="JC164" s="155">
        <f t="shared" si="1413"/>
        <v>0</v>
      </c>
    </row>
    <row r="165" spans="2:263" ht="65.25" customHeight="1">
      <c r="B165" s="286" t="s">
        <v>463</v>
      </c>
      <c r="C165" s="287" t="s">
        <v>464</v>
      </c>
      <c r="D165" s="288" t="s">
        <v>107</v>
      </c>
      <c r="E165" s="289">
        <v>1</v>
      </c>
      <c r="F165" s="290">
        <v>0</v>
      </c>
      <c r="G165" s="291">
        <f t="shared" si="1892"/>
        <v>0</v>
      </c>
      <c r="H165" s="587"/>
      <c r="K165" s="286" t="s">
        <v>463</v>
      </c>
      <c r="L165" s="292" t="s">
        <v>464</v>
      </c>
      <c r="M165" s="293" t="s">
        <v>107</v>
      </c>
      <c r="N165" s="294">
        <v>1</v>
      </c>
      <c r="O165" s="295">
        <v>62410</v>
      </c>
      <c r="P165" s="291">
        <f t="shared" ref="P165:P166" si="1950">+ROUND(N165*O165,0)</f>
        <v>62410</v>
      </c>
      <c r="Q165" s="587"/>
      <c r="R165" s="198">
        <f t="shared" si="1282"/>
        <v>1</v>
      </c>
      <c r="S165" s="198">
        <f t="shared" si="1283"/>
        <v>1</v>
      </c>
      <c r="T165" s="199">
        <f t="shared" si="1284"/>
        <v>1</v>
      </c>
      <c r="U165" s="199">
        <f t="shared" si="1104"/>
        <v>1</v>
      </c>
      <c r="V165" s="199">
        <f t="shared" si="1105"/>
        <v>1</v>
      </c>
      <c r="W165" s="199">
        <f t="shared" si="1106"/>
        <v>1</v>
      </c>
      <c r="X165" s="113">
        <f t="shared" si="1107"/>
        <v>62410</v>
      </c>
      <c r="Y165" s="155">
        <f t="shared" si="1108"/>
        <v>0</v>
      </c>
      <c r="AB165" s="286" t="s">
        <v>463</v>
      </c>
      <c r="AC165" s="292" t="s">
        <v>464</v>
      </c>
      <c r="AD165" s="293" t="s">
        <v>107</v>
      </c>
      <c r="AE165" s="294">
        <v>1</v>
      </c>
      <c r="AF165" s="295">
        <v>35000</v>
      </c>
      <c r="AG165" s="291">
        <f t="shared" ref="AG165:AG166" si="1951">+ROUND(AE165*AF165,0)</f>
        <v>35000</v>
      </c>
      <c r="AH165" s="587"/>
      <c r="AI165" s="198">
        <f t="shared" si="950"/>
        <v>1</v>
      </c>
      <c r="AJ165" s="198">
        <f t="shared" si="951"/>
        <v>1</v>
      </c>
      <c r="AK165" s="199">
        <f t="shared" si="952"/>
        <v>1</v>
      </c>
      <c r="AL165" s="199">
        <f t="shared" si="1895"/>
        <v>1</v>
      </c>
      <c r="AM165" s="199">
        <f t="shared" si="1896"/>
        <v>1</v>
      </c>
      <c r="AN165" s="199">
        <f t="shared" si="1897"/>
        <v>1</v>
      </c>
      <c r="AO165" s="113">
        <f t="shared" si="1646"/>
        <v>35000</v>
      </c>
      <c r="AP165" s="155">
        <f t="shared" si="1348"/>
        <v>0</v>
      </c>
      <c r="AS165" s="286" t="s">
        <v>463</v>
      </c>
      <c r="AT165" s="292" t="s">
        <v>464</v>
      </c>
      <c r="AU165" s="296" t="s">
        <v>107</v>
      </c>
      <c r="AV165" s="294">
        <v>1</v>
      </c>
      <c r="AW165" s="297">
        <v>65000</v>
      </c>
      <c r="AX165" s="291">
        <f t="shared" ref="AX165:AX166" si="1952">+ROUND(AV165*AW165,0)</f>
        <v>65000</v>
      </c>
      <c r="AY165" s="587"/>
      <c r="AZ165" s="198">
        <f t="shared" si="957"/>
        <v>1</v>
      </c>
      <c r="BA165" s="198">
        <f t="shared" si="958"/>
        <v>1</v>
      </c>
      <c r="BB165" s="199">
        <f t="shared" si="959"/>
        <v>1</v>
      </c>
      <c r="BC165" s="199">
        <f t="shared" si="1899"/>
        <v>1</v>
      </c>
      <c r="BD165" s="199">
        <f t="shared" si="1900"/>
        <v>1</v>
      </c>
      <c r="BE165" s="199">
        <f t="shared" si="1901"/>
        <v>1</v>
      </c>
      <c r="BF165" s="113">
        <f t="shared" si="1647"/>
        <v>65000</v>
      </c>
      <c r="BG165" s="155">
        <f t="shared" si="1353"/>
        <v>0</v>
      </c>
      <c r="BJ165" s="286" t="s">
        <v>463</v>
      </c>
      <c r="BK165" s="292" t="s">
        <v>464</v>
      </c>
      <c r="BL165" s="293" t="s">
        <v>107</v>
      </c>
      <c r="BM165" s="294">
        <v>1</v>
      </c>
      <c r="BN165" s="295">
        <v>70000</v>
      </c>
      <c r="BO165" s="291">
        <f t="shared" ref="BO165:BO166" si="1953">+ROUND(BM165*BN165,0)</f>
        <v>70000</v>
      </c>
      <c r="BP165" s="587"/>
      <c r="BQ165" s="198">
        <f t="shared" si="964"/>
        <v>1</v>
      </c>
      <c r="BR165" s="198">
        <f t="shared" si="965"/>
        <v>1</v>
      </c>
      <c r="BS165" s="199">
        <f t="shared" si="966"/>
        <v>1</v>
      </c>
      <c r="BT165" s="199">
        <f t="shared" si="1903"/>
        <v>1</v>
      </c>
      <c r="BU165" s="199">
        <f t="shared" si="1904"/>
        <v>1</v>
      </c>
      <c r="BV165" s="199">
        <f t="shared" si="1905"/>
        <v>1</v>
      </c>
      <c r="BW165" s="113">
        <f t="shared" si="1648"/>
        <v>70000</v>
      </c>
      <c r="BX165" s="155">
        <f t="shared" si="1358"/>
        <v>0</v>
      </c>
      <c r="CA165" s="286" t="s">
        <v>463</v>
      </c>
      <c r="CB165" s="298" t="s">
        <v>464</v>
      </c>
      <c r="CC165" s="293" t="s">
        <v>107</v>
      </c>
      <c r="CD165" s="294">
        <v>1</v>
      </c>
      <c r="CE165" s="295">
        <v>40000</v>
      </c>
      <c r="CF165" s="291">
        <f t="shared" ref="CF165:CF166" si="1954">+ROUND(CD165*CE165,0)</f>
        <v>40000</v>
      </c>
      <c r="CG165" s="587"/>
      <c r="CH165" s="198">
        <f t="shared" si="971"/>
        <v>1</v>
      </c>
      <c r="CI165" s="198">
        <f t="shared" si="972"/>
        <v>1</v>
      </c>
      <c r="CJ165" s="199">
        <f t="shared" si="973"/>
        <v>1</v>
      </c>
      <c r="CK165" s="199">
        <f t="shared" si="1907"/>
        <v>1</v>
      </c>
      <c r="CL165" s="199">
        <f t="shared" si="1908"/>
        <v>1</v>
      </c>
      <c r="CM165" s="199">
        <f t="shared" si="1909"/>
        <v>1</v>
      </c>
      <c r="CN165" s="113">
        <f t="shared" si="1649"/>
        <v>40000</v>
      </c>
      <c r="CO165" s="155">
        <f t="shared" si="1363"/>
        <v>0</v>
      </c>
      <c r="CR165" s="299" t="s">
        <v>463</v>
      </c>
      <c r="CS165" s="300" t="s">
        <v>464</v>
      </c>
      <c r="CT165" s="301" t="s">
        <v>107</v>
      </c>
      <c r="CU165" s="302">
        <v>1</v>
      </c>
      <c r="CV165" s="303">
        <v>32000</v>
      </c>
      <c r="CW165" s="291">
        <f t="shared" ref="CW165:CW166" si="1955">+ROUND(CU165*CV165,0)</f>
        <v>32000</v>
      </c>
      <c r="CX165" s="587"/>
      <c r="CY165" s="198">
        <f t="shared" si="978"/>
        <v>1</v>
      </c>
      <c r="CZ165" s="198">
        <f t="shared" si="979"/>
        <v>1</v>
      </c>
      <c r="DA165" s="199">
        <f t="shared" si="980"/>
        <v>1</v>
      </c>
      <c r="DB165" s="199">
        <f t="shared" si="1911"/>
        <v>1</v>
      </c>
      <c r="DC165" s="199">
        <f t="shared" si="1912"/>
        <v>1</v>
      </c>
      <c r="DD165" s="199">
        <f t="shared" si="1913"/>
        <v>1</v>
      </c>
      <c r="DE165" s="113">
        <f t="shared" si="1650"/>
        <v>32000</v>
      </c>
      <c r="DF165" s="155">
        <f t="shared" si="1368"/>
        <v>0</v>
      </c>
      <c r="DI165" s="286" t="s">
        <v>463</v>
      </c>
      <c r="DJ165" s="287" t="s">
        <v>464</v>
      </c>
      <c r="DK165" s="288" t="s">
        <v>107</v>
      </c>
      <c r="DL165" s="289">
        <v>1</v>
      </c>
      <c r="DM165" s="295">
        <v>0</v>
      </c>
      <c r="DN165" s="291">
        <f t="shared" ref="DN165:DN166" si="1956">+ROUND(DL165*DM165,0)</f>
        <v>0</v>
      </c>
      <c r="DO165" s="587"/>
      <c r="DP165" s="198">
        <f t="shared" si="985"/>
        <v>1</v>
      </c>
      <c r="DQ165" s="198">
        <f t="shared" si="986"/>
        <v>1</v>
      </c>
      <c r="DR165" s="199">
        <f t="shared" si="987"/>
        <v>1</v>
      </c>
      <c r="DS165" s="199">
        <f t="shared" si="1915"/>
        <v>0</v>
      </c>
      <c r="DT165" s="199">
        <f t="shared" si="1916"/>
        <v>0</v>
      </c>
      <c r="DU165" s="199">
        <f t="shared" si="1917"/>
        <v>0</v>
      </c>
      <c r="DV165" s="113">
        <f t="shared" si="1651"/>
        <v>0</v>
      </c>
      <c r="DW165" s="155">
        <f t="shared" si="1373"/>
        <v>0</v>
      </c>
      <c r="DZ165" s="286" t="s">
        <v>463</v>
      </c>
      <c r="EA165" s="287" t="s">
        <v>464</v>
      </c>
      <c r="EB165" s="288" t="s">
        <v>107</v>
      </c>
      <c r="EC165" s="289">
        <v>1</v>
      </c>
      <c r="ED165" s="295">
        <v>0</v>
      </c>
      <c r="EE165" s="291">
        <f t="shared" ref="EE165:EE166" si="1957">+ROUND(EC165*ED165,0)</f>
        <v>0</v>
      </c>
      <c r="EF165" s="587"/>
      <c r="EG165" s="198">
        <f t="shared" si="992"/>
        <v>1</v>
      </c>
      <c r="EH165" s="198">
        <f t="shared" si="993"/>
        <v>1</v>
      </c>
      <c r="EI165" s="199">
        <f t="shared" si="994"/>
        <v>1</v>
      </c>
      <c r="EJ165" s="199">
        <f t="shared" si="1919"/>
        <v>0</v>
      </c>
      <c r="EK165" s="199">
        <f t="shared" si="1920"/>
        <v>0</v>
      </c>
      <c r="EL165" s="199">
        <f t="shared" si="1921"/>
        <v>0</v>
      </c>
      <c r="EM165" s="113">
        <f t="shared" si="1652"/>
        <v>0</v>
      </c>
      <c r="EN165" s="155">
        <f t="shared" si="1378"/>
        <v>0</v>
      </c>
      <c r="EQ165" s="286" t="s">
        <v>463</v>
      </c>
      <c r="ER165" s="287" t="s">
        <v>464</v>
      </c>
      <c r="ES165" s="288" t="s">
        <v>107</v>
      </c>
      <c r="ET165" s="289">
        <v>1</v>
      </c>
      <c r="EU165" s="295">
        <v>0</v>
      </c>
      <c r="EV165" s="291">
        <f t="shared" ref="EV165:EV166" si="1958">+ROUND(ET165*EU165,0)</f>
        <v>0</v>
      </c>
      <c r="EW165" s="587"/>
      <c r="EX165" s="198">
        <f t="shared" si="999"/>
        <v>1</v>
      </c>
      <c r="EY165" s="198">
        <f t="shared" si="1000"/>
        <v>1</v>
      </c>
      <c r="EZ165" s="199">
        <f t="shared" si="1001"/>
        <v>1</v>
      </c>
      <c r="FA165" s="199">
        <f t="shared" si="1923"/>
        <v>0</v>
      </c>
      <c r="FB165" s="199">
        <f t="shared" si="1924"/>
        <v>0</v>
      </c>
      <c r="FC165" s="199">
        <f t="shared" si="1925"/>
        <v>0</v>
      </c>
      <c r="FD165" s="113">
        <f t="shared" si="1653"/>
        <v>0</v>
      </c>
      <c r="FE165" s="155">
        <f t="shared" si="1383"/>
        <v>0</v>
      </c>
      <c r="FH165" s="286" t="s">
        <v>463</v>
      </c>
      <c r="FI165" s="287" t="s">
        <v>464</v>
      </c>
      <c r="FJ165" s="288" t="s">
        <v>107</v>
      </c>
      <c r="FK165" s="289">
        <v>1</v>
      </c>
      <c r="FL165" s="295">
        <v>0</v>
      </c>
      <c r="FM165" s="291">
        <f t="shared" ref="FM165:FM166" si="1959">+ROUND(FK165*FL165,0)</f>
        <v>0</v>
      </c>
      <c r="FN165" s="587"/>
      <c r="FO165" s="198">
        <f t="shared" si="1006"/>
        <v>1</v>
      </c>
      <c r="FP165" s="198">
        <f t="shared" si="1007"/>
        <v>1</v>
      </c>
      <c r="FQ165" s="199">
        <f t="shared" si="1008"/>
        <v>1</v>
      </c>
      <c r="FR165" s="199">
        <f t="shared" si="1927"/>
        <v>0</v>
      </c>
      <c r="FS165" s="199">
        <f t="shared" si="1928"/>
        <v>0</v>
      </c>
      <c r="FT165" s="199">
        <f t="shared" si="1929"/>
        <v>0</v>
      </c>
      <c r="FU165" s="113">
        <f t="shared" si="1654"/>
        <v>0</v>
      </c>
      <c r="FV165" s="155">
        <f t="shared" si="1388"/>
        <v>0</v>
      </c>
      <c r="FY165" s="286" t="s">
        <v>463</v>
      </c>
      <c r="FZ165" s="287" t="s">
        <v>464</v>
      </c>
      <c r="GA165" s="288" t="s">
        <v>107</v>
      </c>
      <c r="GB165" s="289">
        <v>1</v>
      </c>
      <c r="GC165" s="295">
        <v>0</v>
      </c>
      <c r="GD165" s="291">
        <f t="shared" ref="GD165:GD166" si="1960">+ROUND(GB165*GC165,0)</f>
        <v>0</v>
      </c>
      <c r="GE165" s="587"/>
      <c r="GF165" s="198">
        <f t="shared" si="1013"/>
        <v>1</v>
      </c>
      <c r="GG165" s="198">
        <f t="shared" si="1014"/>
        <v>1</v>
      </c>
      <c r="GH165" s="199">
        <f t="shared" si="1015"/>
        <v>1</v>
      </c>
      <c r="GI165" s="199">
        <f t="shared" si="1931"/>
        <v>0</v>
      </c>
      <c r="GJ165" s="199">
        <f t="shared" si="1932"/>
        <v>0</v>
      </c>
      <c r="GK165" s="199">
        <f t="shared" si="1933"/>
        <v>0</v>
      </c>
      <c r="GL165" s="113">
        <f t="shared" si="1655"/>
        <v>0</v>
      </c>
      <c r="GM165" s="155">
        <f t="shared" si="1393"/>
        <v>0</v>
      </c>
      <c r="GP165" s="286" t="s">
        <v>463</v>
      </c>
      <c r="GQ165" s="287" t="s">
        <v>464</v>
      </c>
      <c r="GR165" s="288" t="s">
        <v>107</v>
      </c>
      <c r="GS165" s="289">
        <v>1</v>
      </c>
      <c r="GT165" s="295">
        <v>0</v>
      </c>
      <c r="GU165" s="291">
        <f t="shared" ref="GU165:GU166" si="1961">+ROUND(GS165*GT165,0)</f>
        <v>0</v>
      </c>
      <c r="GV165" s="587"/>
      <c r="GW165" s="198">
        <f t="shared" si="1020"/>
        <v>1</v>
      </c>
      <c r="GX165" s="198">
        <f t="shared" si="1021"/>
        <v>1</v>
      </c>
      <c r="GY165" s="199">
        <f t="shared" si="1022"/>
        <v>1</v>
      </c>
      <c r="GZ165" s="199">
        <f t="shared" si="1935"/>
        <v>0</v>
      </c>
      <c r="HA165" s="199">
        <f t="shared" si="1936"/>
        <v>0</v>
      </c>
      <c r="HB165" s="199">
        <f t="shared" si="1937"/>
        <v>0</v>
      </c>
      <c r="HC165" s="113">
        <f t="shared" si="1656"/>
        <v>0</v>
      </c>
      <c r="HD165" s="155">
        <f t="shared" si="1398"/>
        <v>0</v>
      </c>
      <c r="HG165" s="286" t="s">
        <v>463</v>
      </c>
      <c r="HH165" s="287" t="s">
        <v>464</v>
      </c>
      <c r="HI165" s="288" t="s">
        <v>107</v>
      </c>
      <c r="HJ165" s="289">
        <v>1</v>
      </c>
      <c r="HK165" s="295">
        <v>0</v>
      </c>
      <c r="HL165" s="291">
        <f t="shared" ref="HL165:HL166" si="1962">+ROUND(HJ165*HK165,0)</f>
        <v>0</v>
      </c>
      <c r="HM165" s="587"/>
      <c r="HN165" s="198">
        <f t="shared" si="1027"/>
        <v>1</v>
      </c>
      <c r="HO165" s="198">
        <f t="shared" si="1028"/>
        <v>1</v>
      </c>
      <c r="HP165" s="199">
        <f t="shared" si="1029"/>
        <v>1</v>
      </c>
      <c r="HQ165" s="199">
        <f t="shared" si="1939"/>
        <v>0</v>
      </c>
      <c r="HR165" s="199">
        <f t="shared" si="1940"/>
        <v>0</v>
      </c>
      <c r="HS165" s="199">
        <f t="shared" si="1941"/>
        <v>0</v>
      </c>
      <c r="HT165" s="113">
        <f t="shared" si="1657"/>
        <v>0</v>
      </c>
      <c r="HU165" s="155">
        <f t="shared" si="1403"/>
        <v>0</v>
      </c>
      <c r="HX165" s="286" t="s">
        <v>463</v>
      </c>
      <c r="HY165" s="287" t="s">
        <v>464</v>
      </c>
      <c r="HZ165" s="288" t="s">
        <v>107</v>
      </c>
      <c r="IA165" s="289">
        <v>1</v>
      </c>
      <c r="IB165" s="295">
        <v>0</v>
      </c>
      <c r="IC165" s="291">
        <f t="shared" ref="IC165:IC166" si="1963">+ROUND(IA165*IB165,0)</f>
        <v>0</v>
      </c>
      <c r="ID165" s="587"/>
      <c r="IE165" s="198">
        <f t="shared" si="1034"/>
        <v>1</v>
      </c>
      <c r="IF165" s="198">
        <f t="shared" si="1035"/>
        <v>1</v>
      </c>
      <c r="IG165" s="199">
        <f t="shared" si="1036"/>
        <v>1</v>
      </c>
      <c r="IH165" s="199">
        <f t="shared" si="1943"/>
        <v>0</v>
      </c>
      <c r="II165" s="199">
        <f t="shared" si="1944"/>
        <v>0</v>
      </c>
      <c r="IJ165" s="199">
        <f t="shared" si="1945"/>
        <v>0</v>
      </c>
      <c r="IK165" s="113">
        <f t="shared" si="1658"/>
        <v>0</v>
      </c>
      <c r="IL165" s="155">
        <f t="shared" si="1408"/>
        <v>0</v>
      </c>
      <c r="IO165" s="286" t="s">
        <v>463</v>
      </c>
      <c r="IP165" s="287" t="s">
        <v>464</v>
      </c>
      <c r="IQ165" s="288" t="s">
        <v>107</v>
      </c>
      <c r="IR165" s="289">
        <v>1</v>
      </c>
      <c r="IS165" s="295">
        <v>0</v>
      </c>
      <c r="IT165" s="291">
        <f t="shared" ref="IT165:IT166" si="1964">+ROUND(IR165*IS165,0)</f>
        <v>0</v>
      </c>
      <c r="IU165" s="587"/>
      <c r="IV165" s="198">
        <f t="shared" si="1041"/>
        <v>1</v>
      </c>
      <c r="IW165" s="198">
        <f t="shared" si="1042"/>
        <v>1</v>
      </c>
      <c r="IX165" s="199">
        <f t="shared" si="1043"/>
        <v>1</v>
      </c>
      <c r="IY165" s="199">
        <f t="shared" si="1947"/>
        <v>0</v>
      </c>
      <c r="IZ165" s="199">
        <f t="shared" si="1948"/>
        <v>0</v>
      </c>
      <c r="JA165" s="199">
        <f t="shared" si="1949"/>
        <v>0</v>
      </c>
      <c r="JB165" s="113">
        <f t="shared" si="1659"/>
        <v>0</v>
      </c>
      <c r="JC165" s="155">
        <f t="shared" si="1413"/>
        <v>0</v>
      </c>
    </row>
    <row r="166" spans="2:263" ht="57.75" customHeight="1" thickBot="1">
      <c r="B166" s="286" t="s">
        <v>465</v>
      </c>
      <c r="C166" s="287" t="s">
        <v>466</v>
      </c>
      <c r="D166" s="288" t="s">
        <v>107</v>
      </c>
      <c r="E166" s="289">
        <v>1</v>
      </c>
      <c r="F166" s="290">
        <v>0</v>
      </c>
      <c r="G166" s="291">
        <f t="shared" si="1892"/>
        <v>0</v>
      </c>
      <c r="H166" s="604"/>
      <c r="K166" s="286" t="s">
        <v>465</v>
      </c>
      <c r="L166" s="292" t="s">
        <v>466</v>
      </c>
      <c r="M166" s="293" t="s">
        <v>107</v>
      </c>
      <c r="N166" s="294">
        <v>1</v>
      </c>
      <c r="O166" s="295">
        <v>285401</v>
      </c>
      <c r="P166" s="291">
        <f t="shared" si="1950"/>
        <v>285401</v>
      </c>
      <c r="Q166" s="586"/>
      <c r="R166" s="198">
        <f t="shared" si="1282"/>
        <v>1</v>
      </c>
      <c r="S166" s="198">
        <f t="shared" si="1283"/>
        <v>1</v>
      </c>
      <c r="T166" s="199">
        <f t="shared" si="1284"/>
        <v>1</v>
      </c>
      <c r="U166" s="199">
        <f t="shared" si="1104"/>
        <v>1</v>
      </c>
      <c r="V166" s="199">
        <f t="shared" si="1105"/>
        <v>1</v>
      </c>
      <c r="W166" s="199">
        <f t="shared" si="1106"/>
        <v>1</v>
      </c>
      <c r="X166" s="113">
        <f t="shared" si="1107"/>
        <v>285401</v>
      </c>
      <c r="Y166" s="155">
        <f t="shared" si="1108"/>
        <v>0</v>
      </c>
      <c r="AB166" s="286" t="s">
        <v>465</v>
      </c>
      <c r="AC166" s="292" t="s">
        <v>466</v>
      </c>
      <c r="AD166" s="293" t="s">
        <v>107</v>
      </c>
      <c r="AE166" s="294">
        <v>1</v>
      </c>
      <c r="AF166" s="295">
        <v>57985</v>
      </c>
      <c r="AG166" s="291">
        <f t="shared" si="1951"/>
        <v>57985</v>
      </c>
      <c r="AH166" s="604"/>
      <c r="AI166" s="198">
        <f t="shared" si="950"/>
        <v>1</v>
      </c>
      <c r="AJ166" s="198">
        <f t="shared" si="951"/>
        <v>1</v>
      </c>
      <c r="AK166" s="199">
        <f t="shared" si="952"/>
        <v>1</v>
      </c>
      <c r="AL166" s="199">
        <f t="shared" si="1895"/>
        <v>1</v>
      </c>
      <c r="AM166" s="199">
        <f t="shared" si="1896"/>
        <v>1</v>
      </c>
      <c r="AN166" s="199">
        <f t="shared" si="1897"/>
        <v>1</v>
      </c>
      <c r="AO166" s="113">
        <f t="shared" si="1646"/>
        <v>57985</v>
      </c>
      <c r="AP166" s="155">
        <f t="shared" si="1348"/>
        <v>0</v>
      </c>
      <c r="AS166" s="286" t="s">
        <v>465</v>
      </c>
      <c r="AT166" s="292" t="s">
        <v>466</v>
      </c>
      <c r="AU166" s="296" t="s">
        <v>107</v>
      </c>
      <c r="AV166" s="294">
        <v>1</v>
      </c>
      <c r="AW166" s="297">
        <v>1400000</v>
      </c>
      <c r="AX166" s="291">
        <f t="shared" si="1952"/>
        <v>1400000</v>
      </c>
      <c r="AY166" s="604"/>
      <c r="AZ166" s="198">
        <f t="shared" si="957"/>
        <v>1</v>
      </c>
      <c r="BA166" s="198">
        <f t="shared" si="958"/>
        <v>1</v>
      </c>
      <c r="BB166" s="199">
        <f t="shared" si="959"/>
        <v>1</v>
      </c>
      <c r="BC166" s="199">
        <f t="shared" si="1899"/>
        <v>1</v>
      </c>
      <c r="BD166" s="199">
        <f t="shared" si="1900"/>
        <v>1</v>
      </c>
      <c r="BE166" s="199">
        <f t="shared" si="1901"/>
        <v>1</v>
      </c>
      <c r="BF166" s="113">
        <f t="shared" si="1647"/>
        <v>1400000</v>
      </c>
      <c r="BG166" s="155">
        <f t="shared" si="1353"/>
        <v>0</v>
      </c>
      <c r="BJ166" s="286" t="s">
        <v>465</v>
      </c>
      <c r="BK166" s="292" t="s">
        <v>466</v>
      </c>
      <c r="BL166" s="293" t="s">
        <v>107</v>
      </c>
      <c r="BM166" s="294">
        <v>1</v>
      </c>
      <c r="BN166" s="295">
        <v>100000</v>
      </c>
      <c r="BO166" s="291">
        <f t="shared" si="1953"/>
        <v>100000</v>
      </c>
      <c r="BP166" s="604"/>
      <c r="BQ166" s="198">
        <f t="shared" si="964"/>
        <v>1</v>
      </c>
      <c r="BR166" s="198">
        <f t="shared" si="965"/>
        <v>1</v>
      </c>
      <c r="BS166" s="199">
        <f t="shared" si="966"/>
        <v>1</v>
      </c>
      <c r="BT166" s="199">
        <f t="shared" si="1903"/>
        <v>1</v>
      </c>
      <c r="BU166" s="199">
        <f t="shared" si="1904"/>
        <v>1</v>
      </c>
      <c r="BV166" s="199">
        <f t="shared" si="1905"/>
        <v>1</v>
      </c>
      <c r="BW166" s="113">
        <f t="shared" si="1648"/>
        <v>100000</v>
      </c>
      <c r="BX166" s="155">
        <f t="shared" si="1358"/>
        <v>0</v>
      </c>
      <c r="CA166" s="286" t="s">
        <v>465</v>
      </c>
      <c r="CB166" s="298" t="s">
        <v>466</v>
      </c>
      <c r="CC166" s="293" t="s">
        <v>107</v>
      </c>
      <c r="CD166" s="294">
        <v>1</v>
      </c>
      <c r="CE166" s="295">
        <v>110000</v>
      </c>
      <c r="CF166" s="291">
        <f t="shared" si="1954"/>
        <v>110000</v>
      </c>
      <c r="CG166" s="604"/>
      <c r="CH166" s="198">
        <f t="shared" si="971"/>
        <v>1</v>
      </c>
      <c r="CI166" s="198">
        <f t="shared" si="972"/>
        <v>1</v>
      </c>
      <c r="CJ166" s="199">
        <f t="shared" si="973"/>
        <v>1</v>
      </c>
      <c r="CK166" s="199">
        <f t="shared" si="1907"/>
        <v>1</v>
      </c>
      <c r="CL166" s="199">
        <f t="shared" si="1908"/>
        <v>1</v>
      </c>
      <c r="CM166" s="199">
        <f t="shared" si="1909"/>
        <v>1</v>
      </c>
      <c r="CN166" s="113">
        <f t="shared" si="1649"/>
        <v>110000</v>
      </c>
      <c r="CO166" s="155">
        <f t="shared" si="1363"/>
        <v>0</v>
      </c>
      <c r="CR166" s="299" t="s">
        <v>465</v>
      </c>
      <c r="CS166" s="300" t="s">
        <v>466</v>
      </c>
      <c r="CT166" s="301" t="s">
        <v>107</v>
      </c>
      <c r="CU166" s="302">
        <v>1</v>
      </c>
      <c r="CV166" s="303">
        <v>38000</v>
      </c>
      <c r="CW166" s="291">
        <f t="shared" si="1955"/>
        <v>38000</v>
      </c>
      <c r="CX166" s="604"/>
      <c r="CY166" s="198">
        <f t="shared" si="978"/>
        <v>1</v>
      </c>
      <c r="CZ166" s="198">
        <f t="shared" si="979"/>
        <v>1</v>
      </c>
      <c r="DA166" s="199">
        <f t="shared" si="980"/>
        <v>1</v>
      </c>
      <c r="DB166" s="199">
        <f t="shared" si="1911"/>
        <v>1</v>
      </c>
      <c r="DC166" s="199">
        <f t="shared" si="1912"/>
        <v>1</v>
      </c>
      <c r="DD166" s="199">
        <f t="shared" si="1913"/>
        <v>1</v>
      </c>
      <c r="DE166" s="113">
        <f t="shared" si="1650"/>
        <v>38000</v>
      </c>
      <c r="DF166" s="155">
        <f t="shared" si="1368"/>
        <v>0</v>
      </c>
      <c r="DI166" s="286" t="s">
        <v>465</v>
      </c>
      <c r="DJ166" s="287" t="s">
        <v>466</v>
      </c>
      <c r="DK166" s="288" t="s">
        <v>107</v>
      </c>
      <c r="DL166" s="289">
        <v>1</v>
      </c>
      <c r="DM166" s="295">
        <v>0</v>
      </c>
      <c r="DN166" s="291">
        <f t="shared" si="1956"/>
        <v>0</v>
      </c>
      <c r="DO166" s="604"/>
      <c r="DP166" s="198">
        <f t="shared" si="985"/>
        <v>1</v>
      </c>
      <c r="DQ166" s="198">
        <f t="shared" si="986"/>
        <v>1</v>
      </c>
      <c r="DR166" s="199">
        <f t="shared" si="987"/>
        <v>1</v>
      </c>
      <c r="DS166" s="199">
        <f t="shared" si="1915"/>
        <v>0</v>
      </c>
      <c r="DT166" s="199">
        <f t="shared" si="1916"/>
        <v>0</v>
      </c>
      <c r="DU166" s="199">
        <f t="shared" si="1917"/>
        <v>0</v>
      </c>
      <c r="DV166" s="113">
        <f t="shared" si="1651"/>
        <v>0</v>
      </c>
      <c r="DW166" s="155">
        <f t="shared" si="1373"/>
        <v>0</v>
      </c>
      <c r="DZ166" s="286" t="s">
        <v>465</v>
      </c>
      <c r="EA166" s="287" t="s">
        <v>466</v>
      </c>
      <c r="EB166" s="288" t="s">
        <v>107</v>
      </c>
      <c r="EC166" s="289">
        <v>1</v>
      </c>
      <c r="ED166" s="295">
        <v>0</v>
      </c>
      <c r="EE166" s="291">
        <f t="shared" si="1957"/>
        <v>0</v>
      </c>
      <c r="EF166" s="604"/>
      <c r="EG166" s="198">
        <f t="shared" si="992"/>
        <v>1</v>
      </c>
      <c r="EH166" s="198">
        <f t="shared" si="993"/>
        <v>1</v>
      </c>
      <c r="EI166" s="199">
        <f t="shared" si="994"/>
        <v>1</v>
      </c>
      <c r="EJ166" s="199">
        <f t="shared" si="1919"/>
        <v>0</v>
      </c>
      <c r="EK166" s="199">
        <f t="shared" si="1920"/>
        <v>0</v>
      </c>
      <c r="EL166" s="199">
        <f t="shared" si="1921"/>
        <v>0</v>
      </c>
      <c r="EM166" s="113">
        <f t="shared" si="1652"/>
        <v>0</v>
      </c>
      <c r="EN166" s="155">
        <f t="shared" si="1378"/>
        <v>0</v>
      </c>
      <c r="EQ166" s="286" t="s">
        <v>465</v>
      </c>
      <c r="ER166" s="287" t="s">
        <v>466</v>
      </c>
      <c r="ES166" s="288" t="s">
        <v>107</v>
      </c>
      <c r="ET166" s="289">
        <v>1</v>
      </c>
      <c r="EU166" s="295">
        <v>0</v>
      </c>
      <c r="EV166" s="291">
        <f t="shared" si="1958"/>
        <v>0</v>
      </c>
      <c r="EW166" s="604"/>
      <c r="EX166" s="198">
        <f t="shared" si="999"/>
        <v>1</v>
      </c>
      <c r="EY166" s="198">
        <f t="shared" si="1000"/>
        <v>1</v>
      </c>
      <c r="EZ166" s="199">
        <f t="shared" si="1001"/>
        <v>1</v>
      </c>
      <c r="FA166" s="199">
        <f t="shared" si="1923"/>
        <v>0</v>
      </c>
      <c r="FB166" s="199">
        <f t="shared" si="1924"/>
        <v>0</v>
      </c>
      <c r="FC166" s="199">
        <f t="shared" si="1925"/>
        <v>0</v>
      </c>
      <c r="FD166" s="113">
        <f t="shared" si="1653"/>
        <v>0</v>
      </c>
      <c r="FE166" s="155">
        <f t="shared" si="1383"/>
        <v>0</v>
      </c>
      <c r="FH166" s="286" t="s">
        <v>465</v>
      </c>
      <c r="FI166" s="287" t="s">
        <v>466</v>
      </c>
      <c r="FJ166" s="288" t="s">
        <v>107</v>
      </c>
      <c r="FK166" s="289">
        <v>1</v>
      </c>
      <c r="FL166" s="295">
        <v>0</v>
      </c>
      <c r="FM166" s="291">
        <f t="shared" si="1959"/>
        <v>0</v>
      </c>
      <c r="FN166" s="604"/>
      <c r="FO166" s="198">
        <f t="shared" si="1006"/>
        <v>1</v>
      </c>
      <c r="FP166" s="198">
        <f t="shared" si="1007"/>
        <v>1</v>
      </c>
      <c r="FQ166" s="199">
        <f t="shared" si="1008"/>
        <v>1</v>
      </c>
      <c r="FR166" s="199">
        <f t="shared" si="1927"/>
        <v>0</v>
      </c>
      <c r="FS166" s="199">
        <f t="shared" si="1928"/>
        <v>0</v>
      </c>
      <c r="FT166" s="199">
        <f t="shared" si="1929"/>
        <v>0</v>
      </c>
      <c r="FU166" s="113">
        <f t="shared" si="1654"/>
        <v>0</v>
      </c>
      <c r="FV166" s="155">
        <f t="shared" si="1388"/>
        <v>0</v>
      </c>
      <c r="FY166" s="286" t="s">
        <v>465</v>
      </c>
      <c r="FZ166" s="287" t="s">
        <v>466</v>
      </c>
      <c r="GA166" s="288" t="s">
        <v>107</v>
      </c>
      <c r="GB166" s="289">
        <v>1</v>
      </c>
      <c r="GC166" s="295">
        <v>0</v>
      </c>
      <c r="GD166" s="291">
        <f t="shared" si="1960"/>
        <v>0</v>
      </c>
      <c r="GE166" s="604"/>
      <c r="GF166" s="198">
        <f t="shared" si="1013"/>
        <v>1</v>
      </c>
      <c r="GG166" s="198">
        <f t="shared" si="1014"/>
        <v>1</v>
      </c>
      <c r="GH166" s="199">
        <f t="shared" si="1015"/>
        <v>1</v>
      </c>
      <c r="GI166" s="199">
        <f t="shared" si="1931"/>
        <v>0</v>
      </c>
      <c r="GJ166" s="199">
        <f t="shared" si="1932"/>
        <v>0</v>
      </c>
      <c r="GK166" s="199">
        <f t="shared" si="1933"/>
        <v>0</v>
      </c>
      <c r="GL166" s="113">
        <f t="shared" si="1655"/>
        <v>0</v>
      </c>
      <c r="GM166" s="155">
        <f t="shared" si="1393"/>
        <v>0</v>
      </c>
      <c r="GP166" s="286" t="s">
        <v>465</v>
      </c>
      <c r="GQ166" s="287" t="s">
        <v>466</v>
      </c>
      <c r="GR166" s="288" t="s">
        <v>107</v>
      </c>
      <c r="GS166" s="289">
        <v>1</v>
      </c>
      <c r="GT166" s="295">
        <v>0</v>
      </c>
      <c r="GU166" s="291">
        <f t="shared" si="1961"/>
        <v>0</v>
      </c>
      <c r="GV166" s="604"/>
      <c r="GW166" s="198">
        <f t="shared" si="1020"/>
        <v>1</v>
      </c>
      <c r="GX166" s="198">
        <f t="shared" si="1021"/>
        <v>1</v>
      </c>
      <c r="GY166" s="199">
        <f t="shared" si="1022"/>
        <v>1</v>
      </c>
      <c r="GZ166" s="199">
        <f t="shared" si="1935"/>
        <v>0</v>
      </c>
      <c r="HA166" s="199">
        <f t="shared" si="1936"/>
        <v>0</v>
      </c>
      <c r="HB166" s="199">
        <f t="shared" si="1937"/>
        <v>0</v>
      </c>
      <c r="HC166" s="113">
        <f t="shared" si="1656"/>
        <v>0</v>
      </c>
      <c r="HD166" s="155">
        <f t="shared" si="1398"/>
        <v>0</v>
      </c>
      <c r="HG166" s="286" t="s">
        <v>465</v>
      </c>
      <c r="HH166" s="287" t="s">
        <v>466</v>
      </c>
      <c r="HI166" s="288" t="s">
        <v>107</v>
      </c>
      <c r="HJ166" s="289">
        <v>1</v>
      </c>
      <c r="HK166" s="295">
        <v>0</v>
      </c>
      <c r="HL166" s="291">
        <f t="shared" si="1962"/>
        <v>0</v>
      </c>
      <c r="HM166" s="604"/>
      <c r="HN166" s="198">
        <f t="shared" si="1027"/>
        <v>1</v>
      </c>
      <c r="HO166" s="198">
        <f t="shared" si="1028"/>
        <v>1</v>
      </c>
      <c r="HP166" s="199">
        <f t="shared" si="1029"/>
        <v>1</v>
      </c>
      <c r="HQ166" s="199">
        <f t="shared" si="1939"/>
        <v>0</v>
      </c>
      <c r="HR166" s="199">
        <f t="shared" si="1940"/>
        <v>0</v>
      </c>
      <c r="HS166" s="199">
        <f t="shared" si="1941"/>
        <v>0</v>
      </c>
      <c r="HT166" s="113">
        <f t="shared" si="1657"/>
        <v>0</v>
      </c>
      <c r="HU166" s="155">
        <f t="shared" si="1403"/>
        <v>0</v>
      </c>
      <c r="HX166" s="286" t="s">
        <v>465</v>
      </c>
      <c r="HY166" s="287" t="s">
        <v>466</v>
      </c>
      <c r="HZ166" s="288" t="s">
        <v>107</v>
      </c>
      <c r="IA166" s="289">
        <v>1</v>
      </c>
      <c r="IB166" s="295">
        <v>0</v>
      </c>
      <c r="IC166" s="291">
        <f t="shared" si="1963"/>
        <v>0</v>
      </c>
      <c r="ID166" s="604"/>
      <c r="IE166" s="198">
        <f t="shared" si="1034"/>
        <v>1</v>
      </c>
      <c r="IF166" s="198">
        <f t="shared" si="1035"/>
        <v>1</v>
      </c>
      <c r="IG166" s="199">
        <f t="shared" si="1036"/>
        <v>1</v>
      </c>
      <c r="IH166" s="199">
        <f t="shared" si="1943"/>
        <v>0</v>
      </c>
      <c r="II166" s="199">
        <f t="shared" si="1944"/>
        <v>0</v>
      </c>
      <c r="IJ166" s="199">
        <f t="shared" si="1945"/>
        <v>0</v>
      </c>
      <c r="IK166" s="113">
        <f t="shared" si="1658"/>
        <v>0</v>
      </c>
      <c r="IL166" s="155">
        <f t="shared" si="1408"/>
        <v>0</v>
      </c>
      <c r="IO166" s="286" t="s">
        <v>465</v>
      </c>
      <c r="IP166" s="287" t="s">
        <v>466</v>
      </c>
      <c r="IQ166" s="288" t="s">
        <v>107</v>
      </c>
      <c r="IR166" s="289">
        <v>1</v>
      </c>
      <c r="IS166" s="295">
        <v>0</v>
      </c>
      <c r="IT166" s="291">
        <f t="shared" si="1964"/>
        <v>0</v>
      </c>
      <c r="IU166" s="604"/>
      <c r="IV166" s="198">
        <f t="shared" si="1041"/>
        <v>1</v>
      </c>
      <c r="IW166" s="198">
        <f t="shared" si="1042"/>
        <v>1</v>
      </c>
      <c r="IX166" s="199">
        <f t="shared" si="1043"/>
        <v>1</v>
      </c>
      <c r="IY166" s="199">
        <f t="shared" si="1947"/>
        <v>0</v>
      </c>
      <c r="IZ166" s="199">
        <f t="shared" si="1948"/>
        <v>0</v>
      </c>
      <c r="JA166" s="199">
        <f t="shared" si="1949"/>
        <v>0</v>
      </c>
      <c r="JB166" s="113">
        <f t="shared" si="1659"/>
        <v>0</v>
      </c>
      <c r="JC166" s="155">
        <f t="shared" si="1413"/>
        <v>0</v>
      </c>
    </row>
    <row r="167" spans="2:263" ht="17.25" thickTop="1">
      <c r="B167" s="308" t="s">
        <v>134</v>
      </c>
      <c r="C167" s="270" t="s">
        <v>467</v>
      </c>
      <c r="D167" s="309"/>
      <c r="E167" s="310"/>
      <c r="F167" s="311"/>
      <c r="G167" s="312"/>
      <c r="H167" s="275">
        <f>SUM(G168:G169)</f>
        <v>0</v>
      </c>
      <c r="K167" s="308" t="s">
        <v>134</v>
      </c>
      <c r="L167" s="270" t="s">
        <v>467</v>
      </c>
      <c r="M167" s="309"/>
      <c r="N167" s="310"/>
      <c r="O167" s="311"/>
      <c r="P167" s="312"/>
      <c r="Q167" s="275">
        <f>SUM(P168:P169)</f>
        <v>372437</v>
      </c>
      <c r="R167" s="198">
        <f t="shared" si="1282"/>
        <v>1</v>
      </c>
      <c r="S167" s="198">
        <f t="shared" si="1283"/>
        <v>1</v>
      </c>
      <c r="T167" s="199">
        <f t="shared" si="1284"/>
        <v>1</v>
      </c>
      <c r="U167" s="119"/>
      <c r="V167" s="119"/>
      <c r="W167" s="199">
        <f>PRODUCT(R167:T167)</f>
        <v>1</v>
      </c>
      <c r="X167" s="113">
        <f t="shared" si="1107"/>
        <v>0</v>
      </c>
      <c r="Y167" s="155">
        <f t="shared" si="1108"/>
        <v>0</v>
      </c>
      <c r="AB167" s="308" t="s">
        <v>134</v>
      </c>
      <c r="AC167" s="270" t="s">
        <v>467</v>
      </c>
      <c r="AD167" s="309"/>
      <c r="AE167" s="310"/>
      <c r="AF167" s="311"/>
      <c r="AG167" s="312"/>
      <c r="AH167" s="275">
        <f>SUM(AG168:AG169)</f>
        <v>218568</v>
      </c>
      <c r="AI167" s="198">
        <f t="shared" si="950"/>
        <v>1</v>
      </c>
      <c r="AJ167" s="198">
        <f t="shared" si="951"/>
        <v>1</v>
      </c>
      <c r="AK167" s="199">
        <f t="shared" si="952"/>
        <v>1</v>
      </c>
      <c r="AL167" s="119"/>
      <c r="AM167" s="119"/>
      <c r="AN167" s="199">
        <f>PRODUCT(AI167:AK167)</f>
        <v>1</v>
      </c>
      <c r="AO167" s="113">
        <f t="shared" si="1646"/>
        <v>0</v>
      </c>
      <c r="AP167" s="155">
        <f t="shared" si="1348"/>
        <v>0</v>
      </c>
      <c r="AS167" s="313" t="s">
        <v>134</v>
      </c>
      <c r="AT167" s="277" t="s">
        <v>467</v>
      </c>
      <c r="AU167" s="314"/>
      <c r="AV167" s="315"/>
      <c r="AW167" s="316"/>
      <c r="AX167" s="312"/>
      <c r="AY167" s="275">
        <f>SUM(AX168:AX169)</f>
        <v>300000</v>
      </c>
      <c r="AZ167" s="198">
        <f t="shared" si="957"/>
        <v>1</v>
      </c>
      <c r="BA167" s="198">
        <f t="shared" si="958"/>
        <v>1</v>
      </c>
      <c r="BB167" s="199">
        <f t="shared" si="959"/>
        <v>1</v>
      </c>
      <c r="BC167" s="119"/>
      <c r="BD167" s="119"/>
      <c r="BE167" s="199">
        <f>PRODUCT(AZ167:BB167)</f>
        <v>1</v>
      </c>
      <c r="BF167" s="113">
        <f t="shared" si="1647"/>
        <v>0</v>
      </c>
      <c r="BG167" s="155">
        <f t="shared" si="1353"/>
        <v>0</v>
      </c>
      <c r="BJ167" s="308" t="s">
        <v>134</v>
      </c>
      <c r="BK167" s="270" t="s">
        <v>467</v>
      </c>
      <c r="BL167" s="309"/>
      <c r="BM167" s="310"/>
      <c r="BN167" s="311"/>
      <c r="BO167" s="312"/>
      <c r="BP167" s="275">
        <f>SUM(BO168:BO169)</f>
        <v>550000</v>
      </c>
      <c r="BQ167" s="198">
        <f t="shared" si="964"/>
        <v>1</v>
      </c>
      <c r="BR167" s="198">
        <f t="shared" si="965"/>
        <v>1</v>
      </c>
      <c r="BS167" s="199">
        <f t="shared" si="966"/>
        <v>1</v>
      </c>
      <c r="BT167" s="119"/>
      <c r="BU167" s="119"/>
      <c r="BV167" s="199">
        <f>PRODUCT(BQ167:BS167)</f>
        <v>1</v>
      </c>
      <c r="BW167" s="113">
        <f t="shared" si="1648"/>
        <v>0</v>
      </c>
      <c r="BX167" s="155">
        <f t="shared" si="1358"/>
        <v>0</v>
      </c>
      <c r="CA167" s="308" t="s">
        <v>134</v>
      </c>
      <c r="CB167" s="270" t="s">
        <v>467</v>
      </c>
      <c r="CC167" s="309"/>
      <c r="CD167" s="310"/>
      <c r="CE167" s="311"/>
      <c r="CF167" s="312"/>
      <c r="CG167" s="275">
        <f>SUM(CF168:CF169)</f>
        <v>360000</v>
      </c>
      <c r="CH167" s="198">
        <f t="shared" si="971"/>
        <v>1</v>
      </c>
      <c r="CI167" s="198">
        <f t="shared" si="972"/>
        <v>1</v>
      </c>
      <c r="CJ167" s="199">
        <f t="shared" si="973"/>
        <v>1</v>
      </c>
      <c r="CK167" s="119"/>
      <c r="CL167" s="119"/>
      <c r="CM167" s="199">
        <f>PRODUCT(CH167:CJ167)</f>
        <v>1</v>
      </c>
      <c r="CN167" s="113">
        <f t="shared" si="1649"/>
        <v>0</v>
      </c>
      <c r="CO167" s="155">
        <f t="shared" si="1363"/>
        <v>0</v>
      </c>
      <c r="CR167" s="317" t="s">
        <v>134</v>
      </c>
      <c r="CS167" s="282" t="s">
        <v>467</v>
      </c>
      <c r="CT167" s="318"/>
      <c r="CU167" s="319"/>
      <c r="CV167" s="320"/>
      <c r="CW167" s="312"/>
      <c r="CX167" s="275">
        <f>SUM(CW168:CW169)</f>
        <v>266000</v>
      </c>
      <c r="CY167" s="198">
        <f t="shared" si="978"/>
        <v>1</v>
      </c>
      <c r="CZ167" s="198">
        <f t="shared" si="979"/>
        <v>1</v>
      </c>
      <c r="DA167" s="199">
        <f t="shared" si="980"/>
        <v>1</v>
      </c>
      <c r="DB167" s="119"/>
      <c r="DC167" s="119"/>
      <c r="DD167" s="199">
        <f>PRODUCT(CY167:DA167)</f>
        <v>1</v>
      </c>
      <c r="DE167" s="113">
        <f t="shared" si="1650"/>
        <v>0</v>
      </c>
      <c r="DF167" s="155">
        <f t="shared" si="1368"/>
        <v>0</v>
      </c>
      <c r="DI167" s="308" t="s">
        <v>134</v>
      </c>
      <c r="DJ167" s="270" t="s">
        <v>467</v>
      </c>
      <c r="DK167" s="309"/>
      <c r="DL167" s="310"/>
      <c r="DM167" s="311"/>
      <c r="DN167" s="312"/>
      <c r="DO167" s="275">
        <f>SUM(DN168:DN169)</f>
        <v>0</v>
      </c>
      <c r="DP167" s="198">
        <f t="shared" si="985"/>
        <v>1</v>
      </c>
      <c r="DQ167" s="198">
        <f t="shared" si="986"/>
        <v>1</v>
      </c>
      <c r="DR167" s="199">
        <f t="shared" si="987"/>
        <v>1</v>
      </c>
      <c r="DS167" s="119"/>
      <c r="DT167" s="119"/>
      <c r="DU167" s="199">
        <f>PRODUCT(DP167:DR167)</f>
        <v>1</v>
      </c>
      <c r="DV167" s="113">
        <f t="shared" si="1651"/>
        <v>0</v>
      </c>
      <c r="DW167" s="155">
        <f t="shared" si="1373"/>
        <v>0</v>
      </c>
      <c r="DZ167" s="308" t="s">
        <v>134</v>
      </c>
      <c r="EA167" s="270" t="s">
        <v>467</v>
      </c>
      <c r="EB167" s="309"/>
      <c r="EC167" s="310"/>
      <c r="ED167" s="311"/>
      <c r="EE167" s="312"/>
      <c r="EF167" s="275">
        <f>SUM(EE168:EE169)</f>
        <v>0</v>
      </c>
      <c r="EG167" s="198">
        <f t="shared" si="992"/>
        <v>1</v>
      </c>
      <c r="EH167" s="198">
        <f t="shared" si="993"/>
        <v>1</v>
      </c>
      <c r="EI167" s="199">
        <f t="shared" si="994"/>
        <v>1</v>
      </c>
      <c r="EJ167" s="119"/>
      <c r="EK167" s="119"/>
      <c r="EL167" s="199">
        <f>PRODUCT(EG167:EI167)</f>
        <v>1</v>
      </c>
      <c r="EM167" s="113">
        <f t="shared" si="1652"/>
        <v>0</v>
      </c>
      <c r="EN167" s="155">
        <f t="shared" si="1378"/>
        <v>0</v>
      </c>
      <c r="EQ167" s="308" t="s">
        <v>134</v>
      </c>
      <c r="ER167" s="270" t="s">
        <v>467</v>
      </c>
      <c r="ES167" s="309"/>
      <c r="ET167" s="310"/>
      <c r="EU167" s="311"/>
      <c r="EV167" s="312"/>
      <c r="EW167" s="275">
        <f>SUM(EV168:EV169)</f>
        <v>0</v>
      </c>
      <c r="EX167" s="198">
        <f t="shared" si="999"/>
        <v>1</v>
      </c>
      <c r="EY167" s="198">
        <f t="shared" si="1000"/>
        <v>1</v>
      </c>
      <c r="EZ167" s="199">
        <f t="shared" si="1001"/>
        <v>1</v>
      </c>
      <c r="FA167" s="119"/>
      <c r="FB167" s="119"/>
      <c r="FC167" s="199">
        <f>PRODUCT(EX167:EZ167)</f>
        <v>1</v>
      </c>
      <c r="FD167" s="113">
        <f t="shared" si="1653"/>
        <v>0</v>
      </c>
      <c r="FE167" s="155">
        <f t="shared" si="1383"/>
        <v>0</v>
      </c>
      <c r="FH167" s="308" t="s">
        <v>134</v>
      </c>
      <c r="FI167" s="270" t="s">
        <v>467</v>
      </c>
      <c r="FJ167" s="309"/>
      <c r="FK167" s="310"/>
      <c r="FL167" s="311"/>
      <c r="FM167" s="312"/>
      <c r="FN167" s="275">
        <f>SUM(FM168:FM169)</f>
        <v>0</v>
      </c>
      <c r="FO167" s="198">
        <f t="shared" si="1006"/>
        <v>1</v>
      </c>
      <c r="FP167" s="198">
        <f t="shared" si="1007"/>
        <v>1</v>
      </c>
      <c r="FQ167" s="199">
        <f t="shared" si="1008"/>
        <v>1</v>
      </c>
      <c r="FR167" s="119"/>
      <c r="FS167" s="119"/>
      <c r="FT167" s="199">
        <f>PRODUCT(FO167:FQ167)</f>
        <v>1</v>
      </c>
      <c r="FU167" s="113">
        <f t="shared" si="1654"/>
        <v>0</v>
      </c>
      <c r="FV167" s="155">
        <f t="shared" si="1388"/>
        <v>0</v>
      </c>
      <c r="FY167" s="308" t="s">
        <v>134</v>
      </c>
      <c r="FZ167" s="270" t="s">
        <v>467</v>
      </c>
      <c r="GA167" s="309"/>
      <c r="GB167" s="310"/>
      <c r="GC167" s="311"/>
      <c r="GD167" s="312"/>
      <c r="GE167" s="275">
        <f>SUM(GD168:GD169)</f>
        <v>0</v>
      </c>
      <c r="GF167" s="198">
        <f t="shared" si="1013"/>
        <v>1</v>
      </c>
      <c r="GG167" s="198">
        <f t="shared" si="1014"/>
        <v>1</v>
      </c>
      <c r="GH167" s="199">
        <f t="shared" si="1015"/>
        <v>1</v>
      </c>
      <c r="GI167" s="119"/>
      <c r="GJ167" s="119"/>
      <c r="GK167" s="199">
        <f>PRODUCT(GF167:GH167)</f>
        <v>1</v>
      </c>
      <c r="GL167" s="113">
        <f t="shared" si="1655"/>
        <v>0</v>
      </c>
      <c r="GM167" s="155">
        <f t="shared" si="1393"/>
        <v>0</v>
      </c>
      <c r="GP167" s="308" t="s">
        <v>134</v>
      </c>
      <c r="GQ167" s="270" t="s">
        <v>467</v>
      </c>
      <c r="GR167" s="309"/>
      <c r="GS167" s="310"/>
      <c r="GT167" s="311"/>
      <c r="GU167" s="312"/>
      <c r="GV167" s="275">
        <f>SUM(GU168:GU169)</f>
        <v>0</v>
      </c>
      <c r="GW167" s="198">
        <f t="shared" si="1020"/>
        <v>1</v>
      </c>
      <c r="GX167" s="198">
        <f t="shared" si="1021"/>
        <v>1</v>
      </c>
      <c r="GY167" s="199">
        <f t="shared" si="1022"/>
        <v>1</v>
      </c>
      <c r="GZ167" s="119"/>
      <c r="HA167" s="119"/>
      <c r="HB167" s="199">
        <f>PRODUCT(GW167:GY167)</f>
        <v>1</v>
      </c>
      <c r="HC167" s="113">
        <f t="shared" si="1656"/>
        <v>0</v>
      </c>
      <c r="HD167" s="155">
        <f t="shared" si="1398"/>
        <v>0</v>
      </c>
      <c r="HG167" s="308" t="s">
        <v>134</v>
      </c>
      <c r="HH167" s="270" t="s">
        <v>467</v>
      </c>
      <c r="HI167" s="309"/>
      <c r="HJ167" s="310"/>
      <c r="HK167" s="311"/>
      <c r="HL167" s="312"/>
      <c r="HM167" s="275">
        <f>SUM(HL168:HL169)</f>
        <v>0</v>
      </c>
      <c r="HN167" s="198">
        <f t="shared" si="1027"/>
        <v>1</v>
      </c>
      <c r="HO167" s="198">
        <f t="shared" si="1028"/>
        <v>1</v>
      </c>
      <c r="HP167" s="199">
        <f t="shared" si="1029"/>
        <v>1</v>
      </c>
      <c r="HQ167" s="119"/>
      <c r="HR167" s="119"/>
      <c r="HS167" s="199">
        <f>PRODUCT(HN167:HP167)</f>
        <v>1</v>
      </c>
      <c r="HT167" s="113">
        <f t="shared" si="1657"/>
        <v>0</v>
      </c>
      <c r="HU167" s="155">
        <f t="shared" si="1403"/>
        <v>0</v>
      </c>
      <c r="HX167" s="308" t="s">
        <v>134</v>
      </c>
      <c r="HY167" s="270" t="s">
        <v>467</v>
      </c>
      <c r="HZ167" s="309"/>
      <c r="IA167" s="310"/>
      <c r="IB167" s="311"/>
      <c r="IC167" s="312"/>
      <c r="ID167" s="275">
        <f>SUM(IC168:IC169)</f>
        <v>0</v>
      </c>
      <c r="IE167" s="198">
        <f t="shared" si="1034"/>
        <v>1</v>
      </c>
      <c r="IF167" s="198">
        <f t="shared" si="1035"/>
        <v>1</v>
      </c>
      <c r="IG167" s="199">
        <f t="shared" si="1036"/>
        <v>1</v>
      </c>
      <c r="IH167" s="119"/>
      <c r="II167" s="119"/>
      <c r="IJ167" s="199">
        <f>PRODUCT(IE167:IG167)</f>
        <v>1</v>
      </c>
      <c r="IK167" s="113">
        <f t="shared" si="1658"/>
        <v>0</v>
      </c>
      <c r="IL167" s="155">
        <f t="shared" si="1408"/>
        <v>0</v>
      </c>
      <c r="IO167" s="308" t="s">
        <v>134</v>
      </c>
      <c r="IP167" s="270" t="s">
        <v>467</v>
      </c>
      <c r="IQ167" s="309"/>
      <c r="IR167" s="310"/>
      <c r="IS167" s="311"/>
      <c r="IT167" s="312"/>
      <c r="IU167" s="275">
        <f>SUM(IT168:IT169)</f>
        <v>0</v>
      </c>
      <c r="IV167" s="198">
        <f t="shared" si="1041"/>
        <v>1</v>
      </c>
      <c r="IW167" s="198">
        <f t="shared" si="1042"/>
        <v>1</v>
      </c>
      <c r="IX167" s="199">
        <f t="shared" si="1043"/>
        <v>1</v>
      </c>
      <c r="IY167" s="119"/>
      <c r="IZ167" s="119"/>
      <c r="JA167" s="199">
        <f>PRODUCT(IV167:IX167)</f>
        <v>1</v>
      </c>
      <c r="JB167" s="113">
        <f t="shared" si="1659"/>
        <v>0</v>
      </c>
      <c r="JC167" s="155">
        <f t="shared" si="1413"/>
        <v>0</v>
      </c>
    </row>
    <row r="168" spans="2:263" ht="78" customHeight="1">
      <c r="B168" s="286" t="s">
        <v>468</v>
      </c>
      <c r="C168" s="287" t="s">
        <v>469</v>
      </c>
      <c r="D168" s="288" t="s">
        <v>109</v>
      </c>
      <c r="E168" s="289">
        <v>12</v>
      </c>
      <c r="F168" s="290">
        <v>0</v>
      </c>
      <c r="G168" s="291">
        <f t="shared" si="1892"/>
        <v>0</v>
      </c>
      <c r="H168" s="585" t="e">
        <f>+H167/G189</f>
        <v>#DIV/0!</v>
      </c>
      <c r="K168" s="286" t="s">
        <v>468</v>
      </c>
      <c r="L168" s="292" t="s">
        <v>469</v>
      </c>
      <c r="M168" s="293" t="s">
        <v>109</v>
      </c>
      <c r="N168" s="294">
        <v>12</v>
      </c>
      <c r="O168" s="295">
        <v>25840</v>
      </c>
      <c r="P168" s="291">
        <f t="shared" ref="P168:P169" si="1965">+ROUND(N168*O168,0)</f>
        <v>310080</v>
      </c>
      <c r="Q168" s="585">
        <f>+Q167/P189</f>
        <v>1.70593293846833E-3</v>
      </c>
      <c r="R168" s="198">
        <f t="shared" ref="R168:R188" si="1966">IF(EXACT(VLOOKUP(K168,OFERTA_0,2,FALSE),L168),1,0)</f>
        <v>1</v>
      </c>
      <c r="S168" s="198">
        <f t="shared" ref="S168:S188" si="1967">IF(EXACT(VLOOKUP(K168,OFERTA_0,3,FALSE),M168),1,0)</f>
        <v>1</v>
      </c>
      <c r="T168" s="199">
        <f t="shared" ref="T168:T188" si="1968">IF(EXACT(VLOOKUP(K168,OFERTA_0,4,FALSE),N168),1,0)</f>
        <v>1</v>
      </c>
      <c r="U168" s="199">
        <f t="shared" si="1104"/>
        <v>1</v>
      </c>
      <c r="V168" s="199">
        <f t="shared" si="1105"/>
        <v>1</v>
      </c>
      <c r="W168" s="199">
        <f t="shared" si="1106"/>
        <v>1</v>
      </c>
      <c r="X168" s="113">
        <f t="shared" si="1107"/>
        <v>310080</v>
      </c>
      <c r="Y168" s="155">
        <f t="shared" si="1108"/>
        <v>0</v>
      </c>
      <c r="AB168" s="286" t="s">
        <v>468</v>
      </c>
      <c r="AC168" s="292" t="s">
        <v>469</v>
      </c>
      <c r="AD168" s="293" t="s">
        <v>109</v>
      </c>
      <c r="AE168" s="294">
        <v>12</v>
      </c>
      <c r="AF168" s="295">
        <v>14573</v>
      </c>
      <c r="AG168" s="291">
        <f t="shared" ref="AG168:AG169" si="1969">+ROUND(AE168*AF168,0)</f>
        <v>174876</v>
      </c>
      <c r="AH168" s="585">
        <f>+AH167/AG189</f>
        <v>1.0349995471095647E-3</v>
      </c>
      <c r="AI168" s="198">
        <f t="shared" ref="AI168:AI188" si="1970">IF(EXACT(VLOOKUP(AB168,OFERTA_0,2,FALSE),AC168),1,0)</f>
        <v>1</v>
      </c>
      <c r="AJ168" s="198">
        <f t="shared" ref="AJ168:AJ188" si="1971">IF(EXACT(VLOOKUP(AB168,OFERTA_0,3,FALSE),AD168),1,0)</f>
        <v>1</v>
      </c>
      <c r="AK168" s="199">
        <f t="shared" ref="AK168:AK188" si="1972">IF(EXACT(VLOOKUP(AB168,OFERTA_0,4,FALSE),AE168),1,0)</f>
        <v>1</v>
      </c>
      <c r="AL168" s="199">
        <f t="shared" ref="AL168:AL169" si="1973">IF(AF168=0,0,1)</f>
        <v>1</v>
      </c>
      <c r="AM168" s="199">
        <f t="shared" ref="AM168:AM169" si="1974">IF(AG168=0,0,1)</f>
        <v>1</v>
      </c>
      <c r="AN168" s="199">
        <f t="shared" ref="AN168:AN169" si="1975">PRODUCT(AI168:AM168)</f>
        <v>1</v>
      </c>
      <c r="AO168" s="113">
        <f t="shared" si="1646"/>
        <v>174876</v>
      </c>
      <c r="AP168" s="155">
        <f t="shared" si="1348"/>
        <v>0</v>
      </c>
      <c r="AS168" s="286" t="s">
        <v>468</v>
      </c>
      <c r="AT168" s="292" t="s">
        <v>469</v>
      </c>
      <c r="AU168" s="296" t="s">
        <v>109</v>
      </c>
      <c r="AV168" s="294">
        <v>12</v>
      </c>
      <c r="AW168" s="297">
        <v>20000</v>
      </c>
      <c r="AX168" s="291">
        <f t="shared" ref="AX168:AX169" si="1976">+ROUND(AV168*AW168,0)</f>
        <v>240000</v>
      </c>
      <c r="AY168" s="585">
        <f>+AY167/AX189</f>
        <v>1.3767786419705131E-3</v>
      </c>
      <c r="AZ168" s="198">
        <f t="shared" ref="AZ168:AZ188" si="1977">IF(EXACT(VLOOKUP(AS168,OFERTA_0,2,FALSE),AT168),1,0)</f>
        <v>1</v>
      </c>
      <c r="BA168" s="198">
        <f t="shared" ref="BA168:BA188" si="1978">IF(EXACT(VLOOKUP(AS168,OFERTA_0,3,FALSE),AU168),1,0)</f>
        <v>1</v>
      </c>
      <c r="BB168" s="199">
        <f t="shared" ref="BB168:BB188" si="1979">IF(EXACT(VLOOKUP(AS168,OFERTA_0,4,FALSE),AV168),1,0)</f>
        <v>1</v>
      </c>
      <c r="BC168" s="199">
        <f t="shared" ref="BC168:BC169" si="1980">IF(AW168=0,0,1)</f>
        <v>1</v>
      </c>
      <c r="BD168" s="199">
        <f t="shared" ref="BD168:BD169" si="1981">IF(AX168=0,0,1)</f>
        <v>1</v>
      </c>
      <c r="BE168" s="199">
        <f t="shared" ref="BE168:BE169" si="1982">PRODUCT(AZ168:BD168)</f>
        <v>1</v>
      </c>
      <c r="BF168" s="113">
        <f t="shared" si="1647"/>
        <v>240000</v>
      </c>
      <c r="BG168" s="155">
        <f t="shared" si="1353"/>
        <v>0</v>
      </c>
      <c r="BJ168" s="286" t="s">
        <v>468</v>
      </c>
      <c r="BK168" s="292" t="s">
        <v>469</v>
      </c>
      <c r="BL168" s="293" t="s">
        <v>109</v>
      </c>
      <c r="BM168" s="294">
        <v>12</v>
      </c>
      <c r="BN168" s="295">
        <v>40000</v>
      </c>
      <c r="BO168" s="291">
        <f t="shared" ref="BO168:BO169" si="1983">+ROUND(BM168*BN168,0)</f>
        <v>480000</v>
      </c>
      <c r="BP168" s="585">
        <f>+BP167/BO189</f>
        <v>2.4973094328712441E-3</v>
      </c>
      <c r="BQ168" s="198">
        <f t="shared" ref="BQ168:BQ188" si="1984">IF(EXACT(VLOOKUP(BJ168,OFERTA_0,2,FALSE),BK168),1,0)</f>
        <v>1</v>
      </c>
      <c r="BR168" s="198">
        <f t="shared" ref="BR168:BR188" si="1985">IF(EXACT(VLOOKUP(BJ168,OFERTA_0,3,FALSE),BL168),1,0)</f>
        <v>1</v>
      </c>
      <c r="BS168" s="199">
        <f t="shared" ref="BS168:BS188" si="1986">IF(EXACT(VLOOKUP(BJ168,OFERTA_0,4,FALSE),BM168),1,0)</f>
        <v>1</v>
      </c>
      <c r="BT168" s="199">
        <f t="shared" ref="BT168:BT169" si="1987">IF(BN168=0,0,1)</f>
        <v>1</v>
      </c>
      <c r="BU168" s="199">
        <f t="shared" ref="BU168:BU169" si="1988">IF(BO168=0,0,1)</f>
        <v>1</v>
      </c>
      <c r="BV168" s="199">
        <f t="shared" ref="BV168:BV169" si="1989">PRODUCT(BQ168:BU168)</f>
        <v>1</v>
      </c>
      <c r="BW168" s="113">
        <f t="shared" si="1648"/>
        <v>480000</v>
      </c>
      <c r="BX168" s="155">
        <f t="shared" si="1358"/>
        <v>0</v>
      </c>
      <c r="CA168" s="286" t="s">
        <v>468</v>
      </c>
      <c r="CB168" s="298" t="s">
        <v>469</v>
      </c>
      <c r="CC168" s="293" t="s">
        <v>109</v>
      </c>
      <c r="CD168" s="294">
        <v>12</v>
      </c>
      <c r="CE168" s="295">
        <v>25000</v>
      </c>
      <c r="CF168" s="291">
        <f t="shared" ref="CF168:CF169" si="1990">+ROUND(CD168*CE168,0)</f>
        <v>300000</v>
      </c>
      <c r="CG168" s="585">
        <f>+CG167/CF189</f>
        <v>1.6536812191088616E-3</v>
      </c>
      <c r="CH168" s="198">
        <f t="shared" ref="CH168:CH188" si="1991">IF(EXACT(VLOOKUP(CA168,OFERTA_0,2,FALSE),CB168),1,0)</f>
        <v>1</v>
      </c>
      <c r="CI168" s="198">
        <f t="shared" ref="CI168:CI188" si="1992">IF(EXACT(VLOOKUP(CA168,OFERTA_0,3,FALSE),CC168),1,0)</f>
        <v>1</v>
      </c>
      <c r="CJ168" s="199">
        <f t="shared" ref="CJ168:CJ188" si="1993">IF(EXACT(VLOOKUP(CA168,OFERTA_0,4,FALSE),CD168),1,0)</f>
        <v>1</v>
      </c>
      <c r="CK168" s="199">
        <f t="shared" ref="CK168:CK169" si="1994">IF(CE168=0,0,1)</f>
        <v>1</v>
      </c>
      <c r="CL168" s="199">
        <f t="shared" ref="CL168:CL169" si="1995">IF(CF168=0,0,1)</f>
        <v>1</v>
      </c>
      <c r="CM168" s="199">
        <f t="shared" ref="CM168:CM169" si="1996">PRODUCT(CH168:CL168)</f>
        <v>1</v>
      </c>
      <c r="CN168" s="113">
        <f t="shared" si="1649"/>
        <v>300000</v>
      </c>
      <c r="CO168" s="155">
        <f t="shared" si="1363"/>
        <v>0</v>
      </c>
      <c r="CR168" s="299" t="s">
        <v>468</v>
      </c>
      <c r="CS168" s="300" t="s">
        <v>469</v>
      </c>
      <c r="CT168" s="301" t="s">
        <v>109</v>
      </c>
      <c r="CU168" s="302">
        <v>12</v>
      </c>
      <c r="CV168" s="303">
        <v>18000</v>
      </c>
      <c r="CW168" s="291">
        <f t="shared" ref="CW168:CW169" si="1997">+ROUND(CU168*CV168,0)</f>
        <v>216000</v>
      </c>
      <c r="CX168" s="585">
        <f>+CX167/CW189</f>
        <v>1.1901710413595712E-3</v>
      </c>
      <c r="CY168" s="198">
        <f t="shared" ref="CY168:CY188" si="1998">IF(EXACT(VLOOKUP(CR168,OFERTA_0,2,FALSE),CS168),1,0)</f>
        <v>1</v>
      </c>
      <c r="CZ168" s="198">
        <f t="shared" ref="CZ168:CZ188" si="1999">IF(EXACT(VLOOKUP(CR168,OFERTA_0,3,FALSE),CT168),1,0)</f>
        <v>1</v>
      </c>
      <c r="DA168" s="199">
        <f t="shared" ref="DA168:DA188" si="2000">IF(EXACT(VLOOKUP(CR168,OFERTA_0,4,FALSE),CU168),1,0)</f>
        <v>1</v>
      </c>
      <c r="DB168" s="199">
        <f t="shared" ref="DB168:DB169" si="2001">IF(CV168=0,0,1)</f>
        <v>1</v>
      </c>
      <c r="DC168" s="199">
        <f t="shared" ref="DC168:DC169" si="2002">IF(CW168=0,0,1)</f>
        <v>1</v>
      </c>
      <c r="DD168" s="199">
        <f t="shared" ref="DD168:DD169" si="2003">PRODUCT(CY168:DC168)</f>
        <v>1</v>
      </c>
      <c r="DE168" s="113">
        <f t="shared" si="1650"/>
        <v>216000</v>
      </c>
      <c r="DF168" s="155">
        <f t="shared" si="1368"/>
        <v>0</v>
      </c>
      <c r="DI168" s="286" t="s">
        <v>468</v>
      </c>
      <c r="DJ168" s="287" t="s">
        <v>469</v>
      </c>
      <c r="DK168" s="288" t="s">
        <v>109</v>
      </c>
      <c r="DL168" s="289">
        <v>12</v>
      </c>
      <c r="DM168" s="295">
        <v>0</v>
      </c>
      <c r="DN168" s="291">
        <f t="shared" ref="DN168:DN169" si="2004">+ROUND(DL168*DM168,0)</f>
        <v>0</v>
      </c>
      <c r="DO168" s="585" t="e">
        <f>+DO167/DN189</f>
        <v>#DIV/0!</v>
      </c>
      <c r="DP168" s="198">
        <f t="shared" ref="DP168:DP188" si="2005">IF(EXACT(VLOOKUP(DI168,OFERTA_0,2,FALSE),DJ168),1,0)</f>
        <v>1</v>
      </c>
      <c r="DQ168" s="198">
        <f t="shared" ref="DQ168:DQ188" si="2006">IF(EXACT(VLOOKUP(DI168,OFERTA_0,3,FALSE),DK168),1,0)</f>
        <v>1</v>
      </c>
      <c r="DR168" s="199">
        <f t="shared" ref="DR168:DR188" si="2007">IF(EXACT(VLOOKUP(DI168,OFERTA_0,4,FALSE),DL168),1,0)</f>
        <v>1</v>
      </c>
      <c r="DS168" s="199">
        <f t="shared" ref="DS168:DS169" si="2008">IF(DM168=0,0,1)</f>
        <v>0</v>
      </c>
      <c r="DT168" s="199">
        <f t="shared" ref="DT168:DT169" si="2009">IF(DN168=0,0,1)</f>
        <v>0</v>
      </c>
      <c r="DU168" s="199">
        <f t="shared" ref="DU168:DU169" si="2010">PRODUCT(DP168:DT168)</f>
        <v>0</v>
      </c>
      <c r="DV168" s="113">
        <f t="shared" si="1651"/>
        <v>0</v>
      </c>
      <c r="DW168" s="155">
        <f t="shared" si="1373"/>
        <v>0</v>
      </c>
      <c r="DZ168" s="286" t="s">
        <v>468</v>
      </c>
      <c r="EA168" s="287" t="s">
        <v>469</v>
      </c>
      <c r="EB168" s="288" t="s">
        <v>109</v>
      </c>
      <c r="EC168" s="289">
        <v>12</v>
      </c>
      <c r="ED168" s="295">
        <v>0</v>
      </c>
      <c r="EE168" s="291">
        <f t="shared" ref="EE168:EE169" si="2011">+ROUND(EC168*ED168,0)</f>
        <v>0</v>
      </c>
      <c r="EF168" s="585" t="e">
        <f>+EF167/EE189</f>
        <v>#DIV/0!</v>
      </c>
      <c r="EG168" s="198">
        <f t="shared" ref="EG168:EG188" si="2012">IF(EXACT(VLOOKUP(DZ168,OFERTA_0,2,FALSE),EA168),1,0)</f>
        <v>1</v>
      </c>
      <c r="EH168" s="198">
        <f t="shared" ref="EH168:EH188" si="2013">IF(EXACT(VLOOKUP(DZ168,OFERTA_0,3,FALSE),EB168),1,0)</f>
        <v>1</v>
      </c>
      <c r="EI168" s="199">
        <f t="shared" ref="EI168:EI188" si="2014">IF(EXACT(VLOOKUP(DZ168,OFERTA_0,4,FALSE),EC168),1,0)</f>
        <v>1</v>
      </c>
      <c r="EJ168" s="199">
        <f t="shared" ref="EJ168:EJ169" si="2015">IF(ED168=0,0,1)</f>
        <v>0</v>
      </c>
      <c r="EK168" s="199">
        <f t="shared" ref="EK168:EK169" si="2016">IF(EE168=0,0,1)</f>
        <v>0</v>
      </c>
      <c r="EL168" s="199">
        <f t="shared" ref="EL168:EL169" si="2017">PRODUCT(EG168:EK168)</f>
        <v>0</v>
      </c>
      <c r="EM168" s="113">
        <f t="shared" si="1652"/>
        <v>0</v>
      </c>
      <c r="EN168" s="155">
        <f t="shared" si="1378"/>
        <v>0</v>
      </c>
      <c r="EQ168" s="286" t="s">
        <v>468</v>
      </c>
      <c r="ER168" s="287" t="s">
        <v>469</v>
      </c>
      <c r="ES168" s="288" t="s">
        <v>109</v>
      </c>
      <c r="ET168" s="289">
        <v>12</v>
      </c>
      <c r="EU168" s="295">
        <v>0</v>
      </c>
      <c r="EV168" s="291">
        <f t="shared" ref="EV168:EV169" si="2018">+ROUND(ET168*EU168,0)</f>
        <v>0</v>
      </c>
      <c r="EW168" s="585" t="e">
        <f>+EW167/EV189</f>
        <v>#DIV/0!</v>
      </c>
      <c r="EX168" s="198">
        <f t="shared" ref="EX168:EX188" si="2019">IF(EXACT(VLOOKUP(EQ168,OFERTA_0,2,FALSE),ER168),1,0)</f>
        <v>1</v>
      </c>
      <c r="EY168" s="198">
        <f t="shared" ref="EY168:EY188" si="2020">IF(EXACT(VLOOKUP(EQ168,OFERTA_0,3,FALSE),ES168),1,0)</f>
        <v>1</v>
      </c>
      <c r="EZ168" s="199">
        <f t="shared" ref="EZ168:EZ188" si="2021">IF(EXACT(VLOOKUP(EQ168,OFERTA_0,4,FALSE),ET168),1,0)</f>
        <v>1</v>
      </c>
      <c r="FA168" s="199">
        <f t="shared" ref="FA168:FA169" si="2022">IF(EU168=0,0,1)</f>
        <v>0</v>
      </c>
      <c r="FB168" s="199">
        <f t="shared" ref="FB168:FB169" si="2023">IF(EV168=0,0,1)</f>
        <v>0</v>
      </c>
      <c r="FC168" s="199">
        <f t="shared" ref="FC168:FC169" si="2024">PRODUCT(EX168:FB168)</f>
        <v>0</v>
      </c>
      <c r="FD168" s="113">
        <f t="shared" si="1653"/>
        <v>0</v>
      </c>
      <c r="FE168" s="155">
        <f t="shared" si="1383"/>
        <v>0</v>
      </c>
      <c r="FH168" s="286" t="s">
        <v>468</v>
      </c>
      <c r="FI168" s="287" t="s">
        <v>469</v>
      </c>
      <c r="FJ168" s="288" t="s">
        <v>109</v>
      </c>
      <c r="FK168" s="289">
        <v>12</v>
      </c>
      <c r="FL168" s="295">
        <v>0</v>
      </c>
      <c r="FM168" s="291">
        <f t="shared" ref="FM168:FM169" si="2025">+ROUND(FK168*FL168,0)</f>
        <v>0</v>
      </c>
      <c r="FN168" s="585" t="e">
        <f>+FN167/FM189</f>
        <v>#DIV/0!</v>
      </c>
      <c r="FO168" s="198">
        <f t="shared" ref="FO168:FO188" si="2026">IF(EXACT(VLOOKUP(FH168,OFERTA_0,2,FALSE),FI168),1,0)</f>
        <v>1</v>
      </c>
      <c r="FP168" s="198">
        <f t="shared" ref="FP168:FP188" si="2027">IF(EXACT(VLOOKUP(FH168,OFERTA_0,3,FALSE),FJ168),1,0)</f>
        <v>1</v>
      </c>
      <c r="FQ168" s="199">
        <f t="shared" ref="FQ168:FQ188" si="2028">IF(EXACT(VLOOKUP(FH168,OFERTA_0,4,FALSE),FK168),1,0)</f>
        <v>1</v>
      </c>
      <c r="FR168" s="199">
        <f t="shared" ref="FR168:FR169" si="2029">IF(FL168=0,0,1)</f>
        <v>0</v>
      </c>
      <c r="FS168" s="199">
        <f t="shared" ref="FS168:FS169" si="2030">IF(FM168=0,0,1)</f>
        <v>0</v>
      </c>
      <c r="FT168" s="199">
        <f t="shared" ref="FT168:FT169" si="2031">PRODUCT(FO168:FS168)</f>
        <v>0</v>
      </c>
      <c r="FU168" s="113">
        <f t="shared" si="1654"/>
        <v>0</v>
      </c>
      <c r="FV168" s="155">
        <f t="shared" si="1388"/>
        <v>0</v>
      </c>
      <c r="FY168" s="286" t="s">
        <v>468</v>
      </c>
      <c r="FZ168" s="287" t="s">
        <v>469</v>
      </c>
      <c r="GA168" s="288" t="s">
        <v>109</v>
      </c>
      <c r="GB168" s="289">
        <v>12</v>
      </c>
      <c r="GC168" s="295">
        <v>0</v>
      </c>
      <c r="GD168" s="291">
        <f t="shared" ref="GD168:GD169" si="2032">+ROUND(GB168*GC168,0)</f>
        <v>0</v>
      </c>
      <c r="GE168" s="585" t="e">
        <f>+GE167/GD189</f>
        <v>#DIV/0!</v>
      </c>
      <c r="GF168" s="198">
        <f t="shared" ref="GF168:GF188" si="2033">IF(EXACT(VLOOKUP(FY168,OFERTA_0,2,FALSE),FZ168),1,0)</f>
        <v>1</v>
      </c>
      <c r="GG168" s="198">
        <f t="shared" ref="GG168:GG188" si="2034">IF(EXACT(VLOOKUP(FY168,OFERTA_0,3,FALSE),GA168),1,0)</f>
        <v>1</v>
      </c>
      <c r="GH168" s="199">
        <f t="shared" ref="GH168:GH188" si="2035">IF(EXACT(VLOOKUP(FY168,OFERTA_0,4,FALSE),GB168),1,0)</f>
        <v>1</v>
      </c>
      <c r="GI168" s="199">
        <f t="shared" ref="GI168:GI169" si="2036">IF(GC168=0,0,1)</f>
        <v>0</v>
      </c>
      <c r="GJ168" s="199">
        <f t="shared" ref="GJ168:GJ169" si="2037">IF(GD168=0,0,1)</f>
        <v>0</v>
      </c>
      <c r="GK168" s="199">
        <f t="shared" ref="GK168:GK169" si="2038">PRODUCT(GF168:GJ168)</f>
        <v>0</v>
      </c>
      <c r="GL168" s="113">
        <f t="shared" si="1655"/>
        <v>0</v>
      </c>
      <c r="GM168" s="155">
        <f t="shared" si="1393"/>
        <v>0</v>
      </c>
      <c r="GP168" s="286" t="s">
        <v>468</v>
      </c>
      <c r="GQ168" s="287" t="s">
        <v>469</v>
      </c>
      <c r="GR168" s="288" t="s">
        <v>109</v>
      </c>
      <c r="GS168" s="289">
        <v>12</v>
      </c>
      <c r="GT168" s="295">
        <v>0</v>
      </c>
      <c r="GU168" s="291">
        <f t="shared" ref="GU168:GU169" si="2039">+ROUND(GS168*GT168,0)</f>
        <v>0</v>
      </c>
      <c r="GV168" s="585" t="e">
        <f>+GV167/GU189</f>
        <v>#DIV/0!</v>
      </c>
      <c r="GW168" s="198">
        <f t="shared" ref="GW168:GW188" si="2040">IF(EXACT(VLOOKUP(GP168,OFERTA_0,2,FALSE),GQ168),1,0)</f>
        <v>1</v>
      </c>
      <c r="GX168" s="198">
        <f t="shared" ref="GX168:GX188" si="2041">IF(EXACT(VLOOKUP(GP168,OFERTA_0,3,FALSE),GR168),1,0)</f>
        <v>1</v>
      </c>
      <c r="GY168" s="199">
        <f t="shared" ref="GY168:GY188" si="2042">IF(EXACT(VLOOKUP(GP168,OFERTA_0,4,FALSE),GS168),1,0)</f>
        <v>1</v>
      </c>
      <c r="GZ168" s="199">
        <f t="shared" ref="GZ168:GZ169" si="2043">IF(GT168=0,0,1)</f>
        <v>0</v>
      </c>
      <c r="HA168" s="199">
        <f t="shared" ref="HA168:HA169" si="2044">IF(GU168=0,0,1)</f>
        <v>0</v>
      </c>
      <c r="HB168" s="199">
        <f t="shared" ref="HB168:HB169" si="2045">PRODUCT(GW168:HA168)</f>
        <v>0</v>
      </c>
      <c r="HC168" s="113">
        <f t="shared" si="1656"/>
        <v>0</v>
      </c>
      <c r="HD168" s="155">
        <f t="shared" si="1398"/>
        <v>0</v>
      </c>
      <c r="HG168" s="286" t="s">
        <v>468</v>
      </c>
      <c r="HH168" s="287" t="s">
        <v>469</v>
      </c>
      <c r="HI168" s="288" t="s">
        <v>109</v>
      </c>
      <c r="HJ168" s="289">
        <v>12</v>
      </c>
      <c r="HK168" s="295">
        <v>0</v>
      </c>
      <c r="HL168" s="291">
        <f t="shared" ref="HL168:HL169" si="2046">+ROUND(HJ168*HK168,0)</f>
        <v>0</v>
      </c>
      <c r="HM168" s="585" t="e">
        <f>+HM167/HL189</f>
        <v>#DIV/0!</v>
      </c>
      <c r="HN168" s="198">
        <f t="shared" ref="HN168:HN188" si="2047">IF(EXACT(VLOOKUP(HG168,OFERTA_0,2,FALSE),HH168),1,0)</f>
        <v>1</v>
      </c>
      <c r="HO168" s="198">
        <f t="shared" ref="HO168:HO188" si="2048">IF(EXACT(VLOOKUP(HG168,OFERTA_0,3,FALSE),HI168),1,0)</f>
        <v>1</v>
      </c>
      <c r="HP168" s="199">
        <f t="shared" ref="HP168:HP188" si="2049">IF(EXACT(VLOOKUP(HG168,OFERTA_0,4,FALSE),HJ168),1,0)</f>
        <v>1</v>
      </c>
      <c r="HQ168" s="199">
        <f t="shared" ref="HQ168:HQ169" si="2050">IF(HK168=0,0,1)</f>
        <v>0</v>
      </c>
      <c r="HR168" s="199">
        <f t="shared" ref="HR168:HR169" si="2051">IF(HL168=0,0,1)</f>
        <v>0</v>
      </c>
      <c r="HS168" s="199">
        <f t="shared" ref="HS168:HS169" si="2052">PRODUCT(HN168:HR168)</f>
        <v>0</v>
      </c>
      <c r="HT168" s="113">
        <f t="shared" si="1657"/>
        <v>0</v>
      </c>
      <c r="HU168" s="155">
        <f t="shared" si="1403"/>
        <v>0</v>
      </c>
      <c r="HX168" s="286" t="s">
        <v>468</v>
      </c>
      <c r="HY168" s="287" t="s">
        <v>469</v>
      </c>
      <c r="HZ168" s="288" t="s">
        <v>109</v>
      </c>
      <c r="IA168" s="289">
        <v>12</v>
      </c>
      <c r="IB168" s="295">
        <v>0</v>
      </c>
      <c r="IC168" s="291">
        <f t="shared" ref="IC168:IC169" si="2053">+ROUND(IA168*IB168,0)</f>
        <v>0</v>
      </c>
      <c r="ID168" s="585" t="e">
        <f>+ID167/IC189</f>
        <v>#DIV/0!</v>
      </c>
      <c r="IE168" s="198">
        <f t="shared" ref="IE168:IE188" si="2054">IF(EXACT(VLOOKUP(HX168,OFERTA_0,2,FALSE),HY168),1,0)</f>
        <v>1</v>
      </c>
      <c r="IF168" s="198">
        <f t="shared" ref="IF168:IF188" si="2055">IF(EXACT(VLOOKUP(HX168,OFERTA_0,3,FALSE),HZ168),1,0)</f>
        <v>1</v>
      </c>
      <c r="IG168" s="199">
        <f t="shared" ref="IG168:IG188" si="2056">IF(EXACT(VLOOKUP(HX168,OFERTA_0,4,FALSE),IA168),1,0)</f>
        <v>1</v>
      </c>
      <c r="IH168" s="199">
        <f t="shared" ref="IH168:IH169" si="2057">IF(IB168=0,0,1)</f>
        <v>0</v>
      </c>
      <c r="II168" s="199">
        <f t="shared" ref="II168:II169" si="2058">IF(IC168=0,0,1)</f>
        <v>0</v>
      </c>
      <c r="IJ168" s="199">
        <f t="shared" ref="IJ168:IJ169" si="2059">PRODUCT(IE168:II168)</f>
        <v>0</v>
      </c>
      <c r="IK168" s="113">
        <f t="shared" si="1658"/>
        <v>0</v>
      </c>
      <c r="IL168" s="155">
        <f t="shared" si="1408"/>
        <v>0</v>
      </c>
      <c r="IO168" s="286" t="s">
        <v>468</v>
      </c>
      <c r="IP168" s="287" t="s">
        <v>469</v>
      </c>
      <c r="IQ168" s="288" t="s">
        <v>109</v>
      </c>
      <c r="IR168" s="289">
        <v>12</v>
      </c>
      <c r="IS168" s="295">
        <v>0</v>
      </c>
      <c r="IT168" s="291">
        <f t="shared" ref="IT168:IT169" si="2060">+ROUND(IR168*IS168,0)</f>
        <v>0</v>
      </c>
      <c r="IU168" s="585" t="e">
        <f>+IU167/IT189</f>
        <v>#DIV/0!</v>
      </c>
      <c r="IV168" s="198">
        <f t="shared" ref="IV168:IV188" si="2061">IF(EXACT(VLOOKUP(IO168,OFERTA_0,2,FALSE),IP168),1,0)</f>
        <v>1</v>
      </c>
      <c r="IW168" s="198">
        <f t="shared" ref="IW168:IW188" si="2062">IF(EXACT(VLOOKUP(IO168,OFERTA_0,3,FALSE),IQ168),1,0)</f>
        <v>1</v>
      </c>
      <c r="IX168" s="199">
        <f t="shared" ref="IX168:IX188" si="2063">IF(EXACT(VLOOKUP(IO168,OFERTA_0,4,FALSE),IR168),1,0)</f>
        <v>1</v>
      </c>
      <c r="IY168" s="199">
        <f t="shared" ref="IY168:IY169" si="2064">IF(IS168=0,0,1)</f>
        <v>0</v>
      </c>
      <c r="IZ168" s="199">
        <f t="shared" ref="IZ168:IZ169" si="2065">IF(IT168=0,0,1)</f>
        <v>0</v>
      </c>
      <c r="JA168" s="199">
        <f t="shared" ref="JA168:JA169" si="2066">PRODUCT(IV168:IZ168)</f>
        <v>0</v>
      </c>
      <c r="JB168" s="113">
        <f t="shared" si="1659"/>
        <v>0</v>
      </c>
      <c r="JC168" s="155">
        <f t="shared" si="1413"/>
        <v>0</v>
      </c>
    </row>
    <row r="169" spans="2:263" ht="66" customHeight="1" thickBot="1">
      <c r="B169" s="286" t="s">
        <v>470</v>
      </c>
      <c r="C169" s="287" t="s">
        <v>471</v>
      </c>
      <c r="D169" s="288" t="s">
        <v>107</v>
      </c>
      <c r="E169" s="289">
        <v>1</v>
      </c>
      <c r="F169" s="290">
        <v>0</v>
      </c>
      <c r="G169" s="291">
        <f t="shared" si="1892"/>
        <v>0</v>
      </c>
      <c r="H169" s="587"/>
      <c r="K169" s="286" t="s">
        <v>470</v>
      </c>
      <c r="L169" s="292" t="s">
        <v>471</v>
      </c>
      <c r="M169" s="293" t="s">
        <v>107</v>
      </c>
      <c r="N169" s="294">
        <v>1</v>
      </c>
      <c r="O169" s="295">
        <v>62357</v>
      </c>
      <c r="P169" s="291">
        <f t="shared" si="1965"/>
        <v>62357</v>
      </c>
      <c r="Q169" s="586"/>
      <c r="R169" s="198">
        <f t="shared" si="1966"/>
        <v>1</v>
      </c>
      <c r="S169" s="198">
        <f t="shared" si="1967"/>
        <v>1</v>
      </c>
      <c r="T169" s="199">
        <f t="shared" si="1968"/>
        <v>1</v>
      </c>
      <c r="U169" s="199">
        <f t="shared" si="1104"/>
        <v>1</v>
      </c>
      <c r="V169" s="199">
        <f t="shared" si="1105"/>
        <v>1</v>
      </c>
      <c r="W169" s="199">
        <f t="shared" si="1106"/>
        <v>1</v>
      </c>
      <c r="X169" s="113">
        <f t="shared" si="1107"/>
        <v>62357</v>
      </c>
      <c r="Y169" s="155">
        <f t="shared" si="1108"/>
        <v>0</v>
      </c>
      <c r="AB169" s="286" t="s">
        <v>470</v>
      </c>
      <c r="AC169" s="292" t="s">
        <v>471</v>
      </c>
      <c r="AD169" s="293" t="s">
        <v>107</v>
      </c>
      <c r="AE169" s="294">
        <v>1</v>
      </c>
      <c r="AF169" s="295">
        <v>43692</v>
      </c>
      <c r="AG169" s="291">
        <f t="shared" si="1969"/>
        <v>43692</v>
      </c>
      <c r="AH169" s="587"/>
      <c r="AI169" s="198">
        <f t="shared" si="1970"/>
        <v>1</v>
      </c>
      <c r="AJ169" s="198">
        <f t="shared" si="1971"/>
        <v>1</v>
      </c>
      <c r="AK169" s="199">
        <f t="shared" si="1972"/>
        <v>1</v>
      </c>
      <c r="AL169" s="199">
        <f t="shared" si="1973"/>
        <v>1</v>
      </c>
      <c r="AM169" s="199">
        <f t="shared" si="1974"/>
        <v>1</v>
      </c>
      <c r="AN169" s="199">
        <f t="shared" si="1975"/>
        <v>1</v>
      </c>
      <c r="AO169" s="113">
        <f t="shared" si="1646"/>
        <v>43692</v>
      </c>
      <c r="AP169" s="155">
        <f t="shared" si="1348"/>
        <v>0</v>
      </c>
      <c r="AS169" s="286" t="s">
        <v>470</v>
      </c>
      <c r="AT169" s="292" t="s">
        <v>471</v>
      </c>
      <c r="AU169" s="296" t="s">
        <v>107</v>
      </c>
      <c r="AV169" s="294">
        <v>1</v>
      </c>
      <c r="AW169" s="297">
        <v>60000</v>
      </c>
      <c r="AX169" s="291">
        <f t="shared" si="1976"/>
        <v>60000</v>
      </c>
      <c r="AY169" s="587"/>
      <c r="AZ169" s="198">
        <f t="shared" si="1977"/>
        <v>1</v>
      </c>
      <c r="BA169" s="198">
        <f t="shared" si="1978"/>
        <v>1</v>
      </c>
      <c r="BB169" s="199">
        <f t="shared" si="1979"/>
        <v>1</v>
      </c>
      <c r="BC169" s="199">
        <f t="shared" si="1980"/>
        <v>1</v>
      </c>
      <c r="BD169" s="199">
        <f t="shared" si="1981"/>
        <v>1</v>
      </c>
      <c r="BE169" s="199">
        <f t="shared" si="1982"/>
        <v>1</v>
      </c>
      <c r="BF169" s="113">
        <f t="shared" si="1647"/>
        <v>60000</v>
      </c>
      <c r="BG169" s="155">
        <f t="shared" si="1353"/>
        <v>0</v>
      </c>
      <c r="BJ169" s="286" t="s">
        <v>470</v>
      </c>
      <c r="BK169" s="292" t="s">
        <v>471</v>
      </c>
      <c r="BL169" s="293" t="s">
        <v>107</v>
      </c>
      <c r="BM169" s="294">
        <v>1</v>
      </c>
      <c r="BN169" s="295">
        <v>70000</v>
      </c>
      <c r="BO169" s="291">
        <f t="shared" si="1983"/>
        <v>70000</v>
      </c>
      <c r="BP169" s="587"/>
      <c r="BQ169" s="198">
        <f t="shared" si="1984"/>
        <v>1</v>
      </c>
      <c r="BR169" s="198">
        <f t="shared" si="1985"/>
        <v>1</v>
      </c>
      <c r="BS169" s="199">
        <f t="shared" si="1986"/>
        <v>1</v>
      </c>
      <c r="BT169" s="199">
        <f t="shared" si="1987"/>
        <v>1</v>
      </c>
      <c r="BU169" s="199">
        <f t="shared" si="1988"/>
        <v>1</v>
      </c>
      <c r="BV169" s="199">
        <f t="shared" si="1989"/>
        <v>1</v>
      </c>
      <c r="BW169" s="113">
        <f t="shared" si="1648"/>
        <v>70000</v>
      </c>
      <c r="BX169" s="155">
        <f t="shared" si="1358"/>
        <v>0</v>
      </c>
      <c r="CA169" s="286" t="s">
        <v>470</v>
      </c>
      <c r="CB169" s="298" t="s">
        <v>471</v>
      </c>
      <c r="CC169" s="293" t="s">
        <v>107</v>
      </c>
      <c r="CD169" s="294">
        <v>1</v>
      </c>
      <c r="CE169" s="295">
        <v>60000</v>
      </c>
      <c r="CF169" s="291">
        <f t="shared" si="1990"/>
        <v>60000</v>
      </c>
      <c r="CG169" s="587"/>
      <c r="CH169" s="198">
        <f t="shared" si="1991"/>
        <v>1</v>
      </c>
      <c r="CI169" s="198">
        <f t="shared" si="1992"/>
        <v>1</v>
      </c>
      <c r="CJ169" s="199">
        <f t="shared" si="1993"/>
        <v>1</v>
      </c>
      <c r="CK169" s="199">
        <f t="shared" si="1994"/>
        <v>1</v>
      </c>
      <c r="CL169" s="199">
        <f t="shared" si="1995"/>
        <v>1</v>
      </c>
      <c r="CM169" s="199">
        <f t="shared" si="1996"/>
        <v>1</v>
      </c>
      <c r="CN169" s="113">
        <f t="shared" si="1649"/>
        <v>60000</v>
      </c>
      <c r="CO169" s="155">
        <f t="shared" si="1363"/>
        <v>0</v>
      </c>
      <c r="CR169" s="299" t="s">
        <v>470</v>
      </c>
      <c r="CS169" s="300" t="s">
        <v>471</v>
      </c>
      <c r="CT169" s="301" t="s">
        <v>107</v>
      </c>
      <c r="CU169" s="302">
        <v>1</v>
      </c>
      <c r="CV169" s="303">
        <v>50000</v>
      </c>
      <c r="CW169" s="291">
        <f t="shared" si="1997"/>
        <v>50000</v>
      </c>
      <c r="CX169" s="587"/>
      <c r="CY169" s="198">
        <f t="shared" si="1998"/>
        <v>1</v>
      </c>
      <c r="CZ169" s="198">
        <f t="shared" si="1999"/>
        <v>1</v>
      </c>
      <c r="DA169" s="199">
        <f t="shared" si="2000"/>
        <v>1</v>
      </c>
      <c r="DB169" s="199">
        <f t="shared" si="2001"/>
        <v>1</v>
      </c>
      <c r="DC169" s="199">
        <f t="shared" si="2002"/>
        <v>1</v>
      </c>
      <c r="DD169" s="199">
        <f t="shared" si="2003"/>
        <v>1</v>
      </c>
      <c r="DE169" s="113">
        <f t="shared" si="1650"/>
        <v>50000</v>
      </c>
      <c r="DF169" s="155">
        <f t="shared" si="1368"/>
        <v>0</v>
      </c>
      <c r="DI169" s="286" t="s">
        <v>470</v>
      </c>
      <c r="DJ169" s="287" t="s">
        <v>471</v>
      </c>
      <c r="DK169" s="288" t="s">
        <v>107</v>
      </c>
      <c r="DL169" s="289">
        <v>1</v>
      </c>
      <c r="DM169" s="295">
        <v>0</v>
      </c>
      <c r="DN169" s="291">
        <f t="shared" si="2004"/>
        <v>0</v>
      </c>
      <c r="DO169" s="587"/>
      <c r="DP169" s="198">
        <f t="shared" si="2005"/>
        <v>1</v>
      </c>
      <c r="DQ169" s="198">
        <f t="shared" si="2006"/>
        <v>1</v>
      </c>
      <c r="DR169" s="199">
        <f t="shared" si="2007"/>
        <v>1</v>
      </c>
      <c r="DS169" s="199">
        <f t="shared" si="2008"/>
        <v>0</v>
      </c>
      <c r="DT169" s="199">
        <f t="shared" si="2009"/>
        <v>0</v>
      </c>
      <c r="DU169" s="199">
        <f t="shared" si="2010"/>
        <v>0</v>
      </c>
      <c r="DV169" s="113">
        <f t="shared" si="1651"/>
        <v>0</v>
      </c>
      <c r="DW169" s="155">
        <f t="shared" si="1373"/>
        <v>0</v>
      </c>
      <c r="DZ169" s="286" t="s">
        <v>470</v>
      </c>
      <c r="EA169" s="287" t="s">
        <v>471</v>
      </c>
      <c r="EB169" s="288" t="s">
        <v>107</v>
      </c>
      <c r="EC169" s="289">
        <v>1</v>
      </c>
      <c r="ED169" s="295">
        <v>0</v>
      </c>
      <c r="EE169" s="291">
        <f t="shared" si="2011"/>
        <v>0</v>
      </c>
      <c r="EF169" s="587"/>
      <c r="EG169" s="198">
        <f t="shared" si="2012"/>
        <v>1</v>
      </c>
      <c r="EH169" s="198">
        <f t="shared" si="2013"/>
        <v>1</v>
      </c>
      <c r="EI169" s="199">
        <f t="shared" si="2014"/>
        <v>1</v>
      </c>
      <c r="EJ169" s="199">
        <f t="shared" si="2015"/>
        <v>0</v>
      </c>
      <c r="EK169" s="199">
        <f t="shared" si="2016"/>
        <v>0</v>
      </c>
      <c r="EL169" s="199">
        <f t="shared" si="2017"/>
        <v>0</v>
      </c>
      <c r="EM169" s="113">
        <f t="shared" si="1652"/>
        <v>0</v>
      </c>
      <c r="EN169" s="155">
        <f t="shared" si="1378"/>
        <v>0</v>
      </c>
      <c r="EQ169" s="286" t="s">
        <v>470</v>
      </c>
      <c r="ER169" s="287" t="s">
        <v>471</v>
      </c>
      <c r="ES169" s="288" t="s">
        <v>107</v>
      </c>
      <c r="ET169" s="289">
        <v>1</v>
      </c>
      <c r="EU169" s="295">
        <v>0</v>
      </c>
      <c r="EV169" s="291">
        <f t="shared" si="2018"/>
        <v>0</v>
      </c>
      <c r="EW169" s="587"/>
      <c r="EX169" s="198">
        <f t="shared" si="2019"/>
        <v>1</v>
      </c>
      <c r="EY169" s="198">
        <f t="shared" si="2020"/>
        <v>1</v>
      </c>
      <c r="EZ169" s="199">
        <f t="shared" si="2021"/>
        <v>1</v>
      </c>
      <c r="FA169" s="199">
        <f t="shared" si="2022"/>
        <v>0</v>
      </c>
      <c r="FB169" s="199">
        <f t="shared" si="2023"/>
        <v>0</v>
      </c>
      <c r="FC169" s="199">
        <f t="shared" si="2024"/>
        <v>0</v>
      </c>
      <c r="FD169" s="113">
        <f t="shared" si="1653"/>
        <v>0</v>
      </c>
      <c r="FE169" s="155">
        <f t="shared" si="1383"/>
        <v>0</v>
      </c>
      <c r="FH169" s="286" t="s">
        <v>470</v>
      </c>
      <c r="FI169" s="287" t="s">
        <v>471</v>
      </c>
      <c r="FJ169" s="288" t="s">
        <v>107</v>
      </c>
      <c r="FK169" s="289">
        <v>1</v>
      </c>
      <c r="FL169" s="295">
        <v>0</v>
      </c>
      <c r="FM169" s="291">
        <f t="shared" si="2025"/>
        <v>0</v>
      </c>
      <c r="FN169" s="587"/>
      <c r="FO169" s="198">
        <f t="shared" si="2026"/>
        <v>1</v>
      </c>
      <c r="FP169" s="198">
        <f t="shared" si="2027"/>
        <v>1</v>
      </c>
      <c r="FQ169" s="199">
        <f t="shared" si="2028"/>
        <v>1</v>
      </c>
      <c r="FR169" s="199">
        <f t="shared" si="2029"/>
        <v>0</v>
      </c>
      <c r="FS169" s="199">
        <f t="shared" si="2030"/>
        <v>0</v>
      </c>
      <c r="FT169" s="199">
        <f t="shared" si="2031"/>
        <v>0</v>
      </c>
      <c r="FU169" s="113">
        <f t="shared" si="1654"/>
        <v>0</v>
      </c>
      <c r="FV169" s="155">
        <f t="shared" si="1388"/>
        <v>0</v>
      </c>
      <c r="FY169" s="286" t="s">
        <v>470</v>
      </c>
      <c r="FZ169" s="287" t="s">
        <v>471</v>
      </c>
      <c r="GA169" s="288" t="s">
        <v>107</v>
      </c>
      <c r="GB169" s="289">
        <v>1</v>
      </c>
      <c r="GC169" s="295">
        <v>0</v>
      </c>
      <c r="GD169" s="291">
        <f t="shared" si="2032"/>
        <v>0</v>
      </c>
      <c r="GE169" s="587"/>
      <c r="GF169" s="198">
        <f t="shared" si="2033"/>
        <v>1</v>
      </c>
      <c r="GG169" s="198">
        <f t="shared" si="2034"/>
        <v>1</v>
      </c>
      <c r="GH169" s="199">
        <f t="shared" si="2035"/>
        <v>1</v>
      </c>
      <c r="GI169" s="199">
        <f t="shared" si="2036"/>
        <v>0</v>
      </c>
      <c r="GJ169" s="199">
        <f t="shared" si="2037"/>
        <v>0</v>
      </c>
      <c r="GK169" s="199">
        <f t="shared" si="2038"/>
        <v>0</v>
      </c>
      <c r="GL169" s="113">
        <f t="shared" si="1655"/>
        <v>0</v>
      </c>
      <c r="GM169" s="155">
        <f t="shared" si="1393"/>
        <v>0</v>
      </c>
      <c r="GP169" s="286" t="s">
        <v>470</v>
      </c>
      <c r="GQ169" s="287" t="s">
        <v>471</v>
      </c>
      <c r="GR169" s="288" t="s">
        <v>107</v>
      </c>
      <c r="GS169" s="289">
        <v>1</v>
      </c>
      <c r="GT169" s="295">
        <v>0</v>
      </c>
      <c r="GU169" s="291">
        <f t="shared" si="2039"/>
        <v>0</v>
      </c>
      <c r="GV169" s="587"/>
      <c r="GW169" s="198">
        <f t="shared" si="2040"/>
        <v>1</v>
      </c>
      <c r="GX169" s="198">
        <f t="shared" si="2041"/>
        <v>1</v>
      </c>
      <c r="GY169" s="199">
        <f t="shared" si="2042"/>
        <v>1</v>
      </c>
      <c r="GZ169" s="199">
        <f t="shared" si="2043"/>
        <v>0</v>
      </c>
      <c r="HA169" s="199">
        <f t="shared" si="2044"/>
        <v>0</v>
      </c>
      <c r="HB169" s="199">
        <f t="shared" si="2045"/>
        <v>0</v>
      </c>
      <c r="HC169" s="113">
        <f t="shared" si="1656"/>
        <v>0</v>
      </c>
      <c r="HD169" s="155">
        <f t="shared" si="1398"/>
        <v>0</v>
      </c>
      <c r="HG169" s="286" t="s">
        <v>470</v>
      </c>
      <c r="HH169" s="287" t="s">
        <v>471</v>
      </c>
      <c r="HI169" s="288" t="s">
        <v>107</v>
      </c>
      <c r="HJ169" s="289">
        <v>1</v>
      </c>
      <c r="HK169" s="295">
        <v>0</v>
      </c>
      <c r="HL169" s="291">
        <f t="shared" si="2046"/>
        <v>0</v>
      </c>
      <c r="HM169" s="587"/>
      <c r="HN169" s="198">
        <f t="shared" si="2047"/>
        <v>1</v>
      </c>
      <c r="HO169" s="198">
        <f t="shared" si="2048"/>
        <v>1</v>
      </c>
      <c r="HP169" s="199">
        <f t="shared" si="2049"/>
        <v>1</v>
      </c>
      <c r="HQ169" s="199">
        <f t="shared" si="2050"/>
        <v>0</v>
      </c>
      <c r="HR169" s="199">
        <f t="shared" si="2051"/>
        <v>0</v>
      </c>
      <c r="HS169" s="199">
        <f t="shared" si="2052"/>
        <v>0</v>
      </c>
      <c r="HT169" s="113">
        <f t="shared" si="1657"/>
        <v>0</v>
      </c>
      <c r="HU169" s="155">
        <f t="shared" si="1403"/>
        <v>0</v>
      </c>
      <c r="HX169" s="286" t="s">
        <v>470</v>
      </c>
      <c r="HY169" s="287" t="s">
        <v>471</v>
      </c>
      <c r="HZ169" s="288" t="s">
        <v>107</v>
      </c>
      <c r="IA169" s="289">
        <v>1</v>
      </c>
      <c r="IB169" s="295">
        <v>0</v>
      </c>
      <c r="IC169" s="291">
        <f t="shared" si="2053"/>
        <v>0</v>
      </c>
      <c r="ID169" s="587"/>
      <c r="IE169" s="198">
        <f t="shared" si="2054"/>
        <v>1</v>
      </c>
      <c r="IF169" s="198">
        <f t="shared" si="2055"/>
        <v>1</v>
      </c>
      <c r="IG169" s="199">
        <f t="shared" si="2056"/>
        <v>1</v>
      </c>
      <c r="IH169" s="199">
        <f t="shared" si="2057"/>
        <v>0</v>
      </c>
      <c r="II169" s="199">
        <f t="shared" si="2058"/>
        <v>0</v>
      </c>
      <c r="IJ169" s="199">
        <f t="shared" si="2059"/>
        <v>0</v>
      </c>
      <c r="IK169" s="113">
        <f t="shared" si="1658"/>
        <v>0</v>
      </c>
      <c r="IL169" s="155">
        <f t="shared" si="1408"/>
        <v>0</v>
      </c>
      <c r="IO169" s="286" t="s">
        <v>470</v>
      </c>
      <c r="IP169" s="287" t="s">
        <v>471</v>
      </c>
      <c r="IQ169" s="288" t="s">
        <v>107</v>
      </c>
      <c r="IR169" s="289">
        <v>1</v>
      </c>
      <c r="IS169" s="295">
        <v>0</v>
      </c>
      <c r="IT169" s="291">
        <f t="shared" si="2060"/>
        <v>0</v>
      </c>
      <c r="IU169" s="587"/>
      <c r="IV169" s="198">
        <f t="shared" si="2061"/>
        <v>1</v>
      </c>
      <c r="IW169" s="198">
        <f t="shared" si="2062"/>
        <v>1</v>
      </c>
      <c r="IX169" s="199">
        <f t="shared" si="2063"/>
        <v>1</v>
      </c>
      <c r="IY169" s="199">
        <f t="shared" si="2064"/>
        <v>0</v>
      </c>
      <c r="IZ169" s="199">
        <f t="shared" si="2065"/>
        <v>0</v>
      </c>
      <c r="JA169" s="199">
        <f t="shared" si="2066"/>
        <v>0</v>
      </c>
      <c r="JB169" s="113">
        <f t="shared" si="1659"/>
        <v>0</v>
      </c>
      <c r="JC169" s="155">
        <f t="shared" si="1413"/>
        <v>0</v>
      </c>
    </row>
    <row r="170" spans="2:263" ht="17.25" thickTop="1">
      <c r="B170" s="308" t="s">
        <v>140</v>
      </c>
      <c r="C170" s="270" t="s">
        <v>472</v>
      </c>
      <c r="D170" s="309"/>
      <c r="E170" s="310"/>
      <c r="F170" s="311"/>
      <c r="G170" s="312"/>
      <c r="H170" s="275">
        <f>SUM(G171:G173)</f>
        <v>0</v>
      </c>
      <c r="K170" s="308" t="s">
        <v>140</v>
      </c>
      <c r="L170" s="270" t="s">
        <v>472</v>
      </c>
      <c r="M170" s="309"/>
      <c r="N170" s="310"/>
      <c r="O170" s="311"/>
      <c r="P170" s="312"/>
      <c r="Q170" s="275">
        <f>SUM(P171:P173)</f>
        <v>1666377</v>
      </c>
      <c r="R170" s="198">
        <f t="shared" si="1966"/>
        <v>1</v>
      </c>
      <c r="S170" s="198">
        <f t="shared" si="1967"/>
        <v>1</v>
      </c>
      <c r="T170" s="199">
        <f t="shared" si="1968"/>
        <v>1</v>
      </c>
      <c r="U170" s="119"/>
      <c r="V170" s="119"/>
      <c r="W170" s="199">
        <f>PRODUCT(R170:T170)</f>
        <v>1</v>
      </c>
      <c r="X170" s="113">
        <f t="shared" si="1107"/>
        <v>0</v>
      </c>
      <c r="Y170" s="155">
        <f t="shared" si="1108"/>
        <v>0</v>
      </c>
      <c r="AB170" s="308" t="s">
        <v>140</v>
      </c>
      <c r="AC170" s="270" t="s">
        <v>472</v>
      </c>
      <c r="AD170" s="309"/>
      <c r="AE170" s="310"/>
      <c r="AF170" s="311"/>
      <c r="AG170" s="312"/>
      <c r="AH170" s="275">
        <f>SUM(AG171:AG173)</f>
        <v>260332</v>
      </c>
      <c r="AI170" s="198">
        <f t="shared" si="1970"/>
        <v>1</v>
      </c>
      <c r="AJ170" s="198">
        <f t="shared" si="1971"/>
        <v>1</v>
      </c>
      <c r="AK170" s="199">
        <f t="shared" si="1972"/>
        <v>1</v>
      </c>
      <c r="AL170" s="119"/>
      <c r="AM170" s="119"/>
      <c r="AN170" s="199">
        <f>PRODUCT(AI170:AK170)</f>
        <v>1</v>
      </c>
      <c r="AO170" s="113">
        <f t="shared" si="1646"/>
        <v>0</v>
      </c>
      <c r="AP170" s="155">
        <f t="shared" si="1348"/>
        <v>0</v>
      </c>
      <c r="AS170" s="313" t="s">
        <v>140</v>
      </c>
      <c r="AT170" s="277" t="s">
        <v>472</v>
      </c>
      <c r="AU170" s="314"/>
      <c r="AV170" s="315"/>
      <c r="AW170" s="316"/>
      <c r="AX170" s="312"/>
      <c r="AY170" s="275">
        <f>SUM(AX171:AX173)</f>
        <v>965000</v>
      </c>
      <c r="AZ170" s="198">
        <f t="shared" si="1977"/>
        <v>1</v>
      </c>
      <c r="BA170" s="198">
        <f t="shared" si="1978"/>
        <v>1</v>
      </c>
      <c r="BB170" s="199">
        <f t="shared" si="1979"/>
        <v>1</v>
      </c>
      <c r="BC170" s="119"/>
      <c r="BD170" s="119"/>
      <c r="BE170" s="199">
        <f>PRODUCT(AZ170:BB170)</f>
        <v>1</v>
      </c>
      <c r="BF170" s="113">
        <f t="shared" si="1647"/>
        <v>0</v>
      </c>
      <c r="BG170" s="155">
        <f t="shared" si="1353"/>
        <v>0</v>
      </c>
      <c r="BJ170" s="308" t="s">
        <v>140</v>
      </c>
      <c r="BK170" s="270" t="s">
        <v>472</v>
      </c>
      <c r="BL170" s="309"/>
      <c r="BM170" s="310"/>
      <c r="BN170" s="311"/>
      <c r="BO170" s="312"/>
      <c r="BP170" s="275">
        <f>SUM(BO171:BO173)</f>
        <v>555000</v>
      </c>
      <c r="BQ170" s="198">
        <f t="shared" si="1984"/>
        <v>1</v>
      </c>
      <c r="BR170" s="198">
        <f t="shared" si="1985"/>
        <v>1</v>
      </c>
      <c r="BS170" s="199">
        <f t="shared" si="1986"/>
        <v>1</v>
      </c>
      <c r="BT170" s="119"/>
      <c r="BU170" s="119"/>
      <c r="BV170" s="199">
        <f>PRODUCT(BQ170:BS170)</f>
        <v>1</v>
      </c>
      <c r="BW170" s="113">
        <f t="shared" si="1648"/>
        <v>0</v>
      </c>
      <c r="BX170" s="155">
        <f t="shared" si="1358"/>
        <v>0</v>
      </c>
      <c r="CA170" s="308" t="s">
        <v>140</v>
      </c>
      <c r="CB170" s="270" t="s">
        <v>472</v>
      </c>
      <c r="CC170" s="309"/>
      <c r="CD170" s="310"/>
      <c r="CE170" s="311"/>
      <c r="CF170" s="312"/>
      <c r="CG170" s="275">
        <f>SUM(CF171:CF173)</f>
        <v>510000</v>
      </c>
      <c r="CH170" s="198">
        <f t="shared" si="1991"/>
        <v>1</v>
      </c>
      <c r="CI170" s="198">
        <f t="shared" si="1992"/>
        <v>1</v>
      </c>
      <c r="CJ170" s="199">
        <f t="shared" si="1993"/>
        <v>1</v>
      </c>
      <c r="CK170" s="119"/>
      <c r="CL170" s="119"/>
      <c r="CM170" s="199">
        <f>PRODUCT(CH170:CJ170)</f>
        <v>1</v>
      </c>
      <c r="CN170" s="113">
        <f t="shared" si="1649"/>
        <v>0</v>
      </c>
      <c r="CO170" s="155">
        <f t="shared" si="1363"/>
        <v>0</v>
      </c>
      <c r="CR170" s="317" t="s">
        <v>140</v>
      </c>
      <c r="CS170" s="282" t="s">
        <v>472</v>
      </c>
      <c r="CT170" s="318"/>
      <c r="CU170" s="319"/>
      <c r="CV170" s="320"/>
      <c r="CW170" s="312"/>
      <c r="CX170" s="275">
        <f>SUM(CW171:CW173)</f>
        <v>1100000</v>
      </c>
      <c r="CY170" s="198">
        <f t="shared" si="1998"/>
        <v>1</v>
      </c>
      <c r="CZ170" s="198">
        <f t="shared" si="1999"/>
        <v>1</v>
      </c>
      <c r="DA170" s="199">
        <f t="shared" si="2000"/>
        <v>1</v>
      </c>
      <c r="DB170" s="119"/>
      <c r="DC170" s="119"/>
      <c r="DD170" s="199">
        <f>PRODUCT(CY170:DA170)</f>
        <v>1</v>
      </c>
      <c r="DE170" s="113">
        <f t="shared" si="1650"/>
        <v>0</v>
      </c>
      <c r="DF170" s="155">
        <f t="shared" si="1368"/>
        <v>0</v>
      </c>
      <c r="DI170" s="308" t="s">
        <v>140</v>
      </c>
      <c r="DJ170" s="270" t="s">
        <v>472</v>
      </c>
      <c r="DK170" s="309"/>
      <c r="DL170" s="310"/>
      <c r="DM170" s="311"/>
      <c r="DN170" s="312"/>
      <c r="DO170" s="275">
        <f>SUM(DN171:DN173)</f>
        <v>0</v>
      </c>
      <c r="DP170" s="198">
        <f t="shared" si="2005"/>
        <v>1</v>
      </c>
      <c r="DQ170" s="198">
        <f t="shared" si="2006"/>
        <v>1</v>
      </c>
      <c r="DR170" s="199">
        <f t="shared" si="2007"/>
        <v>1</v>
      </c>
      <c r="DS170" s="119"/>
      <c r="DT170" s="119"/>
      <c r="DU170" s="199">
        <f>PRODUCT(DP170:DR170)</f>
        <v>1</v>
      </c>
      <c r="DV170" s="113">
        <f t="shared" si="1651"/>
        <v>0</v>
      </c>
      <c r="DW170" s="155">
        <f t="shared" si="1373"/>
        <v>0</v>
      </c>
      <c r="DZ170" s="308" t="s">
        <v>140</v>
      </c>
      <c r="EA170" s="270" t="s">
        <v>472</v>
      </c>
      <c r="EB170" s="309"/>
      <c r="EC170" s="310"/>
      <c r="ED170" s="311"/>
      <c r="EE170" s="312"/>
      <c r="EF170" s="275">
        <f>SUM(EE171:EE173)</f>
        <v>0</v>
      </c>
      <c r="EG170" s="198">
        <f t="shared" si="2012"/>
        <v>1</v>
      </c>
      <c r="EH170" s="198">
        <f t="shared" si="2013"/>
        <v>1</v>
      </c>
      <c r="EI170" s="199">
        <f t="shared" si="2014"/>
        <v>1</v>
      </c>
      <c r="EJ170" s="119"/>
      <c r="EK170" s="119"/>
      <c r="EL170" s="199">
        <f>PRODUCT(EG170:EI170)</f>
        <v>1</v>
      </c>
      <c r="EM170" s="113">
        <f t="shared" si="1652"/>
        <v>0</v>
      </c>
      <c r="EN170" s="155">
        <f t="shared" si="1378"/>
        <v>0</v>
      </c>
      <c r="EQ170" s="308" t="s">
        <v>140</v>
      </c>
      <c r="ER170" s="270" t="s">
        <v>472</v>
      </c>
      <c r="ES170" s="309"/>
      <c r="ET170" s="310"/>
      <c r="EU170" s="311"/>
      <c r="EV170" s="312"/>
      <c r="EW170" s="275">
        <f>SUM(EV171:EV173)</f>
        <v>0</v>
      </c>
      <c r="EX170" s="198">
        <f t="shared" si="2019"/>
        <v>1</v>
      </c>
      <c r="EY170" s="198">
        <f t="shared" si="2020"/>
        <v>1</v>
      </c>
      <c r="EZ170" s="199">
        <f t="shared" si="2021"/>
        <v>1</v>
      </c>
      <c r="FA170" s="119"/>
      <c r="FB170" s="119"/>
      <c r="FC170" s="199">
        <f>PRODUCT(EX170:EZ170)</f>
        <v>1</v>
      </c>
      <c r="FD170" s="113">
        <f t="shared" si="1653"/>
        <v>0</v>
      </c>
      <c r="FE170" s="155">
        <f t="shared" si="1383"/>
        <v>0</v>
      </c>
      <c r="FH170" s="308" t="s">
        <v>140</v>
      </c>
      <c r="FI170" s="270" t="s">
        <v>472</v>
      </c>
      <c r="FJ170" s="309"/>
      <c r="FK170" s="310"/>
      <c r="FL170" s="311"/>
      <c r="FM170" s="312"/>
      <c r="FN170" s="275">
        <f>SUM(FM171:FM173)</f>
        <v>0</v>
      </c>
      <c r="FO170" s="198">
        <f t="shared" si="2026"/>
        <v>1</v>
      </c>
      <c r="FP170" s="198">
        <f t="shared" si="2027"/>
        <v>1</v>
      </c>
      <c r="FQ170" s="199">
        <f t="shared" si="2028"/>
        <v>1</v>
      </c>
      <c r="FR170" s="119"/>
      <c r="FS170" s="119"/>
      <c r="FT170" s="199">
        <f>PRODUCT(FO170:FQ170)</f>
        <v>1</v>
      </c>
      <c r="FU170" s="113">
        <f t="shared" si="1654"/>
        <v>0</v>
      </c>
      <c r="FV170" s="155">
        <f t="shared" si="1388"/>
        <v>0</v>
      </c>
      <c r="FY170" s="308" t="s">
        <v>140</v>
      </c>
      <c r="FZ170" s="270" t="s">
        <v>472</v>
      </c>
      <c r="GA170" s="309"/>
      <c r="GB170" s="310"/>
      <c r="GC170" s="311"/>
      <c r="GD170" s="312"/>
      <c r="GE170" s="275">
        <f>SUM(GD171:GD173)</f>
        <v>0</v>
      </c>
      <c r="GF170" s="198">
        <f t="shared" si="2033"/>
        <v>1</v>
      </c>
      <c r="GG170" s="198">
        <f t="shared" si="2034"/>
        <v>1</v>
      </c>
      <c r="GH170" s="199">
        <f t="shared" si="2035"/>
        <v>1</v>
      </c>
      <c r="GI170" s="119"/>
      <c r="GJ170" s="119"/>
      <c r="GK170" s="199">
        <f>PRODUCT(GF170:GH170)</f>
        <v>1</v>
      </c>
      <c r="GL170" s="113">
        <f t="shared" si="1655"/>
        <v>0</v>
      </c>
      <c r="GM170" s="155">
        <f t="shared" si="1393"/>
        <v>0</v>
      </c>
      <c r="GP170" s="308" t="s">
        <v>140</v>
      </c>
      <c r="GQ170" s="270" t="s">
        <v>472</v>
      </c>
      <c r="GR170" s="309"/>
      <c r="GS170" s="310"/>
      <c r="GT170" s="311"/>
      <c r="GU170" s="312"/>
      <c r="GV170" s="275">
        <f>SUM(GU171:GU173)</f>
        <v>0</v>
      </c>
      <c r="GW170" s="198">
        <f t="shared" si="2040"/>
        <v>1</v>
      </c>
      <c r="GX170" s="198">
        <f t="shared" si="2041"/>
        <v>1</v>
      </c>
      <c r="GY170" s="199">
        <f t="shared" si="2042"/>
        <v>1</v>
      </c>
      <c r="GZ170" s="119"/>
      <c r="HA170" s="119"/>
      <c r="HB170" s="199">
        <f>PRODUCT(GW170:GY170)</f>
        <v>1</v>
      </c>
      <c r="HC170" s="113">
        <f t="shared" si="1656"/>
        <v>0</v>
      </c>
      <c r="HD170" s="155">
        <f t="shared" si="1398"/>
        <v>0</v>
      </c>
      <c r="HG170" s="308" t="s">
        <v>140</v>
      </c>
      <c r="HH170" s="270" t="s">
        <v>472</v>
      </c>
      <c r="HI170" s="309"/>
      <c r="HJ170" s="310"/>
      <c r="HK170" s="311"/>
      <c r="HL170" s="312"/>
      <c r="HM170" s="275">
        <f>SUM(HL171:HL173)</f>
        <v>0</v>
      </c>
      <c r="HN170" s="198">
        <f t="shared" si="2047"/>
        <v>1</v>
      </c>
      <c r="HO170" s="198">
        <f t="shared" si="2048"/>
        <v>1</v>
      </c>
      <c r="HP170" s="199">
        <f t="shared" si="2049"/>
        <v>1</v>
      </c>
      <c r="HQ170" s="119"/>
      <c r="HR170" s="119"/>
      <c r="HS170" s="199">
        <f>PRODUCT(HN170:HP170)</f>
        <v>1</v>
      </c>
      <c r="HT170" s="113">
        <f t="shared" si="1657"/>
        <v>0</v>
      </c>
      <c r="HU170" s="155">
        <f t="shared" si="1403"/>
        <v>0</v>
      </c>
      <c r="HX170" s="308" t="s">
        <v>140</v>
      </c>
      <c r="HY170" s="270" t="s">
        <v>472</v>
      </c>
      <c r="HZ170" s="309"/>
      <c r="IA170" s="310"/>
      <c r="IB170" s="311"/>
      <c r="IC170" s="312"/>
      <c r="ID170" s="275">
        <f>SUM(IC171:IC173)</f>
        <v>0</v>
      </c>
      <c r="IE170" s="198">
        <f t="shared" si="2054"/>
        <v>1</v>
      </c>
      <c r="IF170" s="198">
        <f t="shared" si="2055"/>
        <v>1</v>
      </c>
      <c r="IG170" s="199">
        <f t="shared" si="2056"/>
        <v>1</v>
      </c>
      <c r="IH170" s="119"/>
      <c r="II170" s="119"/>
      <c r="IJ170" s="199">
        <f>PRODUCT(IE170:IG170)</f>
        <v>1</v>
      </c>
      <c r="IK170" s="113">
        <f t="shared" si="1658"/>
        <v>0</v>
      </c>
      <c r="IL170" s="155">
        <f t="shared" si="1408"/>
        <v>0</v>
      </c>
      <c r="IO170" s="308" t="s">
        <v>140</v>
      </c>
      <c r="IP170" s="270" t="s">
        <v>472</v>
      </c>
      <c r="IQ170" s="309"/>
      <c r="IR170" s="310"/>
      <c r="IS170" s="311"/>
      <c r="IT170" s="312"/>
      <c r="IU170" s="275">
        <f>SUM(IT171:IT173)</f>
        <v>0</v>
      </c>
      <c r="IV170" s="198">
        <f t="shared" si="2061"/>
        <v>1</v>
      </c>
      <c r="IW170" s="198">
        <f t="shared" si="2062"/>
        <v>1</v>
      </c>
      <c r="IX170" s="199">
        <f t="shared" si="2063"/>
        <v>1</v>
      </c>
      <c r="IY170" s="119"/>
      <c r="IZ170" s="119"/>
      <c r="JA170" s="199">
        <f>PRODUCT(IV170:IX170)</f>
        <v>1</v>
      </c>
      <c r="JB170" s="113">
        <f t="shared" si="1659"/>
        <v>0</v>
      </c>
      <c r="JC170" s="155">
        <f t="shared" si="1413"/>
        <v>0</v>
      </c>
    </row>
    <row r="171" spans="2:263" ht="48" customHeight="1">
      <c r="B171" s="286" t="s">
        <v>473</v>
      </c>
      <c r="C171" s="287" t="s">
        <v>474</v>
      </c>
      <c r="D171" s="288" t="s">
        <v>107</v>
      </c>
      <c r="E171" s="289">
        <v>1</v>
      </c>
      <c r="F171" s="290">
        <v>0</v>
      </c>
      <c r="G171" s="291">
        <f t="shared" si="1892"/>
        <v>0</v>
      </c>
      <c r="H171" s="585" t="e">
        <f>H170/G189</f>
        <v>#DIV/0!</v>
      </c>
      <c r="K171" s="286" t="s">
        <v>473</v>
      </c>
      <c r="L171" s="292" t="s">
        <v>474</v>
      </c>
      <c r="M171" s="293" t="s">
        <v>107</v>
      </c>
      <c r="N171" s="294">
        <v>1</v>
      </c>
      <c r="O171" s="295">
        <v>48721</v>
      </c>
      <c r="P171" s="291">
        <f t="shared" ref="P171:P173" si="2067">+ROUND(N171*O171,0)</f>
        <v>48721</v>
      </c>
      <c r="Q171" s="585">
        <f>Q170/P189</f>
        <v>7.6327738978835087E-3</v>
      </c>
      <c r="R171" s="198">
        <f t="shared" si="1966"/>
        <v>1</v>
      </c>
      <c r="S171" s="198">
        <f t="shared" si="1967"/>
        <v>1</v>
      </c>
      <c r="T171" s="199">
        <f t="shared" si="1968"/>
        <v>1</v>
      </c>
      <c r="U171" s="199">
        <f t="shared" si="1104"/>
        <v>1</v>
      </c>
      <c r="V171" s="199">
        <f t="shared" si="1105"/>
        <v>1</v>
      </c>
      <c r="W171" s="199">
        <f t="shared" si="1106"/>
        <v>1</v>
      </c>
      <c r="X171" s="113">
        <f t="shared" si="1107"/>
        <v>48721</v>
      </c>
      <c r="Y171" s="155">
        <f t="shared" si="1108"/>
        <v>0</v>
      </c>
      <c r="AB171" s="286" t="s">
        <v>473</v>
      </c>
      <c r="AC171" s="292" t="s">
        <v>474</v>
      </c>
      <c r="AD171" s="293" t="s">
        <v>107</v>
      </c>
      <c r="AE171" s="294">
        <v>1</v>
      </c>
      <c r="AF171" s="295">
        <v>75722</v>
      </c>
      <c r="AG171" s="291">
        <f t="shared" ref="AG171:AG173" si="2068">+ROUND(AE171*AF171,0)</f>
        <v>75722</v>
      </c>
      <c r="AH171" s="585">
        <f>AH170/AG189</f>
        <v>1.2327673863425897E-3</v>
      </c>
      <c r="AI171" s="198">
        <f t="shared" si="1970"/>
        <v>1</v>
      </c>
      <c r="AJ171" s="198">
        <f t="shared" si="1971"/>
        <v>1</v>
      </c>
      <c r="AK171" s="199">
        <f t="shared" si="1972"/>
        <v>1</v>
      </c>
      <c r="AL171" s="199">
        <f t="shared" ref="AL171:AL173" si="2069">IF(AF171=0,0,1)</f>
        <v>1</v>
      </c>
      <c r="AM171" s="199">
        <f t="shared" ref="AM171:AM174" si="2070">IF(AG171=0,0,1)</f>
        <v>1</v>
      </c>
      <c r="AN171" s="199">
        <f t="shared" ref="AN171:AN173" si="2071">PRODUCT(AI171:AM171)</f>
        <v>1</v>
      </c>
      <c r="AO171" s="113">
        <f t="shared" si="1646"/>
        <v>75722</v>
      </c>
      <c r="AP171" s="155">
        <f t="shared" si="1348"/>
        <v>0</v>
      </c>
      <c r="AS171" s="286" t="s">
        <v>473</v>
      </c>
      <c r="AT171" s="292" t="s">
        <v>474</v>
      </c>
      <c r="AU171" s="296" t="s">
        <v>107</v>
      </c>
      <c r="AV171" s="294">
        <v>1</v>
      </c>
      <c r="AW171" s="297">
        <v>80000</v>
      </c>
      <c r="AX171" s="291">
        <f t="shared" ref="AX171:AX173" si="2072">+ROUND(AV171*AW171,0)</f>
        <v>80000</v>
      </c>
      <c r="AY171" s="585">
        <f>AY170/AX189</f>
        <v>4.4286379650051505E-3</v>
      </c>
      <c r="AZ171" s="198">
        <f t="shared" si="1977"/>
        <v>1</v>
      </c>
      <c r="BA171" s="198">
        <f t="shared" si="1978"/>
        <v>1</v>
      </c>
      <c r="BB171" s="199">
        <f t="shared" si="1979"/>
        <v>1</v>
      </c>
      <c r="BC171" s="199">
        <f t="shared" ref="BC171:BC173" si="2073">IF(AW171=0,0,1)</f>
        <v>1</v>
      </c>
      <c r="BD171" s="199">
        <f t="shared" ref="BD171:BD174" si="2074">IF(AX171=0,0,1)</f>
        <v>1</v>
      </c>
      <c r="BE171" s="199">
        <f t="shared" ref="BE171:BE173" si="2075">PRODUCT(AZ171:BD171)</f>
        <v>1</v>
      </c>
      <c r="BF171" s="113">
        <f t="shared" si="1647"/>
        <v>80000</v>
      </c>
      <c r="BG171" s="155">
        <f t="shared" si="1353"/>
        <v>0</v>
      </c>
      <c r="BJ171" s="286" t="s">
        <v>473</v>
      </c>
      <c r="BK171" s="292" t="s">
        <v>474</v>
      </c>
      <c r="BL171" s="293" t="s">
        <v>107</v>
      </c>
      <c r="BM171" s="294">
        <v>1</v>
      </c>
      <c r="BN171" s="295">
        <v>60000</v>
      </c>
      <c r="BO171" s="291">
        <f t="shared" ref="BO171:BO173" si="2076">+ROUND(BM171*BN171,0)</f>
        <v>60000</v>
      </c>
      <c r="BP171" s="585">
        <f>BP170/BO189</f>
        <v>2.5200122458973462E-3</v>
      </c>
      <c r="BQ171" s="198">
        <f t="shared" si="1984"/>
        <v>1</v>
      </c>
      <c r="BR171" s="198">
        <f t="shared" si="1985"/>
        <v>1</v>
      </c>
      <c r="BS171" s="199">
        <f t="shared" si="1986"/>
        <v>1</v>
      </c>
      <c r="BT171" s="199">
        <f t="shared" ref="BT171:BT173" si="2077">IF(BN171=0,0,1)</f>
        <v>1</v>
      </c>
      <c r="BU171" s="199">
        <f t="shared" ref="BU171:BU174" si="2078">IF(BO171=0,0,1)</f>
        <v>1</v>
      </c>
      <c r="BV171" s="199">
        <f t="shared" ref="BV171:BV173" si="2079">PRODUCT(BQ171:BU171)</f>
        <v>1</v>
      </c>
      <c r="BW171" s="113">
        <f t="shared" si="1648"/>
        <v>60000</v>
      </c>
      <c r="BX171" s="155">
        <f t="shared" si="1358"/>
        <v>0</v>
      </c>
      <c r="CA171" s="286" t="s">
        <v>473</v>
      </c>
      <c r="CB171" s="298" t="s">
        <v>474</v>
      </c>
      <c r="CC171" s="293" t="s">
        <v>107</v>
      </c>
      <c r="CD171" s="294">
        <v>1</v>
      </c>
      <c r="CE171" s="295">
        <v>85000</v>
      </c>
      <c r="CF171" s="291">
        <f t="shared" ref="CF171:CF173" si="2080">+ROUND(CD171*CE171,0)</f>
        <v>85000</v>
      </c>
      <c r="CG171" s="585">
        <f>CG170/CF189</f>
        <v>2.3427150604042207E-3</v>
      </c>
      <c r="CH171" s="198">
        <f t="shared" si="1991"/>
        <v>1</v>
      </c>
      <c r="CI171" s="198">
        <f t="shared" si="1992"/>
        <v>1</v>
      </c>
      <c r="CJ171" s="199">
        <f t="shared" si="1993"/>
        <v>1</v>
      </c>
      <c r="CK171" s="199">
        <f t="shared" ref="CK171:CK173" si="2081">IF(CE171=0,0,1)</f>
        <v>1</v>
      </c>
      <c r="CL171" s="199">
        <f t="shared" ref="CL171:CL174" si="2082">IF(CF171=0,0,1)</f>
        <v>1</v>
      </c>
      <c r="CM171" s="199">
        <f t="shared" ref="CM171:CM173" si="2083">PRODUCT(CH171:CL171)</f>
        <v>1</v>
      </c>
      <c r="CN171" s="113">
        <f t="shared" si="1649"/>
        <v>85000</v>
      </c>
      <c r="CO171" s="155">
        <f t="shared" si="1363"/>
        <v>0</v>
      </c>
      <c r="CR171" s="299" t="s">
        <v>473</v>
      </c>
      <c r="CS171" s="300" t="s">
        <v>474</v>
      </c>
      <c r="CT171" s="301" t="s">
        <v>107</v>
      </c>
      <c r="CU171" s="302">
        <v>1</v>
      </c>
      <c r="CV171" s="303">
        <v>300000</v>
      </c>
      <c r="CW171" s="291">
        <f t="shared" ref="CW171:CW173" si="2084">+ROUND(CU171*CV171,0)</f>
        <v>300000</v>
      </c>
      <c r="CX171" s="585">
        <f>CX170/CW189</f>
        <v>4.9217599454719112E-3</v>
      </c>
      <c r="CY171" s="198">
        <f t="shared" si="1998"/>
        <v>1</v>
      </c>
      <c r="CZ171" s="198">
        <f t="shared" si="1999"/>
        <v>1</v>
      </c>
      <c r="DA171" s="199">
        <f t="shared" si="2000"/>
        <v>1</v>
      </c>
      <c r="DB171" s="199">
        <f t="shared" ref="DB171:DB173" si="2085">IF(CV171=0,0,1)</f>
        <v>1</v>
      </c>
      <c r="DC171" s="199">
        <f t="shared" ref="DC171:DC174" si="2086">IF(CW171=0,0,1)</f>
        <v>1</v>
      </c>
      <c r="DD171" s="199">
        <f t="shared" ref="DD171:DD173" si="2087">PRODUCT(CY171:DC171)</f>
        <v>1</v>
      </c>
      <c r="DE171" s="113">
        <f t="shared" si="1650"/>
        <v>300000</v>
      </c>
      <c r="DF171" s="155">
        <f t="shared" si="1368"/>
        <v>0</v>
      </c>
      <c r="DI171" s="286" t="s">
        <v>473</v>
      </c>
      <c r="DJ171" s="287" t="s">
        <v>474</v>
      </c>
      <c r="DK171" s="288" t="s">
        <v>107</v>
      </c>
      <c r="DL171" s="289">
        <v>1</v>
      </c>
      <c r="DM171" s="295">
        <v>0</v>
      </c>
      <c r="DN171" s="291">
        <f t="shared" ref="DN171:DN173" si="2088">+ROUND(DL171*DM171,0)</f>
        <v>0</v>
      </c>
      <c r="DO171" s="585" t="e">
        <f>DO170/DN189</f>
        <v>#DIV/0!</v>
      </c>
      <c r="DP171" s="198">
        <f t="shared" si="2005"/>
        <v>1</v>
      </c>
      <c r="DQ171" s="198">
        <f t="shared" si="2006"/>
        <v>1</v>
      </c>
      <c r="DR171" s="199">
        <f t="shared" si="2007"/>
        <v>1</v>
      </c>
      <c r="DS171" s="199">
        <f t="shared" ref="DS171:DS173" si="2089">IF(DM171=0,0,1)</f>
        <v>0</v>
      </c>
      <c r="DT171" s="199">
        <f t="shared" ref="DT171:DT174" si="2090">IF(DN171=0,0,1)</f>
        <v>0</v>
      </c>
      <c r="DU171" s="199">
        <f t="shared" ref="DU171:DU173" si="2091">PRODUCT(DP171:DT171)</f>
        <v>0</v>
      </c>
      <c r="DV171" s="113">
        <f t="shared" si="1651"/>
        <v>0</v>
      </c>
      <c r="DW171" s="155">
        <f t="shared" si="1373"/>
        <v>0</v>
      </c>
      <c r="DZ171" s="286" t="s">
        <v>473</v>
      </c>
      <c r="EA171" s="287" t="s">
        <v>474</v>
      </c>
      <c r="EB171" s="288" t="s">
        <v>107</v>
      </c>
      <c r="EC171" s="289">
        <v>1</v>
      </c>
      <c r="ED171" s="295">
        <v>0</v>
      </c>
      <c r="EE171" s="291">
        <f t="shared" ref="EE171:EE173" si="2092">+ROUND(EC171*ED171,0)</f>
        <v>0</v>
      </c>
      <c r="EF171" s="585" t="e">
        <f>EF170/EE189</f>
        <v>#DIV/0!</v>
      </c>
      <c r="EG171" s="198">
        <f t="shared" si="2012"/>
        <v>1</v>
      </c>
      <c r="EH171" s="198">
        <f t="shared" si="2013"/>
        <v>1</v>
      </c>
      <c r="EI171" s="199">
        <f t="shared" si="2014"/>
        <v>1</v>
      </c>
      <c r="EJ171" s="199">
        <f t="shared" ref="EJ171:EJ173" si="2093">IF(ED171=0,0,1)</f>
        <v>0</v>
      </c>
      <c r="EK171" s="199">
        <f t="shared" ref="EK171:EK174" si="2094">IF(EE171=0,0,1)</f>
        <v>0</v>
      </c>
      <c r="EL171" s="199">
        <f t="shared" ref="EL171:EL173" si="2095">PRODUCT(EG171:EK171)</f>
        <v>0</v>
      </c>
      <c r="EM171" s="113">
        <f t="shared" si="1652"/>
        <v>0</v>
      </c>
      <c r="EN171" s="155">
        <f t="shared" si="1378"/>
        <v>0</v>
      </c>
      <c r="EQ171" s="286" t="s">
        <v>473</v>
      </c>
      <c r="ER171" s="287" t="s">
        <v>474</v>
      </c>
      <c r="ES171" s="288" t="s">
        <v>107</v>
      </c>
      <c r="ET171" s="289">
        <v>1</v>
      </c>
      <c r="EU171" s="295">
        <v>0</v>
      </c>
      <c r="EV171" s="291">
        <f t="shared" ref="EV171:EV173" si="2096">+ROUND(ET171*EU171,0)</f>
        <v>0</v>
      </c>
      <c r="EW171" s="585" t="e">
        <f>EW170/EV189</f>
        <v>#DIV/0!</v>
      </c>
      <c r="EX171" s="198">
        <f t="shared" si="2019"/>
        <v>1</v>
      </c>
      <c r="EY171" s="198">
        <f t="shared" si="2020"/>
        <v>1</v>
      </c>
      <c r="EZ171" s="199">
        <f t="shared" si="2021"/>
        <v>1</v>
      </c>
      <c r="FA171" s="199">
        <f t="shared" ref="FA171:FA173" si="2097">IF(EU171=0,0,1)</f>
        <v>0</v>
      </c>
      <c r="FB171" s="199">
        <f t="shared" ref="FB171:FB174" si="2098">IF(EV171=0,0,1)</f>
        <v>0</v>
      </c>
      <c r="FC171" s="199">
        <f t="shared" ref="FC171:FC173" si="2099">PRODUCT(EX171:FB171)</f>
        <v>0</v>
      </c>
      <c r="FD171" s="113">
        <f t="shared" si="1653"/>
        <v>0</v>
      </c>
      <c r="FE171" s="155">
        <f t="shared" si="1383"/>
        <v>0</v>
      </c>
      <c r="FH171" s="286" t="s">
        <v>473</v>
      </c>
      <c r="FI171" s="287" t="s">
        <v>474</v>
      </c>
      <c r="FJ171" s="288" t="s">
        <v>107</v>
      </c>
      <c r="FK171" s="289">
        <v>1</v>
      </c>
      <c r="FL171" s="295">
        <v>0</v>
      </c>
      <c r="FM171" s="291">
        <f t="shared" ref="FM171:FM173" si="2100">+ROUND(FK171*FL171,0)</f>
        <v>0</v>
      </c>
      <c r="FN171" s="585" t="e">
        <f>FN170/FM189</f>
        <v>#DIV/0!</v>
      </c>
      <c r="FO171" s="198">
        <f t="shared" si="2026"/>
        <v>1</v>
      </c>
      <c r="FP171" s="198">
        <f t="shared" si="2027"/>
        <v>1</v>
      </c>
      <c r="FQ171" s="199">
        <f t="shared" si="2028"/>
        <v>1</v>
      </c>
      <c r="FR171" s="199">
        <f t="shared" ref="FR171:FR173" si="2101">IF(FL171=0,0,1)</f>
        <v>0</v>
      </c>
      <c r="FS171" s="199">
        <f t="shared" ref="FS171:FS174" si="2102">IF(FM171=0,0,1)</f>
        <v>0</v>
      </c>
      <c r="FT171" s="199">
        <f t="shared" ref="FT171:FT173" si="2103">PRODUCT(FO171:FS171)</f>
        <v>0</v>
      </c>
      <c r="FU171" s="113">
        <f t="shared" si="1654"/>
        <v>0</v>
      </c>
      <c r="FV171" s="155">
        <f t="shared" si="1388"/>
        <v>0</v>
      </c>
      <c r="FY171" s="286" t="s">
        <v>473</v>
      </c>
      <c r="FZ171" s="287" t="s">
        <v>474</v>
      </c>
      <c r="GA171" s="288" t="s">
        <v>107</v>
      </c>
      <c r="GB171" s="289">
        <v>1</v>
      </c>
      <c r="GC171" s="295">
        <v>0</v>
      </c>
      <c r="GD171" s="291">
        <f t="shared" ref="GD171:GD173" si="2104">+ROUND(GB171*GC171,0)</f>
        <v>0</v>
      </c>
      <c r="GE171" s="585" t="e">
        <f>GE170/GD189</f>
        <v>#DIV/0!</v>
      </c>
      <c r="GF171" s="198">
        <f t="shared" si="2033"/>
        <v>1</v>
      </c>
      <c r="GG171" s="198">
        <f t="shared" si="2034"/>
        <v>1</v>
      </c>
      <c r="GH171" s="199">
        <f t="shared" si="2035"/>
        <v>1</v>
      </c>
      <c r="GI171" s="199">
        <f t="shared" ref="GI171:GI173" si="2105">IF(GC171=0,0,1)</f>
        <v>0</v>
      </c>
      <c r="GJ171" s="199">
        <f t="shared" ref="GJ171:GJ174" si="2106">IF(GD171=0,0,1)</f>
        <v>0</v>
      </c>
      <c r="GK171" s="199">
        <f t="shared" ref="GK171:GK173" si="2107">PRODUCT(GF171:GJ171)</f>
        <v>0</v>
      </c>
      <c r="GL171" s="113">
        <f t="shared" si="1655"/>
        <v>0</v>
      </c>
      <c r="GM171" s="155">
        <f t="shared" si="1393"/>
        <v>0</v>
      </c>
      <c r="GP171" s="286" t="s">
        <v>473</v>
      </c>
      <c r="GQ171" s="287" t="s">
        <v>474</v>
      </c>
      <c r="GR171" s="288" t="s">
        <v>107</v>
      </c>
      <c r="GS171" s="289">
        <v>1</v>
      </c>
      <c r="GT171" s="295">
        <v>0</v>
      </c>
      <c r="GU171" s="291">
        <f t="shared" ref="GU171:GU173" si="2108">+ROUND(GS171*GT171,0)</f>
        <v>0</v>
      </c>
      <c r="GV171" s="585" t="e">
        <f>GV170/GU189</f>
        <v>#DIV/0!</v>
      </c>
      <c r="GW171" s="198">
        <f t="shared" si="2040"/>
        <v>1</v>
      </c>
      <c r="GX171" s="198">
        <f t="shared" si="2041"/>
        <v>1</v>
      </c>
      <c r="GY171" s="199">
        <f t="shared" si="2042"/>
        <v>1</v>
      </c>
      <c r="GZ171" s="199">
        <f t="shared" ref="GZ171:GZ173" si="2109">IF(GT171=0,0,1)</f>
        <v>0</v>
      </c>
      <c r="HA171" s="199">
        <f t="shared" ref="HA171:HA174" si="2110">IF(GU171=0,0,1)</f>
        <v>0</v>
      </c>
      <c r="HB171" s="199">
        <f t="shared" ref="HB171:HB173" si="2111">PRODUCT(GW171:HA171)</f>
        <v>0</v>
      </c>
      <c r="HC171" s="113">
        <f t="shared" si="1656"/>
        <v>0</v>
      </c>
      <c r="HD171" s="155">
        <f t="shared" si="1398"/>
        <v>0</v>
      </c>
      <c r="HG171" s="286" t="s">
        <v>473</v>
      </c>
      <c r="HH171" s="287" t="s">
        <v>474</v>
      </c>
      <c r="HI171" s="288" t="s">
        <v>107</v>
      </c>
      <c r="HJ171" s="289">
        <v>1</v>
      </c>
      <c r="HK171" s="295">
        <v>0</v>
      </c>
      <c r="HL171" s="291">
        <f t="shared" ref="HL171:HL173" si="2112">+ROUND(HJ171*HK171,0)</f>
        <v>0</v>
      </c>
      <c r="HM171" s="585" t="e">
        <f>HM170/HL189</f>
        <v>#DIV/0!</v>
      </c>
      <c r="HN171" s="198">
        <f t="shared" si="2047"/>
        <v>1</v>
      </c>
      <c r="HO171" s="198">
        <f t="shared" si="2048"/>
        <v>1</v>
      </c>
      <c r="HP171" s="199">
        <f t="shared" si="2049"/>
        <v>1</v>
      </c>
      <c r="HQ171" s="199">
        <f t="shared" ref="HQ171:HQ173" si="2113">IF(HK171=0,0,1)</f>
        <v>0</v>
      </c>
      <c r="HR171" s="199">
        <f t="shared" ref="HR171:HR174" si="2114">IF(HL171=0,0,1)</f>
        <v>0</v>
      </c>
      <c r="HS171" s="199">
        <f t="shared" ref="HS171:HS173" si="2115">PRODUCT(HN171:HR171)</f>
        <v>0</v>
      </c>
      <c r="HT171" s="113">
        <f t="shared" si="1657"/>
        <v>0</v>
      </c>
      <c r="HU171" s="155">
        <f t="shared" si="1403"/>
        <v>0</v>
      </c>
      <c r="HX171" s="286" t="s">
        <v>473</v>
      </c>
      <c r="HY171" s="287" t="s">
        <v>474</v>
      </c>
      <c r="HZ171" s="288" t="s">
        <v>107</v>
      </c>
      <c r="IA171" s="289">
        <v>1</v>
      </c>
      <c r="IB171" s="295">
        <v>0</v>
      </c>
      <c r="IC171" s="291">
        <f t="shared" ref="IC171:IC173" si="2116">+ROUND(IA171*IB171,0)</f>
        <v>0</v>
      </c>
      <c r="ID171" s="585" t="e">
        <f>ID170/IC189</f>
        <v>#DIV/0!</v>
      </c>
      <c r="IE171" s="198">
        <f t="shared" si="2054"/>
        <v>1</v>
      </c>
      <c r="IF171" s="198">
        <f t="shared" si="2055"/>
        <v>1</v>
      </c>
      <c r="IG171" s="199">
        <f t="shared" si="2056"/>
        <v>1</v>
      </c>
      <c r="IH171" s="199">
        <f t="shared" ref="IH171:IH173" si="2117">IF(IB171=0,0,1)</f>
        <v>0</v>
      </c>
      <c r="II171" s="199">
        <f t="shared" ref="II171:II174" si="2118">IF(IC171=0,0,1)</f>
        <v>0</v>
      </c>
      <c r="IJ171" s="199">
        <f t="shared" ref="IJ171:IJ173" si="2119">PRODUCT(IE171:II171)</f>
        <v>0</v>
      </c>
      <c r="IK171" s="113">
        <f t="shared" si="1658"/>
        <v>0</v>
      </c>
      <c r="IL171" s="155">
        <f t="shared" si="1408"/>
        <v>0</v>
      </c>
      <c r="IO171" s="286" t="s">
        <v>473</v>
      </c>
      <c r="IP171" s="287" t="s">
        <v>474</v>
      </c>
      <c r="IQ171" s="288" t="s">
        <v>107</v>
      </c>
      <c r="IR171" s="289">
        <v>1</v>
      </c>
      <c r="IS171" s="295">
        <v>0</v>
      </c>
      <c r="IT171" s="291">
        <f t="shared" ref="IT171:IT173" si="2120">+ROUND(IR171*IS171,0)</f>
        <v>0</v>
      </c>
      <c r="IU171" s="585" t="e">
        <f>IU170/IT189</f>
        <v>#DIV/0!</v>
      </c>
      <c r="IV171" s="198">
        <f t="shared" si="2061"/>
        <v>1</v>
      </c>
      <c r="IW171" s="198">
        <f t="shared" si="2062"/>
        <v>1</v>
      </c>
      <c r="IX171" s="199">
        <f t="shared" si="2063"/>
        <v>1</v>
      </c>
      <c r="IY171" s="199">
        <f t="shared" ref="IY171:IY173" si="2121">IF(IS171=0,0,1)</f>
        <v>0</v>
      </c>
      <c r="IZ171" s="199">
        <f t="shared" ref="IZ171:IZ174" si="2122">IF(IT171=0,0,1)</f>
        <v>0</v>
      </c>
      <c r="JA171" s="199">
        <f t="shared" ref="JA171:JA173" si="2123">PRODUCT(IV171:IZ171)</f>
        <v>0</v>
      </c>
      <c r="JB171" s="113">
        <f t="shared" si="1659"/>
        <v>0</v>
      </c>
      <c r="JC171" s="155">
        <f t="shared" si="1413"/>
        <v>0</v>
      </c>
    </row>
    <row r="172" spans="2:263" ht="44.25" customHeight="1">
      <c r="B172" s="286" t="s">
        <v>475</v>
      </c>
      <c r="C172" s="287" t="s">
        <v>476</v>
      </c>
      <c r="D172" s="288" t="s">
        <v>107</v>
      </c>
      <c r="E172" s="289">
        <v>1</v>
      </c>
      <c r="F172" s="290">
        <v>0</v>
      </c>
      <c r="G172" s="291">
        <f t="shared" si="1892"/>
        <v>0</v>
      </c>
      <c r="H172" s="587"/>
      <c r="K172" s="286" t="s">
        <v>475</v>
      </c>
      <c r="L172" s="292" t="s">
        <v>476</v>
      </c>
      <c r="M172" s="293" t="s">
        <v>107</v>
      </c>
      <c r="N172" s="294">
        <v>1</v>
      </c>
      <c r="O172" s="295">
        <v>1547802</v>
      </c>
      <c r="P172" s="291">
        <f t="shared" si="2067"/>
        <v>1547802</v>
      </c>
      <c r="Q172" s="587"/>
      <c r="R172" s="198">
        <f t="shared" si="1966"/>
        <v>1</v>
      </c>
      <c r="S172" s="198">
        <f t="shared" si="1967"/>
        <v>1</v>
      </c>
      <c r="T172" s="199">
        <f t="shared" si="1968"/>
        <v>1</v>
      </c>
      <c r="U172" s="199">
        <f t="shared" si="1104"/>
        <v>1</v>
      </c>
      <c r="V172" s="199">
        <f t="shared" si="1105"/>
        <v>1</v>
      </c>
      <c r="W172" s="199">
        <f t="shared" si="1106"/>
        <v>1</v>
      </c>
      <c r="X172" s="113">
        <f t="shared" si="1107"/>
        <v>1547802</v>
      </c>
      <c r="Y172" s="155">
        <f t="shared" si="1108"/>
        <v>0</v>
      </c>
      <c r="AB172" s="286" t="s">
        <v>475</v>
      </c>
      <c r="AC172" s="292" t="s">
        <v>476</v>
      </c>
      <c r="AD172" s="293" t="s">
        <v>107</v>
      </c>
      <c r="AE172" s="294">
        <v>1</v>
      </c>
      <c r="AF172" s="295">
        <v>145887</v>
      </c>
      <c r="AG172" s="291">
        <f t="shared" si="2068"/>
        <v>145887</v>
      </c>
      <c r="AH172" s="587"/>
      <c r="AI172" s="198">
        <f t="shared" si="1970"/>
        <v>1</v>
      </c>
      <c r="AJ172" s="198">
        <f t="shared" si="1971"/>
        <v>1</v>
      </c>
      <c r="AK172" s="199">
        <f t="shared" si="1972"/>
        <v>1</v>
      </c>
      <c r="AL172" s="199">
        <f t="shared" si="2069"/>
        <v>1</v>
      </c>
      <c r="AM172" s="199">
        <f t="shared" si="2070"/>
        <v>1</v>
      </c>
      <c r="AN172" s="199">
        <f t="shared" si="2071"/>
        <v>1</v>
      </c>
      <c r="AO172" s="113">
        <f t="shared" si="1646"/>
        <v>145887</v>
      </c>
      <c r="AP172" s="155">
        <f t="shared" si="1348"/>
        <v>0</v>
      </c>
      <c r="AS172" s="286" t="s">
        <v>475</v>
      </c>
      <c r="AT172" s="292" t="s">
        <v>476</v>
      </c>
      <c r="AU172" s="296" t="s">
        <v>107</v>
      </c>
      <c r="AV172" s="294">
        <v>1</v>
      </c>
      <c r="AW172" s="297">
        <v>850000</v>
      </c>
      <c r="AX172" s="291">
        <f t="shared" si="2072"/>
        <v>850000</v>
      </c>
      <c r="AY172" s="587"/>
      <c r="AZ172" s="198">
        <f t="shared" si="1977"/>
        <v>1</v>
      </c>
      <c r="BA172" s="198">
        <f t="shared" si="1978"/>
        <v>1</v>
      </c>
      <c r="BB172" s="199">
        <f t="shared" si="1979"/>
        <v>1</v>
      </c>
      <c r="BC172" s="199">
        <f t="shared" si="2073"/>
        <v>1</v>
      </c>
      <c r="BD172" s="199">
        <f t="shared" si="2074"/>
        <v>1</v>
      </c>
      <c r="BE172" s="199">
        <f t="shared" si="2075"/>
        <v>1</v>
      </c>
      <c r="BF172" s="113">
        <f t="shared" si="1647"/>
        <v>850000</v>
      </c>
      <c r="BG172" s="155">
        <f t="shared" si="1353"/>
        <v>0</v>
      </c>
      <c r="BJ172" s="286" t="s">
        <v>475</v>
      </c>
      <c r="BK172" s="292" t="s">
        <v>476</v>
      </c>
      <c r="BL172" s="293" t="s">
        <v>107</v>
      </c>
      <c r="BM172" s="294">
        <v>1</v>
      </c>
      <c r="BN172" s="295">
        <v>400000</v>
      </c>
      <c r="BO172" s="291">
        <f t="shared" si="2076"/>
        <v>400000</v>
      </c>
      <c r="BP172" s="587"/>
      <c r="BQ172" s="198">
        <f t="shared" si="1984"/>
        <v>1</v>
      </c>
      <c r="BR172" s="198">
        <f t="shared" si="1985"/>
        <v>1</v>
      </c>
      <c r="BS172" s="199">
        <f t="shared" si="1986"/>
        <v>1</v>
      </c>
      <c r="BT172" s="199">
        <f t="shared" si="2077"/>
        <v>1</v>
      </c>
      <c r="BU172" s="199">
        <f t="shared" si="2078"/>
        <v>1</v>
      </c>
      <c r="BV172" s="199">
        <f t="shared" si="2079"/>
        <v>1</v>
      </c>
      <c r="BW172" s="113">
        <f t="shared" si="1648"/>
        <v>400000</v>
      </c>
      <c r="BX172" s="155">
        <f t="shared" si="1358"/>
        <v>0</v>
      </c>
      <c r="CA172" s="286" t="s">
        <v>475</v>
      </c>
      <c r="CB172" s="298" t="s">
        <v>476</v>
      </c>
      <c r="CC172" s="293" t="s">
        <v>107</v>
      </c>
      <c r="CD172" s="294">
        <v>1</v>
      </c>
      <c r="CE172" s="295">
        <v>400000</v>
      </c>
      <c r="CF172" s="291">
        <f t="shared" si="2080"/>
        <v>400000</v>
      </c>
      <c r="CG172" s="587"/>
      <c r="CH172" s="198">
        <f t="shared" si="1991"/>
        <v>1</v>
      </c>
      <c r="CI172" s="198">
        <f t="shared" si="1992"/>
        <v>1</v>
      </c>
      <c r="CJ172" s="199">
        <f t="shared" si="1993"/>
        <v>1</v>
      </c>
      <c r="CK172" s="199">
        <f t="shared" si="2081"/>
        <v>1</v>
      </c>
      <c r="CL172" s="199">
        <f t="shared" si="2082"/>
        <v>1</v>
      </c>
      <c r="CM172" s="199">
        <f t="shared" si="2083"/>
        <v>1</v>
      </c>
      <c r="CN172" s="113">
        <f t="shared" si="1649"/>
        <v>400000</v>
      </c>
      <c r="CO172" s="155">
        <f t="shared" si="1363"/>
        <v>0</v>
      </c>
      <c r="CR172" s="299" t="s">
        <v>475</v>
      </c>
      <c r="CS172" s="300" t="s">
        <v>476</v>
      </c>
      <c r="CT172" s="301" t="s">
        <v>107</v>
      </c>
      <c r="CU172" s="302">
        <v>1</v>
      </c>
      <c r="CV172" s="303">
        <v>680000</v>
      </c>
      <c r="CW172" s="291">
        <f t="shared" si="2084"/>
        <v>680000</v>
      </c>
      <c r="CX172" s="587"/>
      <c r="CY172" s="198">
        <f t="shared" si="1998"/>
        <v>1</v>
      </c>
      <c r="CZ172" s="198">
        <f t="shared" si="1999"/>
        <v>1</v>
      </c>
      <c r="DA172" s="199">
        <f t="shared" si="2000"/>
        <v>1</v>
      </c>
      <c r="DB172" s="199">
        <f t="shared" si="2085"/>
        <v>1</v>
      </c>
      <c r="DC172" s="199">
        <f t="shared" si="2086"/>
        <v>1</v>
      </c>
      <c r="DD172" s="199">
        <f t="shared" si="2087"/>
        <v>1</v>
      </c>
      <c r="DE172" s="113">
        <f t="shared" si="1650"/>
        <v>680000</v>
      </c>
      <c r="DF172" s="155">
        <f t="shared" si="1368"/>
        <v>0</v>
      </c>
      <c r="DI172" s="286" t="s">
        <v>475</v>
      </c>
      <c r="DJ172" s="287" t="s">
        <v>476</v>
      </c>
      <c r="DK172" s="288" t="s">
        <v>107</v>
      </c>
      <c r="DL172" s="289">
        <v>1</v>
      </c>
      <c r="DM172" s="295">
        <v>0</v>
      </c>
      <c r="DN172" s="291">
        <f t="shared" si="2088"/>
        <v>0</v>
      </c>
      <c r="DO172" s="587"/>
      <c r="DP172" s="198">
        <f t="shared" si="2005"/>
        <v>1</v>
      </c>
      <c r="DQ172" s="198">
        <f t="shared" si="2006"/>
        <v>1</v>
      </c>
      <c r="DR172" s="199">
        <f t="shared" si="2007"/>
        <v>1</v>
      </c>
      <c r="DS172" s="199">
        <f t="shared" si="2089"/>
        <v>0</v>
      </c>
      <c r="DT172" s="199">
        <f t="shared" si="2090"/>
        <v>0</v>
      </c>
      <c r="DU172" s="199">
        <f t="shared" si="2091"/>
        <v>0</v>
      </c>
      <c r="DV172" s="113">
        <f t="shared" si="1651"/>
        <v>0</v>
      </c>
      <c r="DW172" s="155">
        <f t="shared" si="1373"/>
        <v>0</v>
      </c>
      <c r="DZ172" s="286" t="s">
        <v>475</v>
      </c>
      <c r="EA172" s="287" t="s">
        <v>476</v>
      </c>
      <c r="EB172" s="288" t="s">
        <v>107</v>
      </c>
      <c r="EC172" s="289">
        <v>1</v>
      </c>
      <c r="ED172" s="295">
        <v>0</v>
      </c>
      <c r="EE172" s="291">
        <f t="shared" si="2092"/>
        <v>0</v>
      </c>
      <c r="EF172" s="587"/>
      <c r="EG172" s="198">
        <f t="shared" si="2012"/>
        <v>1</v>
      </c>
      <c r="EH172" s="198">
        <f t="shared" si="2013"/>
        <v>1</v>
      </c>
      <c r="EI172" s="199">
        <f t="shared" si="2014"/>
        <v>1</v>
      </c>
      <c r="EJ172" s="199">
        <f t="shared" si="2093"/>
        <v>0</v>
      </c>
      <c r="EK172" s="199">
        <f t="shared" si="2094"/>
        <v>0</v>
      </c>
      <c r="EL172" s="199">
        <f t="shared" si="2095"/>
        <v>0</v>
      </c>
      <c r="EM172" s="113">
        <f t="shared" si="1652"/>
        <v>0</v>
      </c>
      <c r="EN172" s="155">
        <f t="shared" si="1378"/>
        <v>0</v>
      </c>
      <c r="EQ172" s="286" t="s">
        <v>475</v>
      </c>
      <c r="ER172" s="287" t="s">
        <v>476</v>
      </c>
      <c r="ES172" s="288" t="s">
        <v>107</v>
      </c>
      <c r="ET172" s="289">
        <v>1</v>
      </c>
      <c r="EU172" s="295">
        <v>0</v>
      </c>
      <c r="EV172" s="291">
        <f t="shared" si="2096"/>
        <v>0</v>
      </c>
      <c r="EW172" s="587"/>
      <c r="EX172" s="198">
        <f t="shared" si="2019"/>
        <v>1</v>
      </c>
      <c r="EY172" s="198">
        <f t="shared" si="2020"/>
        <v>1</v>
      </c>
      <c r="EZ172" s="199">
        <f t="shared" si="2021"/>
        <v>1</v>
      </c>
      <c r="FA172" s="199">
        <f t="shared" si="2097"/>
        <v>0</v>
      </c>
      <c r="FB172" s="199">
        <f t="shared" si="2098"/>
        <v>0</v>
      </c>
      <c r="FC172" s="199">
        <f t="shared" si="2099"/>
        <v>0</v>
      </c>
      <c r="FD172" s="113">
        <f t="shared" si="1653"/>
        <v>0</v>
      </c>
      <c r="FE172" s="155">
        <f t="shared" si="1383"/>
        <v>0</v>
      </c>
      <c r="FH172" s="286" t="s">
        <v>475</v>
      </c>
      <c r="FI172" s="287" t="s">
        <v>476</v>
      </c>
      <c r="FJ172" s="288" t="s">
        <v>107</v>
      </c>
      <c r="FK172" s="289">
        <v>1</v>
      </c>
      <c r="FL172" s="295">
        <v>0</v>
      </c>
      <c r="FM172" s="291">
        <f t="shared" si="2100"/>
        <v>0</v>
      </c>
      <c r="FN172" s="587"/>
      <c r="FO172" s="198">
        <f t="shared" si="2026"/>
        <v>1</v>
      </c>
      <c r="FP172" s="198">
        <f t="shared" si="2027"/>
        <v>1</v>
      </c>
      <c r="FQ172" s="199">
        <f t="shared" si="2028"/>
        <v>1</v>
      </c>
      <c r="FR172" s="199">
        <f t="shared" si="2101"/>
        <v>0</v>
      </c>
      <c r="FS172" s="199">
        <f t="shared" si="2102"/>
        <v>0</v>
      </c>
      <c r="FT172" s="199">
        <f t="shared" si="2103"/>
        <v>0</v>
      </c>
      <c r="FU172" s="113">
        <f t="shared" si="1654"/>
        <v>0</v>
      </c>
      <c r="FV172" s="155">
        <f t="shared" si="1388"/>
        <v>0</v>
      </c>
      <c r="FY172" s="286" t="s">
        <v>475</v>
      </c>
      <c r="FZ172" s="287" t="s">
        <v>476</v>
      </c>
      <c r="GA172" s="288" t="s">
        <v>107</v>
      </c>
      <c r="GB172" s="289">
        <v>1</v>
      </c>
      <c r="GC172" s="295">
        <v>0</v>
      </c>
      <c r="GD172" s="291">
        <f t="shared" si="2104"/>
        <v>0</v>
      </c>
      <c r="GE172" s="587"/>
      <c r="GF172" s="198">
        <f t="shared" si="2033"/>
        <v>1</v>
      </c>
      <c r="GG172" s="198">
        <f t="shared" si="2034"/>
        <v>1</v>
      </c>
      <c r="GH172" s="199">
        <f t="shared" si="2035"/>
        <v>1</v>
      </c>
      <c r="GI172" s="199">
        <f t="shared" si="2105"/>
        <v>0</v>
      </c>
      <c r="GJ172" s="199">
        <f t="shared" si="2106"/>
        <v>0</v>
      </c>
      <c r="GK172" s="199">
        <f t="shared" si="2107"/>
        <v>0</v>
      </c>
      <c r="GL172" s="113">
        <f t="shared" si="1655"/>
        <v>0</v>
      </c>
      <c r="GM172" s="155">
        <f t="shared" si="1393"/>
        <v>0</v>
      </c>
      <c r="GP172" s="286" t="s">
        <v>475</v>
      </c>
      <c r="GQ172" s="287" t="s">
        <v>476</v>
      </c>
      <c r="GR172" s="288" t="s">
        <v>107</v>
      </c>
      <c r="GS172" s="289">
        <v>1</v>
      </c>
      <c r="GT172" s="295">
        <v>0</v>
      </c>
      <c r="GU172" s="291">
        <f t="shared" si="2108"/>
        <v>0</v>
      </c>
      <c r="GV172" s="587"/>
      <c r="GW172" s="198">
        <f t="shared" si="2040"/>
        <v>1</v>
      </c>
      <c r="GX172" s="198">
        <f t="shared" si="2041"/>
        <v>1</v>
      </c>
      <c r="GY172" s="199">
        <f t="shared" si="2042"/>
        <v>1</v>
      </c>
      <c r="GZ172" s="199">
        <f t="shared" si="2109"/>
        <v>0</v>
      </c>
      <c r="HA172" s="199">
        <f t="shared" si="2110"/>
        <v>0</v>
      </c>
      <c r="HB172" s="199">
        <f t="shared" si="2111"/>
        <v>0</v>
      </c>
      <c r="HC172" s="113">
        <f t="shared" si="1656"/>
        <v>0</v>
      </c>
      <c r="HD172" s="155">
        <f t="shared" si="1398"/>
        <v>0</v>
      </c>
      <c r="HG172" s="286" t="s">
        <v>475</v>
      </c>
      <c r="HH172" s="287" t="s">
        <v>476</v>
      </c>
      <c r="HI172" s="288" t="s">
        <v>107</v>
      </c>
      <c r="HJ172" s="289">
        <v>1</v>
      </c>
      <c r="HK172" s="295">
        <v>0</v>
      </c>
      <c r="HL172" s="291">
        <f t="shared" si="2112"/>
        <v>0</v>
      </c>
      <c r="HM172" s="587"/>
      <c r="HN172" s="198">
        <f t="shared" si="2047"/>
        <v>1</v>
      </c>
      <c r="HO172" s="198">
        <f t="shared" si="2048"/>
        <v>1</v>
      </c>
      <c r="HP172" s="199">
        <f t="shared" si="2049"/>
        <v>1</v>
      </c>
      <c r="HQ172" s="199">
        <f t="shared" si="2113"/>
        <v>0</v>
      </c>
      <c r="HR172" s="199">
        <f t="shared" si="2114"/>
        <v>0</v>
      </c>
      <c r="HS172" s="199">
        <f t="shared" si="2115"/>
        <v>0</v>
      </c>
      <c r="HT172" s="113">
        <f t="shared" si="1657"/>
        <v>0</v>
      </c>
      <c r="HU172" s="155">
        <f t="shared" si="1403"/>
        <v>0</v>
      </c>
      <c r="HX172" s="286" t="s">
        <v>475</v>
      </c>
      <c r="HY172" s="287" t="s">
        <v>476</v>
      </c>
      <c r="HZ172" s="288" t="s">
        <v>107</v>
      </c>
      <c r="IA172" s="289">
        <v>1</v>
      </c>
      <c r="IB172" s="295">
        <v>0</v>
      </c>
      <c r="IC172" s="291">
        <f t="shared" si="2116"/>
        <v>0</v>
      </c>
      <c r="ID172" s="587"/>
      <c r="IE172" s="198">
        <f t="shared" si="2054"/>
        <v>1</v>
      </c>
      <c r="IF172" s="198">
        <f t="shared" si="2055"/>
        <v>1</v>
      </c>
      <c r="IG172" s="199">
        <f t="shared" si="2056"/>
        <v>1</v>
      </c>
      <c r="IH172" s="199">
        <f t="shared" si="2117"/>
        <v>0</v>
      </c>
      <c r="II172" s="199">
        <f t="shared" si="2118"/>
        <v>0</v>
      </c>
      <c r="IJ172" s="199">
        <f t="shared" si="2119"/>
        <v>0</v>
      </c>
      <c r="IK172" s="113">
        <f t="shared" si="1658"/>
        <v>0</v>
      </c>
      <c r="IL172" s="155">
        <f t="shared" si="1408"/>
        <v>0</v>
      </c>
      <c r="IO172" s="286" t="s">
        <v>475</v>
      </c>
      <c r="IP172" s="287" t="s">
        <v>476</v>
      </c>
      <c r="IQ172" s="288" t="s">
        <v>107</v>
      </c>
      <c r="IR172" s="289">
        <v>1</v>
      </c>
      <c r="IS172" s="295">
        <v>0</v>
      </c>
      <c r="IT172" s="291">
        <f t="shared" si="2120"/>
        <v>0</v>
      </c>
      <c r="IU172" s="587"/>
      <c r="IV172" s="198">
        <f t="shared" si="2061"/>
        <v>1</v>
      </c>
      <c r="IW172" s="198">
        <f t="shared" si="2062"/>
        <v>1</v>
      </c>
      <c r="IX172" s="199">
        <f t="shared" si="2063"/>
        <v>1</v>
      </c>
      <c r="IY172" s="199">
        <f t="shared" si="2121"/>
        <v>0</v>
      </c>
      <c r="IZ172" s="199">
        <f t="shared" si="2122"/>
        <v>0</v>
      </c>
      <c r="JA172" s="199">
        <f t="shared" si="2123"/>
        <v>0</v>
      </c>
      <c r="JB172" s="113">
        <f t="shared" si="1659"/>
        <v>0</v>
      </c>
      <c r="JC172" s="155">
        <f t="shared" si="1413"/>
        <v>0</v>
      </c>
    </row>
    <row r="173" spans="2:263" ht="48.75" customHeight="1" thickBot="1">
      <c r="B173" s="286" t="s">
        <v>477</v>
      </c>
      <c r="C173" s="287" t="s">
        <v>478</v>
      </c>
      <c r="D173" s="288" t="s">
        <v>107</v>
      </c>
      <c r="E173" s="289">
        <v>1</v>
      </c>
      <c r="F173" s="290">
        <v>0</v>
      </c>
      <c r="G173" s="291">
        <f t="shared" si="1892"/>
        <v>0</v>
      </c>
      <c r="H173" s="587"/>
      <c r="K173" s="286" t="s">
        <v>477</v>
      </c>
      <c r="L173" s="292" t="s">
        <v>478</v>
      </c>
      <c r="M173" s="293" t="s">
        <v>107</v>
      </c>
      <c r="N173" s="294">
        <v>1</v>
      </c>
      <c r="O173" s="295">
        <v>69854</v>
      </c>
      <c r="P173" s="291">
        <f t="shared" si="2067"/>
        <v>69854</v>
      </c>
      <c r="Q173" s="586"/>
      <c r="R173" s="198">
        <f t="shared" si="1966"/>
        <v>1</v>
      </c>
      <c r="S173" s="198">
        <f t="shared" si="1967"/>
        <v>1</v>
      </c>
      <c r="T173" s="199">
        <f t="shared" si="1968"/>
        <v>1</v>
      </c>
      <c r="U173" s="199">
        <f t="shared" si="1104"/>
        <v>1</v>
      </c>
      <c r="V173" s="199">
        <f t="shared" si="1105"/>
        <v>1</v>
      </c>
      <c r="W173" s="199">
        <f t="shared" si="1106"/>
        <v>1</v>
      </c>
      <c r="X173" s="113">
        <f t="shared" si="1107"/>
        <v>69854</v>
      </c>
      <c r="Y173" s="155">
        <f t="shared" si="1108"/>
        <v>0</v>
      </c>
      <c r="AB173" s="286" t="s">
        <v>477</v>
      </c>
      <c r="AC173" s="292" t="s">
        <v>478</v>
      </c>
      <c r="AD173" s="293" t="s">
        <v>107</v>
      </c>
      <c r="AE173" s="294">
        <v>1</v>
      </c>
      <c r="AF173" s="295">
        <v>38723</v>
      </c>
      <c r="AG173" s="291">
        <f t="shared" si="2068"/>
        <v>38723</v>
      </c>
      <c r="AH173" s="587"/>
      <c r="AI173" s="198">
        <f t="shared" si="1970"/>
        <v>1</v>
      </c>
      <c r="AJ173" s="198">
        <f t="shared" si="1971"/>
        <v>1</v>
      </c>
      <c r="AK173" s="199">
        <f t="shared" si="1972"/>
        <v>1</v>
      </c>
      <c r="AL173" s="199">
        <f t="shared" si="2069"/>
        <v>1</v>
      </c>
      <c r="AM173" s="199">
        <f t="shared" si="2070"/>
        <v>1</v>
      </c>
      <c r="AN173" s="199">
        <f t="shared" si="2071"/>
        <v>1</v>
      </c>
      <c r="AO173" s="113">
        <f t="shared" si="1646"/>
        <v>38723</v>
      </c>
      <c r="AP173" s="155">
        <f t="shared" si="1348"/>
        <v>0</v>
      </c>
      <c r="AS173" s="286" t="s">
        <v>477</v>
      </c>
      <c r="AT173" s="292" t="s">
        <v>478</v>
      </c>
      <c r="AU173" s="296" t="s">
        <v>107</v>
      </c>
      <c r="AV173" s="294">
        <v>1</v>
      </c>
      <c r="AW173" s="297">
        <v>35000</v>
      </c>
      <c r="AX173" s="291">
        <f t="shared" si="2072"/>
        <v>35000</v>
      </c>
      <c r="AY173" s="587"/>
      <c r="AZ173" s="198">
        <f t="shared" si="1977"/>
        <v>1</v>
      </c>
      <c r="BA173" s="198">
        <f t="shared" si="1978"/>
        <v>1</v>
      </c>
      <c r="BB173" s="199">
        <f t="shared" si="1979"/>
        <v>1</v>
      </c>
      <c r="BC173" s="199">
        <f t="shared" si="2073"/>
        <v>1</v>
      </c>
      <c r="BD173" s="199">
        <f t="shared" si="2074"/>
        <v>1</v>
      </c>
      <c r="BE173" s="199">
        <f t="shared" si="2075"/>
        <v>1</v>
      </c>
      <c r="BF173" s="113">
        <f t="shared" si="1647"/>
        <v>35000</v>
      </c>
      <c r="BG173" s="155">
        <f t="shared" si="1353"/>
        <v>0</v>
      </c>
      <c r="BJ173" s="286" t="s">
        <v>477</v>
      </c>
      <c r="BK173" s="292" t="s">
        <v>478</v>
      </c>
      <c r="BL173" s="293" t="s">
        <v>107</v>
      </c>
      <c r="BM173" s="294">
        <v>1</v>
      </c>
      <c r="BN173" s="295">
        <v>95000</v>
      </c>
      <c r="BO173" s="291">
        <f t="shared" si="2076"/>
        <v>95000</v>
      </c>
      <c r="BP173" s="587"/>
      <c r="BQ173" s="198">
        <f t="shared" si="1984"/>
        <v>1</v>
      </c>
      <c r="BR173" s="198">
        <f t="shared" si="1985"/>
        <v>1</v>
      </c>
      <c r="BS173" s="199">
        <f t="shared" si="1986"/>
        <v>1</v>
      </c>
      <c r="BT173" s="199">
        <f t="shared" si="2077"/>
        <v>1</v>
      </c>
      <c r="BU173" s="199">
        <f t="shared" si="2078"/>
        <v>1</v>
      </c>
      <c r="BV173" s="199">
        <f t="shared" si="2079"/>
        <v>1</v>
      </c>
      <c r="BW173" s="113">
        <f t="shared" si="1648"/>
        <v>95000</v>
      </c>
      <c r="BX173" s="155">
        <f t="shared" si="1358"/>
        <v>0</v>
      </c>
      <c r="CA173" s="286" t="s">
        <v>477</v>
      </c>
      <c r="CB173" s="298" t="s">
        <v>478</v>
      </c>
      <c r="CC173" s="293" t="s">
        <v>107</v>
      </c>
      <c r="CD173" s="294">
        <v>1</v>
      </c>
      <c r="CE173" s="295">
        <v>25000</v>
      </c>
      <c r="CF173" s="291">
        <f t="shared" si="2080"/>
        <v>25000</v>
      </c>
      <c r="CG173" s="587"/>
      <c r="CH173" s="198">
        <f t="shared" si="1991"/>
        <v>1</v>
      </c>
      <c r="CI173" s="198">
        <f t="shared" si="1992"/>
        <v>1</v>
      </c>
      <c r="CJ173" s="199">
        <f t="shared" si="1993"/>
        <v>1</v>
      </c>
      <c r="CK173" s="199">
        <f t="shared" si="2081"/>
        <v>1</v>
      </c>
      <c r="CL173" s="199">
        <f t="shared" si="2082"/>
        <v>1</v>
      </c>
      <c r="CM173" s="199">
        <f t="shared" si="2083"/>
        <v>1</v>
      </c>
      <c r="CN173" s="113">
        <f t="shared" si="1649"/>
        <v>25000</v>
      </c>
      <c r="CO173" s="155">
        <f t="shared" si="1363"/>
        <v>0</v>
      </c>
      <c r="CR173" s="299" t="s">
        <v>477</v>
      </c>
      <c r="CS173" s="300" t="s">
        <v>478</v>
      </c>
      <c r="CT173" s="301" t="s">
        <v>107</v>
      </c>
      <c r="CU173" s="302">
        <v>1</v>
      </c>
      <c r="CV173" s="303">
        <v>120000</v>
      </c>
      <c r="CW173" s="291">
        <f t="shared" si="2084"/>
        <v>120000</v>
      </c>
      <c r="CX173" s="587"/>
      <c r="CY173" s="198">
        <f t="shared" si="1998"/>
        <v>1</v>
      </c>
      <c r="CZ173" s="198">
        <f t="shared" si="1999"/>
        <v>1</v>
      </c>
      <c r="DA173" s="199">
        <f t="shared" si="2000"/>
        <v>1</v>
      </c>
      <c r="DB173" s="199">
        <f t="shared" si="2085"/>
        <v>1</v>
      </c>
      <c r="DC173" s="199">
        <f t="shared" si="2086"/>
        <v>1</v>
      </c>
      <c r="DD173" s="199">
        <f t="shared" si="2087"/>
        <v>1</v>
      </c>
      <c r="DE173" s="113">
        <f t="shared" si="1650"/>
        <v>120000</v>
      </c>
      <c r="DF173" s="155">
        <f t="shared" si="1368"/>
        <v>0</v>
      </c>
      <c r="DI173" s="286" t="s">
        <v>477</v>
      </c>
      <c r="DJ173" s="287" t="s">
        <v>478</v>
      </c>
      <c r="DK173" s="288" t="s">
        <v>107</v>
      </c>
      <c r="DL173" s="289">
        <v>1</v>
      </c>
      <c r="DM173" s="295">
        <v>0</v>
      </c>
      <c r="DN173" s="291">
        <f t="shared" si="2088"/>
        <v>0</v>
      </c>
      <c r="DO173" s="587"/>
      <c r="DP173" s="198">
        <f t="shared" si="2005"/>
        <v>1</v>
      </c>
      <c r="DQ173" s="198">
        <f t="shared" si="2006"/>
        <v>1</v>
      </c>
      <c r="DR173" s="199">
        <f t="shared" si="2007"/>
        <v>1</v>
      </c>
      <c r="DS173" s="199">
        <f t="shared" si="2089"/>
        <v>0</v>
      </c>
      <c r="DT173" s="199">
        <f t="shared" si="2090"/>
        <v>0</v>
      </c>
      <c r="DU173" s="199">
        <f t="shared" si="2091"/>
        <v>0</v>
      </c>
      <c r="DV173" s="113">
        <f t="shared" si="1651"/>
        <v>0</v>
      </c>
      <c r="DW173" s="155">
        <f t="shared" si="1373"/>
        <v>0</v>
      </c>
      <c r="DZ173" s="286" t="s">
        <v>477</v>
      </c>
      <c r="EA173" s="287" t="s">
        <v>478</v>
      </c>
      <c r="EB173" s="288" t="s">
        <v>107</v>
      </c>
      <c r="EC173" s="289">
        <v>1</v>
      </c>
      <c r="ED173" s="295">
        <v>0</v>
      </c>
      <c r="EE173" s="291">
        <f t="shared" si="2092"/>
        <v>0</v>
      </c>
      <c r="EF173" s="587"/>
      <c r="EG173" s="198">
        <f t="shared" si="2012"/>
        <v>1</v>
      </c>
      <c r="EH173" s="198">
        <f t="shared" si="2013"/>
        <v>1</v>
      </c>
      <c r="EI173" s="199">
        <f t="shared" si="2014"/>
        <v>1</v>
      </c>
      <c r="EJ173" s="199">
        <f t="shared" si="2093"/>
        <v>0</v>
      </c>
      <c r="EK173" s="199">
        <f t="shared" si="2094"/>
        <v>0</v>
      </c>
      <c r="EL173" s="199">
        <f t="shared" si="2095"/>
        <v>0</v>
      </c>
      <c r="EM173" s="113">
        <f t="shared" si="1652"/>
        <v>0</v>
      </c>
      <c r="EN173" s="155">
        <f t="shared" si="1378"/>
        <v>0</v>
      </c>
      <c r="EQ173" s="286" t="s">
        <v>477</v>
      </c>
      <c r="ER173" s="287" t="s">
        <v>478</v>
      </c>
      <c r="ES173" s="288" t="s">
        <v>107</v>
      </c>
      <c r="ET173" s="289">
        <v>1</v>
      </c>
      <c r="EU173" s="295">
        <v>0</v>
      </c>
      <c r="EV173" s="291">
        <f t="shared" si="2096"/>
        <v>0</v>
      </c>
      <c r="EW173" s="587"/>
      <c r="EX173" s="198">
        <f t="shared" si="2019"/>
        <v>1</v>
      </c>
      <c r="EY173" s="198">
        <f t="shared" si="2020"/>
        <v>1</v>
      </c>
      <c r="EZ173" s="199">
        <f t="shared" si="2021"/>
        <v>1</v>
      </c>
      <c r="FA173" s="199">
        <f t="shared" si="2097"/>
        <v>0</v>
      </c>
      <c r="FB173" s="199">
        <f t="shared" si="2098"/>
        <v>0</v>
      </c>
      <c r="FC173" s="199">
        <f t="shared" si="2099"/>
        <v>0</v>
      </c>
      <c r="FD173" s="113">
        <f t="shared" si="1653"/>
        <v>0</v>
      </c>
      <c r="FE173" s="155">
        <f t="shared" si="1383"/>
        <v>0</v>
      </c>
      <c r="FH173" s="286" t="s">
        <v>477</v>
      </c>
      <c r="FI173" s="287" t="s">
        <v>478</v>
      </c>
      <c r="FJ173" s="288" t="s">
        <v>107</v>
      </c>
      <c r="FK173" s="289">
        <v>1</v>
      </c>
      <c r="FL173" s="295">
        <v>0</v>
      </c>
      <c r="FM173" s="291">
        <f t="shared" si="2100"/>
        <v>0</v>
      </c>
      <c r="FN173" s="587"/>
      <c r="FO173" s="198">
        <f t="shared" si="2026"/>
        <v>1</v>
      </c>
      <c r="FP173" s="198">
        <f t="shared" si="2027"/>
        <v>1</v>
      </c>
      <c r="FQ173" s="199">
        <f t="shared" si="2028"/>
        <v>1</v>
      </c>
      <c r="FR173" s="199">
        <f t="shared" si="2101"/>
        <v>0</v>
      </c>
      <c r="FS173" s="199">
        <f t="shared" si="2102"/>
        <v>0</v>
      </c>
      <c r="FT173" s="199">
        <f t="shared" si="2103"/>
        <v>0</v>
      </c>
      <c r="FU173" s="113">
        <f t="shared" si="1654"/>
        <v>0</v>
      </c>
      <c r="FV173" s="155">
        <f t="shared" si="1388"/>
        <v>0</v>
      </c>
      <c r="FY173" s="286" t="s">
        <v>477</v>
      </c>
      <c r="FZ173" s="287" t="s">
        <v>478</v>
      </c>
      <c r="GA173" s="288" t="s">
        <v>107</v>
      </c>
      <c r="GB173" s="289">
        <v>1</v>
      </c>
      <c r="GC173" s="295">
        <v>0</v>
      </c>
      <c r="GD173" s="291">
        <f t="shared" si="2104"/>
        <v>0</v>
      </c>
      <c r="GE173" s="587"/>
      <c r="GF173" s="198">
        <f t="shared" si="2033"/>
        <v>1</v>
      </c>
      <c r="GG173" s="198">
        <f t="shared" si="2034"/>
        <v>1</v>
      </c>
      <c r="GH173" s="199">
        <f t="shared" si="2035"/>
        <v>1</v>
      </c>
      <c r="GI173" s="199">
        <f t="shared" si="2105"/>
        <v>0</v>
      </c>
      <c r="GJ173" s="199">
        <f t="shared" si="2106"/>
        <v>0</v>
      </c>
      <c r="GK173" s="199">
        <f t="shared" si="2107"/>
        <v>0</v>
      </c>
      <c r="GL173" s="113">
        <f t="shared" si="1655"/>
        <v>0</v>
      </c>
      <c r="GM173" s="155">
        <f t="shared" si="1393"/>
        <v>0</v>
      </c>
      <c r="GP173" s="286" t="s">
        <v>477</v>
      </c>
      <c r="GQ173" s="287" t="s">
        <v>478</v>
      </c>
      <c r="GR173" s="288" t="s">
        <v>107</v>
      </c>
      <c r="GS173" s="289">
        <v>1</v>
      </c>
      <c r="GT173" s="295">
        <v>0</v>
      </c>
      <c r="GU173" s="291">
        <f t="shared" si="2108"/>
        <v>0</v>
      </c>
      <c r="GV173" s="587"/>
      <c r="GW173" s="198">
        <f t="shared" si="2040"/>
        <v>1</v>
      </c>
      <c r="GX173" s="198">
        <f t="shared" si="2041"/>
        <v>1</v>
      </c>
      <c r="GY173" s="199">
        <f t="shared" si="2042"/>
        <v>1</v>
      </c>
      <c r="GZ173" s="199">
        <f t="shared" si="2109"/>
        <v>0</v>
      </c>
      <c r="HA173" s="199">
        <f t="shared" si="2110"/>
        <v>0</v>
      </c>
      <c r="HB173" s="199">
        <f t="shared" si="2111"/>
        <v>0</v>
      </c>
      <c r="HC173" s="113">
        <f t="shared" si="1656"/>
        <v>0</v>
      </c>
      <c r="HD173" s="155">
        <f t="shared" si="1398"/>
        <v>0</v>
      </c>
      <c r="HG173" s="286" t="s">
        <v>477</v>
      </c>
      <c r="HH173" s="287" t="s">
        <v>478</v>
      </c>
      <c r="HI173" s="288" t="s">
        <v>107</v>
      </c>
      <c r="HJ173" s="289">
        <v>1</v>
      </c>
      <c r="HK173" s="295">
        <v>0</v>
      </c>
      <c r="HL173" s="291">
        <f t="shared" si="2112"/>
        <v>0</v>
      </c>
      <c r="HM173" s="587"/>
      <c r="HN173" s="198">
        <f t="shared" si="2047"/>
        <v>1</v>
      </c>
      <c r="HO173" s="198">
        <f t="shared" si="2048"/>
        <v>1</v>
      </c>
      <c r="HP173" s="199">
        <f t="shared" si="2049"/>
        <v>1</v>
      </c>
      <c r="HQ173" s="199">
        <f t="shared" si="2113"/>
        <v>0</v>
      </c>
      <c r="HR173" s="199">
        <f t="shared" si="2114"/>
        <v>0</v>
      </c>
      <c r="HS173" s="199">
        <f t="shared" si="2115"/>
        <v>0</v>
      </c>
      <c r="HT173" s="113">
        <f t="shared" si="1657"/>
        <v>0</v>
      </c>
      <c r="HU173" s="155">
        <f t="shared" si="1403"/>
        <v>0</v>
      </c>
      <c r="HX173" s="286" t="s">
        <v>477</v>
      </c>
      <c r="HY173" s="287" t="s">
        <v>478</v>
      </c>
      <c r="HZ173" s="288" t="s">
        <v>107</v>
      </c>
      <c r="IA173" s="289">
        <v>1</v>
      </c>
      <c r="IB173" s="295">
        <v>0</v>
      </c>
      <c r="IC173" s="291">
        <f t="shared" si="2116"/>
        <v>0</v>
      </c>
      <c r="ID173" s="587"/>
      <c r="IE173" s="198">
        <f t="shared" si="2054"/>
        <v>1</v>
      </c>
      <c r="IF173" s="198">
        <f t="shared" si="2055"/>
        <v>1</v>
      </c>
      <c r="IG173" s="199">
        <f t="shared" si="2056"/>
        <v>1</v>
      </c>
      <c r="IH173" s="199">
        <f t="shared" si="2117"/>
        <v>0</v>
      </c>
      <c r="II173" s="199">
        <f t="shared" si="2118"/>
        <v>0</v>
      </c>
      <c r="IJ173" s="199">
        <f t="shared" si="2119"/>
        <v>0</v>
      </c>
      <c r="IK173" s="113">
        <f t="shared" si="1658"/>
        <v>0</v>
      </c>
      <c r="IL173" s="155">
        <f t="shared" si="1408"/>
        <v>0</v>
      </c>
      <c r="IO173" s="286" t="s">
        <v>477</v>
      </c>
      <c r="IP173" s="287" t="s">
        <v>478</v>
      </c>
      <c r="IQ173" s="288" t="s">
        <v>107</v>
      </c>
      <c r="IR173" s="289">
        <v>1</v>
      </c>
      <c r="IS173" s="295">
        <v>0</v>
      </c>
      <c r="IT173" s="291">
        <f t="shared" si="2120"/>
        <v>0</v>
      </c>
      <c r="IU173" s="587"/>
      <c r="IV173" s="198">
        <f t="shared" si="2061"/>
        <v>1</v>
      </c>
      <c r="IW173" s="198">
        <f t="shared" si="2062"/>
        <v>1</v>
      </c>
      <c r="IX173" s="199">
        <f t="shared" si="2063"/>
        <v>1</v>
      </c>
      <c r="IY173" s="199">
        <f t="shared" si="2121"/>
        <v>0</v>
      </c>
      <c r="IZ173" s="199">
        <f t="shared" si="2122"/>
        <v>0</v>
      </c>
      <c r="JA173" s="199">
        <f t="shared" si="2123"/>
        <v>0</v>
      </c>
      <c r="JB173" s="113">
        <f t="shared" si="1659"/>
        <v>0</v>
      </c>
      <c r="JC173" s="155">
        <f t="shared" si="1413"/>
        <v>0</v>
      </c>
    </row>
    <row r="174" spans="2:263" ht="17.25" thickTop="1" thickBot="1">
      <c r="B174" s="353" t="s">
        <v>479</v>
      </c>
      <c r="C174" s="354" t="s">
        <v>480</v>
      </c>
      <c r="D174" s="353"/>
      <c r="E174" s="355"/>
      <c r="F174" s="356"/>
      <c r="G174" s="356">
        <f>SUM(G176:G188)</f>
        <v>0</v>
      </c>
      <c r="H174" s="357" t="e">
        <f>G174/G189</f>
        <v>#DIV/0!</v>
      </c>
      <c r="K174" s="353" t="s">
        <v>479</v>
      </c>
      <c r="L174" s="354" t="s">
        <v>480</v>
      </c>
      <c r="M174" s="353"/>
      <c r="N174" s="355"/>
      <c r="O174" s="356"/>
      <c r="P174" s="356">
        <f>SUM(P176:P188)</f>
        <v>7163900</v>
      </c>
      <c r="Q174" s="357">
        <f>P174/P189</f>
        <v>3.281396042255004E-2</v>
      </c>
      <c r="R174" s="198">
        <f t="shared" si="1966"/>
        <v>1</v>
      </c>
      <c r="S174" s="198">
        <f t="shared" si="1967"/>
        <v>1</v>
      </c>
      <c r="T174" s="199">
        <f t="shared" si="1968"/>
        <v>1</v>
      </c>
      <c r="U174" s="119"/>
      <c r="V174" s="199">
        <f t="shared" si="1105"/>
        <v>1</v>
      </c>
      <c r="W174" s="199">
        <f>PRODUCT(R174:T174)</f>
        <v>1</v>
      </c>
      <c r="X174" s="113">
        <f t="shared" si="1107"/>
        <v>7163900</v>
      </c>
      <c r="Y174" s="155">
        <f t="shared" si="1108"/>
        <v>0</v>
      </c>
      <c r="AB174" s="353" t="s">
        <v>479</v>
      </c>
      <c r="AC174" s="354" t="s">
        <v>480</v>
      </c>
      <c r="AD174" s="353"/>
      <c r="AE174" s="355"/>
      <c r="AF174" s="356"/>
      <c r="AG174" s="356">
        <f>SUM(AG176:AG188)</f>
        <v>10913360</v>
      </c>
      <c r="AH174" s="357">
        <f>AG174/AG189</f>
        <v>5.1678757445937362E-2</v>
      </c>
      <c r="AI174" s="198">
        <f t="shared" si="1970"/>
        <v>1</v>
      </c>
      <c r="AJ174" s="198">
        <f t="shared" si="1971"/>
        <v>1</v>
      </c>
      <c r="AK174" s="199">
        <f t="shared" si="1972"/>
        <v>1</v>
      </c>
      <c r="AL174" s="119"/>
      <c r="AM174" s="199">
        <f t="shared" si="2070"/>
        <v>1</v>
      </c>
      <c r="AN174" s="199">
        <f>PRODUCT(AI174:AK174)</f>
        <v>1</v>
      </c>
      <c r="AO174" s="113">
        <f t="shared" si="1646"/>
        <v>10913360</v>
      </c>
      <c r="AP174" s="155">
        <f t="shared" si="1348"/>
        <v>0</v>
      </c>
      <c r="AS174" s="260" t="s">
        <v>479</v>
      </c>
      <c r="AT174" s="261" t="s">
        <v>480</v>
      </c>
      <c r="AU174" s="260"/>
      <c r="AV174" s="262"/>
      <c r="AW174" s="263"/>
      <c r="AX174" s="356">
        <f>SUM(AX176:AX188)</f>
        <v>14125000</v>
      </c>
      <c r="AY174" s="357">
        <f>AX174/AX189</f>
        <v>6.4823327726111657E-2</v>
      </c>
      <c r="AZ174" s="198">
        <f t="shared" si="1977"/>
        <v>1</v>
      </c>
      <c r="BA174" s="198">
        <f t="shared" si="1978"/>
        <v>1</v>
      </c>
      <c r="BB174" s="199">
        <f t="shared" si="1979"/>
        <v>1</v>
      </c>
      <c r="BC174" s="119"/>
      <c r="BD174" s="199">
        <f t="shared" si="2074"/>
        <v>1</v>
      </c>
      <c r="BE174" s="199">
        <f>PRODUCT(AZ174:BB174)</f>
        <v>1</v>
      </c>
      <c r="BF174" s="113">
        <f t="shared" si="1647"/>
        <v>14125000</v>
      </c>
      <c r="BG174" s="155">
        <f t="shared" si="1353"/>
        <v>0</v>
      </c>
      <c r="BJ174" s="353" t="s">
        <v>479</v>
      </c>
      <c r="BK174" s="354" t="s">
        <v>480</v>
      </c>
      <c r="BL174" s="353"/>
      <c r="BM174" s="355"/>
      <c r="BN174" s="356"/>
      <c r="BO174" s="356">
        <f>SUM(BO176:BO188)</f>
        <v>7070000</v>
      </c>
      <c r="BP174" s="357">
        <f>BO174/BO189</f>
        <v>3.210177761890854E-2</v>
      </c>
      <c r="BQ174" s="198">
        <f t="shared" si="1984"/>
        <v>1</v>
      </c>
      <c r="BR174" s="198">
        <f t="shared" si="1985"/>
        <v>1</v>
      </c>
      <c r="BS174" s="199">
        <f t="shared" si="1986"/>
        <v>1</v>
      </c>
      <c r="BT174" s="119"/>
      <c r="BU174" s="199">
        <f t="shared" si="2078"/>
        <v>1</v>
      </c>
      <c r="BV174" s="199">
        <f>PRODUCT(BQ174:BS174)</f>
        <v>1</v>
      </c>
      <c r="BW174" s="113">
        <f t="shared" si="1648"/>
        <v>7070000</v>
      </c>
      <c r="BX174" s="155">
        <f t="shared" si="1358"/>
        <v>0</v>
      </c>
      <c r="CA174" s="353" t="s">
        <v>479</v>
      </c>
      <c r="CB174" s="354" t="s">
        <v>480</v>
      </c>
      <c r="CC174" s="353"/>
      <c r="CD174" s="355"/>
      <c r="CE174" s="358"/>
      <c r="CF174" s="356">
        <f>SUM(CF176:CF188)</f>
        <v>16981571</v>
      </c>
      <c r="CG174" s="357">
        <f>CF174/CF189</f>
        <v>7.8005847315732471E-2</v>
      </c>
      <c r="CH174" s="198">
        <f t="shared" si="1991"/>
        <v>1</v>
      </c>
      <c r="CI174" s="198">
        <f t="shared" si="1992"/>
        <v>1</v>
      </c>
      <c r="CJ174" s="199">
        <f t="shared" si="1993"/>
        <v>1</v>
      </c>
      <c r="CK174" s="119"/>
      <c r="CL174" s="199">
        <f t="shared" si="2082"/>
        <v>1</v>
      </c>
      <c r="CM174" s="199">
        <f>PRODUCT(CH174:CJ174)</f>
        <v>1</v>
      </c>
      <c r="CN174" s="113">
        <f t="shared" si="1649"/>
        <v>16981571</v>
      </c>
      <c r="CO174" s="155">
        <f t="shared" si="1363"/>
        <v>0</v>
      </c>
      <c r="CR174" s="265" t="s">
        <v>479</v>
      </c>
      <c r="CS174" s="266" t="s">
        <v>480</v>
      </c>
      <c r="CT174" s="265"/>
      <c r="CU174" s="267"/>
      <c r="CV174" s="268"/>
      <c r="CW174" s="356">
        <f>SUM(CW176:CW188)</f>
        <v>14048767</v>
      </c>
      <c r="CX174" s="357">
        <f>CW174/CW189</f>
        <v>6.2858780639879624E-2</v>
      </c>
      <c r="CY174" s="198">
        <f t="shared" si="1998"/>
        <v>1</v>
      </c>
      <c r="CZ174" s="198">
        <f t="shared" si="1999"/>
        <v>1</v>
      </c>
      <c r="DA174" s="199">
        <f t="shared" si="2000"/>
        <v>1</v>
      </c>
      <c r="DB174" s="119"/>
      <c r="DC174" s="199">
        <f t="shared" si="2086"/>
        <v>1</v>
      </c>
      <c r="DD174" s="199">
        <f>PRODUCT(CY174:DA174)</f>
        <v>1</v>
      </c>
      <c r="DE174" s="113">
        <f t="shared" si="1650"/>
        <v>14048767</v>
      </c>
      <c r="DF174" s="155">
        <f t="shared" si="1368"/>
        <v>0</v>
      </c>
      <c r="DI174" s="353" t="s">
        <v>479</v>
      </c>
      <c r="DJ174" s="354" t="s">
        <v>480</v>
      </c>
      <c r="DK174" s="353"/>
      <c r="DL174" s="355"/>
      <c r="DM174" s="356"/>
      <c r="DN174" s="356">
        <f>SUM(DN176:DN188)</f>
        <v>0</v>
      </c>
      <c r="DO174" s="357" t="e">
        <f>DN174/DN189</f>
        <v>#DIV/0!</v>
      </c>
      <c r="DP174" s="198">
        <f t="shared" si="2005"/>
        <v>1</v>
      </c>
      <c r="DQ174" s="198">
        <f t="shared" si="2006"/>
        <v>1</v>
      </c>
      <c r="DR174" s="199">
        <f t="shared" si="2007"/>
        <v>1</v>
      </c>
      <c r="DS174" s="119"/>
      <c r="DT174" s="199">
        <f t="shared" si="2090"/>
        <v>0</v>
      </c>
      <c r="DU174" s="199">
        <f>PRODUCT(DP174:DR174)</f>
        <v>1</v>
      </c>
      <c r="DV174" s="113">
        <f t="shared" si="1651"/>
        <v>0</v>
      </c>
      <c r="DW174" s="155">
        <f t="shared" si="1373"/>
        <v>0</v>
      </c>
      <c r="DZ174" s="353" t="s">
        <v>479</v>
      </c>
      <c r="EA174" s="354" t="s">
        <v>480</v>
      </c>
      <c r="EB174" s="353"/>
      <c r="EC174" s="355"/>
      <c r="ED174" s="356"/>
      <c r="EE174" s="356">
        <f>SUM(EE176:EE188)</f>
        <v>0</v>
      </c>
      <c r="EF174" s="357" t="e">
        <f>EE174/EE189</f>
        <v>#DIV/0!</v>
      </c>
      <c r="EG174" s="198">
        <f t="shared" si="2012"/>
        <v>1</v>
      </c>
      <c r="EH174" s="198">
        <f t="shared" si="2013"/>
        <v>1</v>
      </c>
      <c r="EI174" s="199">
        <f t="shared" si="2014"/>
        <v>1</v>
      </c>
      <c r="EJ174" s="119"/>
      <c r="EK174" s="199">
        <f t="shared" si="2094"/>
        <v>0</v>
      </c>
      <c r="EL174" s="199">
        <f>PRODUCT(EG174:EI174)</f>
        <v>1</v>
      </c>
      <c r="EM174" s="113">
        <f t="shared" si="1652"/>
        <v>0</v>
      </c>
      <c r="EN174" s="155">
        <f t="shared" si="1378"/>
        <v>0</v>
      </c>
      <c r="EQ174" s="353" t="s">
        <v>479</v>
      </c>
      <c r="ER174" s="354" t="s">
        <v>480</v>
      </c>
      <c r="ES174" s="353"/>
      <c r="ET174" s="355"/>
      <c r="EU174" s="356"/>
      <c r="EV174" s="356">
        <f>SUM(EV176:EV188)</f>
        <v>0</v>
      </c>
      <c r="EW174" s="357" t="e">
        <f>EV174/EV189</f>
        <v>#DIV/0!</v>
      </c>
      <c r="EX174" s="198">
        <f t="shared" si="2019"/>
        <v>1</v>
      </c>
      <c r="EY174" s="198">
        <f t="shared" si="2020"/>
        <v>1</v>
      </c>
      <c r="EZ174" s="199">
        <f t="shared" si="2021"/>
        <v>1</v>
      </c>
      <c r="FA174" s="119"/>
      <c r="FB174" s="199">
        <f t="shared" si="2098"/>
        <v>0</v>
      </c>
      <c r="FC174" s="199">
        <f>PRODUCT(EX174:EZ174)</f>
        <v>1</v>
      </c>
      <c r="FD174" s="113">
        <f t="shared" si="1653"/>
        <v>0</v>
      </c>
      <c r="FE174" s="155">
        <f t="shared" si="1383"/>
        <v>0</v>
      </c>
      <c r="FH174" s="353" t="s">
        <v>479</v>
      </c>
      <c r="FI174" s="354" t="s">
        <v>480</v>
      </c>
      <c r="FJ174" s="353"/>
      <c r="FK174" s="355"/>
      <c r="FL174" s="356"/>
      <c r="FM174" s="356">
        <f>SUM(FM176:FM188)</f>
        <v>0</v>
      </c>
      <c r="FN174" s="357" t="e">
        <f>FM174/FM189</f>
        <v>#DIV/0!</v>
      </c>
      <c r="FO174" s="198">
        <f t="shared" si="2026"/>
        <v>1</v>
      </c>
      <c r="FP174" s="198">
        <f t="shared" si="2027"/>
        <v>1</v>
      </c>
      <c r="FQ174" s="199">
        <f t="shared" si="2028"/>
        <v>1</v>
      </c>
      <c r="FR174" s="119"/>
      <c r="FS174" s="199">
        <f t="shared" si="2102"/>
        <v>0</v>
      </c>
      <c r="FT174" s="199">
        <f>PRODUCT(FO174:FQ174)</f>
        <v>1</v>
      </c>
      <c r="FU174" s="113">
        <f t="shared" si="1654"/>
        <v>0</v>
      </c>
      <c r="FV174" s="155">
        <f t="shared" si="1388"/>
        <v>0</v>
      </c>
      <c r="FY174" s="353" t="s">
        <v>479</v>
      </c>
      <c r="FZ174" s="354" t="s">
        <v>480</v>
      </c>
      <c r="GA174" s="353"/>
      <c r="GB174" s="355"/>
      <c r="GC174" s="356"/>
      <c r="GD174" s="356">
        <f>SUM(GD176:GD188)</f>
        <v>0</v>
      </c>
      <c r="GE174" s="357" t="e">
        <f>GD174/GD189</f>
        <v>#DIV/0!</v>
      </c>
      <c r="GF174" s="198">
        <f t="shared" si="2033"/>
        <v>1</v>
      </c>
      <c r="GG174" s="198">
        <f t="shared" si="2034"/>
        <v>1</v>
      </c>
      <c r="GH174" s="199">
        <f t="shared" si="2035"/>
        <v>1</v>
      </c>
      <c r="GI174" s="119"/>
      <c r="GJ174" s="199">
        <f t="shared" si="2106"/>
        <v>0</v>
      </c>
      <c r="GK174" s="199">
        <f>PRODUCT(GF174:GH174)</f>
        <v>1</v>
      </c>
      <c r="GL174" s="113">
        <f t="shared" si="1655"/>
        <v>0</v>
      </c>
      <c r="GM174" s="155">
        <f t="shared" si="1393"/>
        <v>0</v>
      </c>
      <c r="GP174" s="353" t="s">
        <v>479</v>
      </c>
      <c r="GQ174" s="354" t="s">
        <v>480</v>
      </c>
      <c r="GR174" s="353"/>
      <c r="GS174" s="355"/>
      <c r="GT174" s="356"/>
      <c r="GU174" s="356">
        <f>SUM(GU176:GU188)</f>
        <v>0</v>
      </c>
      <c r="GV174" s="357" t="e">
        <f>GU174/GU189</f>
        <v>#DIV/0!</v>
      </c>
      <c r="GW174" s="198">
        <f t="shared" si="2040"/>
        <v>1</v>
      </c>
      <c r="GX174" s="198">
        <f t="shared" si="2041"/>
        <v>1</v>
      </c>
      <c r="GY174" s="199">
        <f t="shared" si="2042"/>
        <v>1</v>
      </c>
      <c r="GZ174" s="119"/>
      <c r="HA174" s="199">
        <f t="shared" si="2110"/>
        <v>0</v>
      </c>
      <c r="HB174" s="199">
        <f>PRODUCT(GW174:GY174)</f>
        <v>1</v>
      </c>
      <c r="HC174" s="113">
        <f t="shared" si="1656"/>
        <v>0</v>
      </c>
      <c r="HD174" s="155">
        <f t="shared" si="1398"/>
        <v>0</v>
      </c>
      <c r="HG174" s="353" t="s">
        <v>479</v>
      </c>
      <c r="HH174" s="354" t="s">
        <v>480</v>
      </c>
      <c r="HI174" s="353"/>
      <c r="HJ174" s="355"/>
      <c r="HK174" s="356"/>
      <c r="HL174" s="356">
        <f>SUM(HL176:HL188)</f>
        <v>0</v>
      </c>
      <c r="HM174" s="357" t="e">
        <f>HL174/HL189</f>
        <v>#DIV/0!</v>
      </c>
      <c r="HN174" s="198">
        <f t="shared" si="2047"/>
        <v>1</v>
      </c>
      <c r="HO174" s="198">
        <f t="shared" si="2048"/>
        <v>1</v>
      </c>
      <c r="HP174" s="199">
        <f t="shared" si="2049"/>
        <v>1</v>
      </c>
      <c r="HQ174" s="119"/>
      <c r="HR174" s="199">
        <f t="shared" si="2114"/>
        <v>0</v>
      </c>
      <c r="HS174" s="199">
        <f>PRODUCT(HN174:HP174)</f>
        <v>1</v>
      </c>
      <c r="HT174" s="113">
        <f t="shared" si="1657"/>
        <v>0</v>
      </c>
      <c r="HU174" s="155">
        <f t="shared" si="1403"/>
        <v>0</v>
      </c>
      <c r="HX174" s="353" t="s">
        <v>479</v>
      </c>
      <c r="HY174" s="354" t="s">
        <v>480</v>
      </c>
      <c r="HZ174" s="353"/>
      <c r="IA174" s="355"/>
      <c r="IB174" s="356"/>
      <c r="IC174" s="356">
        <f>SUM(IC176:IC188)</f>
        <v>0</v>
      </c>
      <c r="ID174" s="357" t="e">
        <f>IC174/IC189</f>
        <v>#DIV/0!</v>
      </c>
      <c r="IE174" s="198">
        <f t="shared" si="2054"/>
        <v>1</v>
      </c>
      <c r="IF174" s="198">
        <f t="shared" si="2055"/>
        <v>1</v>
      </c>
      <c r="IG174" s="199">
        <f t="shared" si="2056"/>
        <v>1</v>
      </c>
      <c r="IH174" s="119"/>
      <c r="II174" s="199">
        <f t="shared" si="2118"/>
        <v>0</v>
      </c>
      <c r="IJ174" s="199">
        <f>PRODUCT(IE174:IG174)</f>
        <v>1</v>
      </c>
      <c r="IK174" s="113">
        <f t="shared" si="1658"/>
        <v>0</v>
      </c>
      <c r="IL174" s="155">
        <f t="shared" si="1408"/>
        <v>0</v>
      </c>
      <c r="IO174" s="353" t="s">
        <v>479</v>
      </c>
      <c r="IP174" s="354" t="s">
        <v>480</v>
      </c>
      <c r="IQ174" s="353"/>
      <c r="IR174" s="355"/>
      <c r="IS174" s="356"/>
      <c r="IT174" s="356">
        <f>SUM(IT176:IT188)</f>
        <v>0</v>
      </c>
      <c r="IU174" s="357" t="e">
        <f>IT174/IT189</f>
        <v>#DIV/0!</v>
      </c>
      <c r="IV174" s="198">
        <f t="shared" si="2061"/>
        <v>1</v>
      </c>
      <c r="IW174" s="198">
        <f t="shared" si="2062"/>
        <v>1</v>
      </c>
      <c r="IX174" s="199">
        <f t="shared" si="2063"/>
        <v>1</v>
      </c>
      <c r="IY174" s="119"/>
      <c r="IZ174" s="199">
        <f t="shared" si="2122"/>
        <v>0</v>
      </c>
      <c r="JA174" s="199">
        <f>PRODUCT(IV174:IX174)</f>
        <v>1</v>
      </c>
      <c r="JB174" s="113">
        <f t="shared" si="1659"/>
        <v>0</v>
      </c>
      <c r="JC174" s="155">
        <f t="shared" si="1413"/>
        <v>0</v>
      </c>
    </row>
    <row r="175" spans="2:263" ht="17.25" thickTop="1">
      <c r="B175" s="308" t="s">
        <v>135</v>
      </c>
      <c r="C175" s="270" t="s">
        <v>481</v>
      </c>
      <c r="D175" s="309"/>
      <c r="E175" s="310"/>
      <c r="F175" s="311"/>
      <c r="G175" s="312"/>
      <c r="H175" s="275">
        <f>SUM(G176:G185)</f>
        <v>0</v>
      </c>
      <c r="K175" s="308" t="s">
        <v>135</v>
      </c>
      <c r="L175" s="270" t="s">
        <v>481</v>
      </c>
      <c r="M175" s="309"/>
      <c r="N175" s="310"/>
      <c r="O175" s="311"/>
      <c r="P175" s="312"/>
      <c r="Q175" s="275">
        <f>SUM(P176:P185)</f>
        <v>6068900</v>
      </c>
      <c r="R175" s="198">
        <f t="shared" si="1966"/>
        <v>1</v>
      </c>
      <c r="S175" s="198">
        <f t="shared" si="1967"/>
        <v>1</v>
      </c>
      <c r="T175" s="199">
        <f t="shared" si="1968"/>
        <v>1</v>
      </c>
      <c r="U175" s="119"/>
      <c r="V175" s="119"/>
      <c r="W175" s="199">
        <f>PRODUCT(R175:T175)</f>
        <v>1</v>
      </c>
      <c r="X175" s="113">
        <f t="shared" si="1107"/>
        <v>0</v>
      </c>
      <c r="Y175" s="155">
        <f t="shared" si="1108"/>
        <v>0</v>
      </c>
      <c r="AB175" s="308" t="s">
        <v>135</v>
      </c>
      <c r="AC175" s="270" t="s">
        <v>481</v>
      </c>
      <c r="AD175" s="309"/>
      <c r="AE175" s="310"/>
      <c r="AF175" s="311"/>
      <c r="AG175" s="312"/>
      <c r="AH175" s="275">
        <f>SUM(AG176:AG185)</f>
        <v>4796585</v>
      </c>
      <c r="AI175" s="198">
        <f t="shared" si="1970"/>
        <v>1</v>
      </c>
      <c r="AJ175" s="198">
        <f t="shared" si="1971"/>
        <v>1</v>
      </c>
      <c r="AK175" s="199">
        <f t="shared" si="1972"/>
        <v>1</v>
      </c>
      <c r="AL175" s="119"/>
      <c r="AM175" s="119"/>
      <c r="AN175" s="199">
        <f>PRODUCT(AI175:AK175)</f>
        <v>1</v>
      </c>
      <c r="AO175" s="113">
        <f t="shared" si="1646"/>
        <v>0</v>
      </c>
      <c r="AP175" s="155">
        <f t="shared" si="1348"/>
        <v>0</v>
      </c>
      <c r="AS175" s="313" t="s">
        <v>135</v>
      </c>
      <c r="AT175" s="277" t="s">
        <v>481</v>
      </c>
      <c r="AU175" s="314"/>
      <c r="AV175" s="315"/>
      <c r="AW175" s="316"/>
      <c r="AX175" s="312"/>
      <c r="AY175" s="275">
        <f>SUM(AX176:AX185)</f>
        <v>9505000</v>
      </c>
      <c r="AZ175" s="198">
        <f t="shared" si="1977"/>
        <v>1</v>
      </c>
      <c r="BA175" s="198">
        <f t="shared" si="1978"/>
        <v>1</v>
      </c>
      <c r="BB175" s="199">
        <f t="shared" si="1979"/>
        <v>1</v>
      </c>
      <c r="BC175" s="119"/>
      <c r="BD175" s="119"/>
      <c r="BE175" s="199">
        <f>PRODUCT(AZ175:BB175)</f>
        <v>1</v>
      </c>
      <c r="BF175" s="113">
        <f t="shared" si="1647"/>
        <v>0</v>
      </c>
      <c r="BG175" s="155">
        <f t="shared" si="1353"/>
        <v>0</v>
      </c>
      <c r="BJ175" s="308" t="s">
        <v>135</v>
      </c>
      <c r="BK175" s="270" t="s">
        <v>481</v>
      </c>
      <c r="BL175" s="309"/>
      <c r="BM175" s="310"/>
      <c r="BN175" s="311"/>
      <c r="BO175" s="312"/>
      <c r="BP175" s="275">
        <f>SUM(BO176:BO185)</f>
        <v>5270000</v>
      </c>
      <c r="BQ175" s="198">
        <f t="shared" si="1984"/>
        <v>1</v>
      </c>
      <c r="BR175" s="198">
        <f t="shared" si="1985"/>
        <v>1</v>
      </c>
      <c r="BS175" s="199">
        <f t="shared" si="1986"/>
        <v>1</v>
      </c>
      <c r="BT175" s="119"/>
      <c r="BU175" s="119"/>
      <c r="BV175" s="199">
        <f>PRODUCT(BQ175:BS175)</f>
        <v>1</v>
      </c>
      <c r="BW175" s="113">
        <f t="shared" si="1648"/>
        <v>0</v>
      </c>
      <c r="BX175" s="155">
        <f t="shared" si="1358"/>
        <v>0</v>
      </c>
      <c r="CA175" s="308" t="s">
        <v>135</v>
      </c>
      <c r="CB175" s="270" t="s">
        <v>481</v>
      </c>
      <c r="CC175" s="309"/>
      <c r="CD175" s="310"/>
      <c r="CE175" s="311"/>
      <c r="CF175" s="312"/>
      <c r="CG175" s="275">
        <f>SUM(CF176:CF185)</f>
        <v>12631571</v>
      </c>
      <c r="CH175" s="198">
        <f t="shared" si="1991"/>
        <v>1</v>
      </c>
      <c r="CI175" s="198">
        <f t="shared" si="1992"/>
        <v>1</v>
      </c>
      <c r="CJ175" s="199">
        <f t="shared" si="1993"/>
        <v>1</v>
      </c>
      <c r="CK175" s="119"/>
      <c r="CL175" s="119"/>
      <c r="CM175" s="199">
        <f>PRODUCT(CH175:CJ175)</f>
        <v>1</v>
      </c>
      <c r="CN175" s="113">
        <f t="shared" si="1649"/>
        <v>0</v>
      </c>
      <c r="CO175" s="155">
        <f t="shared" si="1363"/>
        <v>0</v>
      </c>
      <c r="CR175" s="317" t="s">
        <v>135</v>
      </c>
      <c r="CS175" s="282" t="s">
        <v>481</v>
      </c>
      <c r="CT175" s="318"/>
      <c r="CU175" s="319"/>
      <c r="CV175" s="320"/>
      <c r="CW175" s="312"/>
      <c r="CX175" s="275">
        <f>SUM(CW176:CW185)</f>
        <v>8582557</v>
      </c>
      <c r="CY175" s="198">
        <f t="shared" si="1998"/>
        <v>1</v>
      </c>
      <c r="CZ175" s="198">
        <f t="shared" si="1999"/>
        <v>1</v>
      </c>
      <c r="DA175" s="199">
        <f t="shared" si="2000"/>
        <v>1</v>
      </c>
      <c r="DB175" s="119"/>
      <c r="DC175" s="119"/>
      <c r="DD175" s="199">
        <f>PRODUCT(CY175:DA175)</f>
        <v>1</v>
      </c>
      <c r="DE175" s="113">
        <f t="shared" si="1650"/>
        <v>0</v>
      </c>
      <c r="DF175" s="155">
        <f t="shared" si="1368"/>
        <v>0</v>
      </c>
      <c r="DI175" s="308" t="s">
        <v>135</v>
      </c>
      <c r="DJ175" s="270" t="s">
        <v>481</v>
      </c>
      <c r="DK175" s="309"/>
      <c r="DL175" s="310"/>
      <c r="DM175" s="311"/>
      <c r="DN175" s="312"/>
      <c r="DO175" s="275">
        <f>SUM(DN176:DN185)</f>
        <v>0</v>
      </c>
      <c r="DP175" s="198">
        <f t="shared" si="2005"/>
        <v>1</v>
      </c>
      <c r="DQ175" s="198">
        <f t="shared" si="2006"/>
        <v>1</v>
      </c>
      <c r="DR175" s="199">
        <f t="shared" si="2007"/>
        <v>1</v>
      </c>
      <c r="DS175" s="119"/>
      <c r="DT175" s="119"/>
      <c r="DU175" s="199">
        <f>PRODUCT(DP175:DR175)</f>
        <v>1</v>
      </c>
      <c r="DV175" s="113">
        <f t="shared" si="1651"/>
        <v>0</v>
      </c>
      <c r="DW175" s="155">
        <f t="shared" si="1373"/>
        <v>0</v>
      </c>
      <c r="DZ175" s="308" t="s">
        <v>135</v>
      </c>
      <c r="EA175" s="270" t="s">
        <v>481</v>
      </c>
      <c r="EB175" s="309"/>
      <c r="EC175" s="310"/>
      <c r="ED175" s="311"/>
      <c r="EE175" s="312"/>
      <c r="EF175" s="275">
        <f>SUM(EE176:EE185)</f>
        <v>0</v>
      </c>
      <c r="EG175" s="198">
        <f t="shared" si="2012"/>
        <v>1</v>
      </c>
      <c r="EH175" s="198">
        <f t="shared" si="2013"/>
        <v>1</v>
      </c>
      <c r="EI175" s="199">
        <f t="shared" si="2014"/>
        <v>1</v>
      </c>
      <c r="EJ175" s="119"/>
      <c r="EK175" s="119"/>
      <c r="EL175" s="199">
        <f>PRODUCT(EG175:EI175)</f>
        <v>1</v>
      </c>
      <c r="EM175" s="113">
        <f t="shared" si="1652"/>
        <v>0</v>
      </c>
      <c r="EN175" s="155">
        <f t="shared" si="1378"/>
        <v>0</v>
      </c>
      <c r="EQ175" s="308" t="s">
        <v>135</v>
      </c>
      <c r="ER175" s="270" t="s">
        <v>481</v>
      </c>
      <c r="ES175" s="309"/>
      <c r="ET175" s="310"/>
      <c r="EU175" s="311"/>
      <c r="EV175" s="312"/>
      <c r="EW175" s="275">
        <f>SUM(EV176:EV185)</f>
        <v>0</v>
      </c>
      <c r="EX175" s="198">
        <f t="shared" si="2019"/>
        <v>1</v>
      </c>
      <c r="EY175" s="198">
        <f t="shared" si="2020"/>
        <v>1</v>
      </c>
      <c r="EZ175" s="199">
        <f t="shared" si="2021"/>
        <v>1</v>
      </c>
      <c r="FA175" s="119"/>
      <c r="FB175" s="119"/>
      <c r="FC175" s="199">
        <f>PRODUCT(EX175:EZ175)</f>
        <v>1</v>
      </c>
      <c r="FD175" s="113">
        <f t="shared" si="1653"/>
        <v>0</v>
      </c>
      <c r="FE175" s="155">
        <f t="shared" si="1383"/>
        <v>0</v>
      </c>
      <c r="FH175" s="308" t="s">
        <v>135</v>
      </c>
      <c r="FI175" s="270" t="s">
        <v>481</v>
      </c>
      <c r="FJ175" s="309"/>
      <c r="FK175" s="310"/>
      <c r="FL175" s="311"/>
      <c r="FM175" s="312"/>
      <c r="FN175" s="275">
        <f>SUM(FM176:FM185)</f>
        <v>0</v>
      </c>
      <c r="FO175" s="198">
        <f t="shared" si="2026"/>
        <v>1</v>
      </c>
      <c r="FP175" s="198">
        <f t="shared" si="2027"/>
        <v>1</v>
      </c>
      <c r="FQ175" s="199">
        <f t="shared" si="2028"/>
        <v>1</v>
      </c>
      <c r="FR175" s="119"/>
      <c r="FS175" s="119"/>
      <c r="FT175" s="199">
        <f>PRODUCT(FO175:FQ175)</f>
        <v>1</v>
      </c>
      <c r="FU175" s="113">
        <f t="shared" si="1654"/>
        <v>0</v>
      </c>
      <c r="FV175" s="155">
        <f t="shared" si="1388"/>
        <v>0</v>
      </c>
      <c r="FY175" s="308" t="s">
        <v>135</v>
      </c>
      <c r="FZ175" s="270" t="s">
        <v>481</v>
      </c>
      <c r="GA175" s="309"/>
      <c r="GB175" s="310"/>
      <c r="GC175" s="311"/>
      <c r="GD175" s="312"/>
      <c r="GE175" s="275">
        <f>SUM(GD176:GD185)</f>
        <v>0</v>
      </c>
      <c r="GF175" s="198">
        <f t="shared" si="2033"/>
        <v>1</v>
      </c>
      <c r="GG175" s="198">
        <f t="shared" si="2034"/>
        <v>1</v>
      </c>
      <c r="GH175" s="199">
        <f t="shared" si="2035"/>
        <v>1</v>
      </c>
      <c r="GI175" s="119"/>
      <c r="GJ175" s="119"/>
      <c r="GK175" s="199">
        <f>PRODUCT(GF175:GH175)</f>
        <v>1</v>
      </c>
      <c r="GL175" s="113">
        <f t="shared" si="1655"/>
        <v>0</v>
      </c>
      <c r="GM175" s="155">
        <f t="shared" si="1393"/>
        <v>0</v>
      </c>
      <c r="GP175" s="308" t="s">
        <v>135</v>
      </c>
      <c r="GQ175" s="270" t="s">
        <v>481</v>
      </c>
      <c r="GR175" s="309"/>
      <c r="GS175" s="310"/>
      <c r="GT175" s="311"/>
      <c r="GU175" s="312"/>
      <c r="GV175" s="275">
        <f>SUM(GU176:GU185)</f>
        <v>0</v>
      </c>
      <c r="GW175" s="198">
        <f t="shared" si="2040"/>
        <v>1</v>
      </c>
      <c r="GX175" s="198">
        <f t="shared" si="2041"/>
        <v>1</v>
      </c>
      <c r="GY175" s="199">
        <f t="shared" si="2042"/>
        <v>1</v>
      </c>
      <c r="GZ175" s="119"/>
      <c r="HA175" s="119"/>
      <c r="HB175" s="199">
        <f>PRODUCT(GW175:GY175)</f>
        <v>1</v>
      </c>
      <c r="HC175" s="113">
        <f t="shared" si="1656"/>
        <v>0</v>
      </c>
      <c r="HD175" s="155">
        <f t="shared" si="1398"/>
        <v>0</v>
      </c>
      <c r="HG175" s="308" t="s">
        <v>135</v>
      </c>
      <c r="HH175" s="270" t="s">
        <v>481</v>
      </c>
      <c r="HI175" s="309"/>
      <c r="HJ175" s="310"/>
      <c r="HK175" s="311"/>
      <c r="HL175" s="312"/>
      <c r="HM175" s="275">
        <f>SUM(HL176:HL185)</f>
        <v>0</v>
      </c>
      <c r="HN175" s="198">
        <f t="shared" si="2047"/>
        <v>1</v>
      </c>
      <c r="HO175" s="198">
        <f t="shared" si="2048"/>
        <v>1</v>
      </c>
      <c r="HP175" s="199">
        <f t="shared" si="2049"/>
        <v>1</v>
      </c>
      <c r="HQ175" s="119"/>
      <c r="HR175" s="119"/>
      <c r="HS175" s="199">
        <f>PRODUCT(HN175:HP175)</f>
        <v>1</v>
      </c>
      <c r="HT175" s="113">
        <f t="shared" si="1657"/>
        <v>0</v>
      </c>
      <c r="HU175" s="155">
        <f t="shared" si="1403"/>
        <v>0</v>
      </c>
      <c r="HX175" s="308" t="s">
        <v>135</v>
      </c>
      <c r="HY175" s="270" t="s">
        <v>481</v>
      </c>
      <c r="HZ175" s="309"/>
      <c r="IA175" s="310"/>
      <c r="IB175" s="311"/>
      <c r="IC175" s="312"/>
      <c r="ID175" s="275">
        <f>SUM(IC176:IC185)</f>
        <v>0</v>
      </c>
      <c r="IE175" s="198">
        <f t="shared" si="2054"/>
        <v>1</v>
      </c>
      <c r="IF175" s="198">
        <f t="shared" si="2055"/>
        <v>1</v>
      </c>
      <c r="IG175" s="199">
        <f t="shared" si="2056"/>
        <v>1</v>
      </c>
      <c r="IH175" s="119"/>
      <c r="II175" s="119"/>
      <c r="IJ175" s="199">
        <f>PRODUCT(IE175:IG175)</f>
        <v>1</v>
      </c>
      <c r="IK175" s="113">
        <f t="shared" si="1658"/>
        <v>0</v>
      </c>
      <c r="IL175" s="155">
        <f t="shared" si="1408"/>
        <v>0</v>
      </c>
      <c r="IO175" s="308" t="s">
        <v>135</v>
      </c>
      <c r="IP175" s="270" t="s">
        <v>481</v>
      </c>
      <c r="IQ175" s="309"/>
      <c r="IR175" s="310"/>
      <c r="IS175" s="311"/>
      <c r="IT175" s="312"/>
      <c r="IU175" s="275">
        <f>SUM(IT176:IT185)</f>
        <v>0</v>
      </c>
      <c r="IV175" s="198">
        <f t="shared" si="2061"/>
        <v>1</v>
      </c>
      <c r="IW175" s="198">
        <f t="shared" si="2062"/>
        <v>1</v>
      </c>
      <c r="IX175" s="199">
        <f t="shared" si="2063"/>
        <v>1</v>
      </c>
      <c r="IY175" s="119"/>
      <c r="IZ175" s="119"/>
      <c r="JA175" s="199">
        <f>PRODUCT(IV175:IX175)</f>
        <v>1</v>
      </c>
      <c r="JB175" s="113">
        <f t="shared" si="1659"/>
        <v>0</v>
      </c>
      <c r="JC175" s="155">
        <f t="shared" si="1413"/>
        <v>0</v>
      </c>
    </row>
    <row r="176" spans="2:263" ht="46.5" customHeight="1">
      <c r="B176" s="286" t="s">
        <v>482</v>
      </c>
      <c r="C176" s="305" t="s">
        <v>483</v>
      </c>
      <c r="D176" s="288" t="s">
        <v>107</v>
      </c>
      <c r="E176" s="289">
        <v>1</v>
      </c>
      <c r="F176" s="290">
        <v>0</v>
      </c>
      <c r="G176" s="291">
        <f t="shared" ref="G176:G185" si="2124">+ROUND(E176*F176,0)</f>
        <v>0</v>
      </c>
      <c r="H176" s="585" t="e">
        <f>+H175/G189</f>
        <v>#DIV/0!</v>
      </c>
      <c r="K176" s="286" t="s">
        <v>482</v>
      </c>
      <c r="L176" s="300" t="s">
        <v>483</v>
      </c>
      <c r="M176" s="293" t="s">
        <v>107</v>
      </c>
      <c r="N176" s="294">
        <v>1</v>
      </c>
      <c r="O176" s="295">
        <v>850241</v>
      </c>
      <c r="P176" s="291">
        <f t="shared" ref="P176:P185" si="2125">+ROUND(N176*O176,0)</f>
        <v>850241</v>
      </c>
      <c r="Q176" s="585">
        <f>+Q175/P189</f>
        <v>2.7798356259637058E-2</v>
      </c>
      <c r="R176" s="198">
        <f t="shared" si="1966"/>
        <v>1</v>
      </c>
      <c r="S176" s="198">
        <f t="shared" si="1967"/>
        <v>1</v>
      </c>
      <c r="T176" s="199">
        <f t="shared" si="1968"/>
        <v>1</v>
      </c>
      <c r="U176" s="199">
        <f t="shared" ref="U176:U188" si="2126">IF(O176=0,0,1)</f>
        <v>1</v>
      </c>
      <c r="V176" s="199">
        <f t="shared" ref="V176:V188" si="2127">IF(P176=0,0,1)</f>
        <v>1</v>
      </c>
      <c r="W176" s="199">
        <f t="shared" ref="W176:W187" si="2128">PRODUCT(R176:V176)</f>
        <v>1</v>
      </c>
      <c r="X176" s="113">
        <f t="shared" ref="X176:X188" si="2129">ROUND(P176,0)</f>
        <v>850241</v>
      </c>
      <c r="Y176" s="155">
        <f t="shared" ref="Y176:Y188" si="2130">P176-X176</f>
        <v>0</v>
      </c>
      <c r="AB176" s="286" t="s">
        <v>482</v>
      </c>
      <c r="AC176" s="300" t="s">
        <v>483</v>
      </c>
      <c r="AD176" s="293" t="s">
        <v>107</v>
      </c>
      <c r="AE176" s="294">
        <v>1</v>
      </c>
      <c r="AF176" s="295">
        <v>925000</v>
      </c>
      <c r="AG176" s="291">
        <f t="shared" ref="AG176:AG185" si="2131">+ROUND(AE176*AF176,0)</f>
        <v>925000</v>
      </c>
      <c r="AH176" s="585">
        <f>+AH175/AG189</f>
        <v>2.2713587088103157E-2</v>
      </c>
      <c r="AI176" s="198">
        <f t="shared" si="1970"/>
        <v>1</v>
      </c>
      <c r="AJ176" s="198">
        <f t="shared" si="1971"/>
        <v>1</v>
      </c>
      <c r="AK176" s="199">
        <f t="shared" si="1972"/>
        <v>1</v>
      </c>
      <c r="AL176" s="199">
        <f t="shared" ref="AL176:AL185" si="2132">IF(AF176=0,0,1)</f>
        <v>1</v>
      </c>
      <c r="AM176" s="199">
        <f t="shared" ref="AM176:AM185" si="2133">IF(AG176=0,0,1)</f>
        <v>1</v>
      </c>
      <c r="AN176" s="199">
        <f t="shared" ref="AN176:AN185" si="2134">PRODUCT(AI176:AM176)</f>
        <v>1</v>
      </c>
      <c r="AO176" s="113">
        <f t="shared" si="1646"/>
        <v>925000</v>
      </c>
      <c r="AP176" s="155">
        <f t="shared" si="1348"/>
        <v>0</v>
      </c>
      <c r="AS176" s="286" t="s">
        <v>482</v>
      </c>
      <c r="AT176" s="292" t="s">
        <v>483</v>
      </c>
      <c r="AU176" s="296" t="s">
        <v>107</v>
      </c>
      <c r="AV176" s="294">
        <v>1</v>
      </c>
      <c r="AW176" s="297">
        <v>1450000</v>
      </c>
      <c r="AX176" s="291">
        <f t="shared" ref="AX176:AX185" si="2135">+ROUND(AV176*AW176,0)</f>
        <v>1450000</v>
      </c>
      <c r="AY176" s="585">
        <f>+AY175/AX189</f>
        <v>4.362093663976576E-2</v>
      </c>
      <c r="AZ176" s="198">
        <f t="shared" si="1977"/>
        <v>1</v>
      </c>
      <c r="BA176" s="198">
        <f t="shared" si="1978"/>
        <v>1</v>
      </c>
      <c r="BB176" s="199">
        <f t="shared" si="1979"/>
        <v>1</v>
      </c>
      <c r="BC176" s="199">
        <f t="shared" ref="BC176:BC185" si="2136">IF(AW176=0,0,1)</f>
        <v>1</v>
      </c>
      <c r="BD176" s="199">
        <f t="shared" ref="BD176:BD185" si="2137">IF(AX176=0,0,1)</f>
        <v>1</v>
      </c>
      <c r="BE176" s="199">
        <f t="shared" ref="BE176:BE185" si="2138">PRODUCT(AZ176:BD176)</f>
        <v>1</v>
      </c>
      <c r="BF176" s="113">
        <f t="shared" si="1647"/>
        <v>1450000</v>
      </c>
      <c r="BG176" s="155">
        <f t="shared" si="1353"/>
        <v>0</v>
      </c>
      <c r="BJ176" s="286" t="s">
        <v>482</v>
      </c>
      <c r="BK176" s="300" t="s">
        <v>483</v>
      </c>
      <c r="BL176" s="293" t="s">
        <v>107</v>
      </c>
      <c r="BM176" s="294">
        <v>1</v>
      </c>
      <c r="BN176" s="295">
        <v>800000</v>
      </c>
      <c r="BO176" s="291">
        <f t="shared" ref="BO176:BO185" si="2139">+ROUND(BM176*BN176,0)</f>
        <v>800000</v>
      </c>
      <c r="BP176" s="585">
        <f>+BP175/BO189</f>
        <v>2.392876492951174E-2</v>
      </c>
      <c r="BQ176" s="198">
        <f t="shared" si="1984"/>
        <v>1</v>
      </c>
      <c r="BR176" s="198">
        <f t="shared" si="1985"/>
        <v>1</v>
      </c>
      <c r="BS176" s="199">
        <f t="shared" si="1986"/>
        <v>1</v>
      </c>
      <c r="BT176" s="199">
        <f t="shared" ref="BT176:BT185" si="2140">IF(BN176=0,0,1)</f>
        <v>1</v>
      </c>
      <c r="BU176" s="199">
        <f t="shared" ref="BU176:BU185" si="2141">IF(BO176=0,0,1)</f>
        <v>1</v>
      </c>
      <c r="BV176" s="199">
        <f t="shared" ref="BV176:BV185" si="2142">PRODUCT(BQ176:BU176)</f>
        <v>1</v>
      </c>
      <c r="BW176" s="113">
        <f t="shared" si="1648"/>
        <v>800000</v>
      </c>
      <c r="BX176" s="155">
        <f t="shared" si="1358"/>
        <v>0</v>
      </c>
      <c r="CA176" s="286" t="s">
        <v>482</v>
      </c>
      <c r="CB176" s="307" t="s">
        <v>483</v>
      </c>
      <c r="CC176" s="293" t="s">
        <v>107</v>
      </c>
      <c r="CD176" s="294">
        <v>1</v>
      </c>
      <c r="CE176" s="295">
        <v>2500000</v>
      </c>
      <c r="CF176" s="291">
        <f t="shared" ref="CF176:CF185" si="2143">+ROUND(CD176*CE176,0)</f>
        <v>2500000</v>
      </c>
      <c r="CG176" s="585">
        <f>+CG175/CF189</f>
        <v>5.8023865918167064E-2</v>
      </c>
      <c r="CH176" s="198">
        <f t="shared" si="1991"/>
        <v>1</v>
      </c>
      <c r="CI176" s="198">
        <f t="shared" si="1992"/>
        <v>1</v>
      </c>
      <c r="CJ176" s="199">
        <f t="shared" si="1993"/>
        <v>1</v>
      </c>
      <c r="CK176" s="199">
        <f t="shared" ref="CK176:CK185" si="2144">IF(CE176=0,0,1)</f>
        <v>1</v>
      </c>
      <c r="CL176" s="199">
        <f t="shared" ref="CL176:CL185" si="2145">IF(CF176=0,0,1)</f>
        <v>1</v>
      </c>
      <c r="CM176" s="199">
        <f t="shared" ref="CM176:CM185" si="2146">PRODUCT(CH176:CL176)</f>
        <v>1</v>
      </c>
      <c r="CN176" s="113">
        <f t="shared" si="1649"/>
        <v>2500000</v>
      </c>
      <c r="CO176" s="155">
        <f t="shared" si="1363"/>
        <v>0</v>
      </c>
      <c r="CR176" s="299" t="s">
        <v>482</v>
      </c>
      <c r="CS176" s="300" t="s">
        <v>483</v>
      </c>
      <c r="CT176" s="301" t="s">
        <v>107</v>
      </c>
      <c r="CU176" s="302">
        <v>1</v>
      </c>
      <c r="CV176" s="303">
        <v>1648000</v>
      </c>
      <c r="CW176" s="291">
        <f t="shared" ref="CW176:CW185" si="2147">+ROUND(CU176*CV176,0)</f>
        <v>1648000</v>
      </c>
      <c r="CX176" s="585">
        <f>+CX175/CW189</f>
        <v>3.8401168429390516E-2</v>
      </c>
      <c r="CY176" s="198">
        <f t="shared" si="1998"/>
        <v>1</v>
      </c>
      <c r="CZ176" s="198">
        <f t="shared" si="1999"/>
        <v>1</v>
      </c>
      <c r="DA176" s="199">
        <f t="shared" si="2000"/>
        <v>1</v>
      </c>
      <c r="DB176" s="199">
        <f t="shared" ref="DB176:DB185" si="2148">IF(CV176=0,0,1)</f>
        <v>1</v>
      </c>
      <c r="DC176" s="199">
        <f t="shared" ref="DC176:DC185" si="2149">IF(CW176=0,0,1)</f>
        <v>1</v>
      </c>
      <c r="DD176" s="199">
        <f t="shared" ref="DD176:DD185" si="2150">PRODUCT(CY176:DC176)</f>
        <v>1</v>
      </c>
      <c r="DE176" s="113">
        <f t="shared" si="1650"/>
        <v>1648000</v>
      </c>
      <c r="DF176" s="155">
        <f t="shared" si="1368"/>
        <v>0</v>
      </c>
      <c r="DI176" s="286" t="s">
        <v>482</v>
      </c>
      <c r="DJ176" s="305" t="s">
        <v>483</v>
      </c>
      <c r="DK176" s="288" t="s">
        <v>107</v>
      </c>
      <c r="DL176" s="289">
        <v>1</v>
      </c>
      <c r="DM176" s="295">
        <v>0</v>
      </c>
      <c r="DN176" s="291">
        <f t="shared" ref="DN176:DN185" si="2151">+ROUND(DL176*DM176,0)</f>
        <v>0</v>
      </c>
      <c r="DO176" s="585" t="e">
        <f>+DO175/DN189</f>
        <v>#DIV/0!</v>
      </c>
      <c r="DP176" s="198">
        <f t="shared" si="2005"/>
        <v>1</v>
      </c>
      <c r="DQ176" s="198">
        <f t="shared" si="2006"/>
        <v>1</v>
      </c>
      <c r="DR176" s="199">
        <f t="shared" si="2007"/>
        <v>1</v>
      </c>
      <c r="DS176" s="199">
        <f t="shared" ref="DS176:DS185" si="2152">IF(DM176=0,0,1)</f>
        <v>0</v>
      </c>
      <c r="DT176" s="199">
        <f t="shared" ref="DT176:DT185" si="2153">IF(DN176=0,0,1)</f>
        <v>0</v>
      </c>
      <c r="DU176" s="199">
        <f t="shared" ref="DU176:DU185" si="2154">PRODUCT(DP176:DT176)</f>
        <v>0</v>
      </c>
      <c r="DV176" s="113">
        <f t="shared" si="1651"/>
        <v>0</v>
      </c>
      <c r="DW176" s="155">
        <f t="shared" si="1373"/>
        <v>0</v>
      </c>
      <c r="DZ176" s="286" t="s">
        <v>482</v>
      </c>
      <c r="EA176" s="305" t="s">
        <v>483</v>
      </c>
      <c r="EB176" s="288" t="s">
        <v>107</v>
      </c>
      <c r="EC176" s="289">
        <v>1</v>
      </c>
      <c r="ED176" s="295">
        <v>0</v>
      </c>
      <c r="EE176" s="291">
        <f t="shared" ref="EE176:EE185" si="2155">+ROUND(EC176*ED176,0)</f>
        <v>0</v>
      </c>
      <c r="EF176" s="585" t="e">
        <f>+EF175/EE189</f>
        <v>#DIV/0!</v>
      </c>
      <c r="EG176" s="198">
        <f t="shared" si="2012"/>
        <v>1</v>
      </c>
      <c r="EH176" s="198">
        <f t="shared" si="2013"/>
        <v>1</v>
      </c>
      <c r="EI176" s="199">
        <f t="shared" si="2014"/>
        <v>1</v>
      </c>
      <c r="EJ176" s="199">
        <f t="shared" ref="EJ176:EJ185" si="2156">IF(ED176=0,0,1)</f>
        <v>0</v>
      </c>
      <c r="EK176" s="199">
        <f t="shared" ref="EK176:EK185" si="2157">IF(EE176=0,0,1)</f>
        <v>0</v>
      </c>
      <c r="EL176" s="199">
        <f t="shared" ref="EL176:EL185" si="2158">PRODUCT(EG176:EK176)</f>
        <v>0</v>
      </c>
      <c r="EM176" s="113">
        <f t="shared" si="1652"/>
        <v>0</v>
      </c>
      <c r="EN176" s="155">
        <f t="shared" si="1378"/>
        <v>0</v>
      </c>
      <c r="EQ176" s="286" t="s">
        <v>482</v>
      </c>
      <c r="ER176" s="305" t="s">
        <v>483</v>
      </c>
      <c r="ES176" s="288" t="s">
        <v>107</v>
      </c>
      <c r="ET176" s="289">
        <v>1</v>
      </c>
      <c r="EU176" s="295">
        <v>0</v>
      </c>
      <c r="EV176" s="291">
        <f t="shared" ref="EV176:EV185" si="2159">+ROUND(ET176*EU176,0)</f>
        <v>0</v>
      </c>
      <c r="EW176" s="585" t="e">
        <f>+EW175/EV189</f>
        <v>#DIV/0!</v>
      </c>
      <c r="EX176" s="198">
        <f t="shared" si="2019"/>
        <v>1</v>
      </c>
      <c r="EY176" s="198">
        <f t="shared" si="2020"/>
        <v>1</v>
      </c>
      <c r="EZ176" s="199">
        <f t="shared" si="2021"/>
        <v>1</v>
      </c>
      <c r="FA176" s="199">
        <f t="shared" ref="FA176:FA185" si="2160">IF(EU176=0,0,1)</f>
        <v>0</v>
      </c>
      <c r="FB176" s="199">
        <f t="shared" ref="FB176:FB185" si="2161">IF(EV176=0,0,1)</f>
        <v>0</v>
      </c>
      <c r="FC176" s="199">
        <f t="shared" ref="FC176:FC185" si="2162">PRODUCT(EX176:FB176)</f>
        <v>0</v>
      </c>
      <c r="FD176" s="113">
        <f t="shared" si="1653"/>
        <v>0</v>
      </c>
      <c r="FE176" s="155">
        <f t="shared" si="1383"/>
        <v>0</v>
      </c>
      <c r="FH176" s="286" t="s">
        <v>482</v>
      </c>
      <c r="FI176" s="305" t="s">
        <v>483</v>
      </c>
      <c r="FJ176" s="288" t="s">
        <v>107</v>
      </c>
      <c r="FK176" s="289">
        <v>1</v>
      </c>
      <c r="FL176" s="295">
        <v>0</v>
      </c>
      <c r="FM176" s="291">
        <f t="shared" ref="FM176:FM185" si="2163">+ROUND(FK176*FL176,0)</f>
        <v>0</v>
      </c>
      <c r="FN176" s="585" t="e">
        <f>+FN175/FM189</f>
        <v>#DIV/0!</v>
      </c>
      <c r="FO176" s="198">
        <f t="shared" si="2026"/>
        <v>1</v>
      </c>
      <c r="FP176" s="198">
        <f t="shared" si="2027"/>
        <v>1</v>
      </c>
      <c r="FQ176" s="199">
        <f t="shared" si="2028"/>
        <v>1</v>
      </c>
      <c r="FR176" s="199">
        <f t="shared" ref="FR176:FR185" si="2164">IF(FL176=0,0,1)</f>
        <v>0</v>
      </c>
      <c r="FS176" s="199">
        <f t="shared" ref="FS176:FS185" si="2165">IF(FM176=0,0,1)</f>
        <v>0</v>
      </c>
      <c r="FT176" s="199">
        <f t="shared" ref="FT176:FT185" si="2166">PRODUCT(FO176:FS176)</f>
        <v>0</v>
      </c>
      <c r="FU176" s="113">
        <f t="shared" si="1654"/>
        <v>0</v>
      </c>
      <c r="FV176" s="155">
        <f t="shared" si="1388"/>
        <v>0</v>
      </c>
      <c r="FY176" s="286" t="s">
        <v>482</v>
      </c>
      <c r="FZ176" s="305" t="s">
        <v>483</v>
      </c>
      <c r="GA176" s="288" t="s">
        <v>107</v>
      </c>
      <c r="GB176" s="289">
        <v>1</v>
      </c>
      <c r="GC176" s="295">
        <v>0</v>
      </c>
      <c r="GD176" s="291">
        <f t="shared" ref="GD176:GD185" si="2167">+ROUND(GB176*GC176,0)</f>
        <v>0</v>
      </c>
      <c r="GE176" s="585" t="e">
        <f>+GE175/GD189</f>
        <v>#DIV/0!</v>
      </c>
      <c r="GF176" s="198">
        <f t="shared" si="2033"/>
        <v>1</v>
      </c>
      <c r="GG176" s="198">
        <f t="shared" si="2034"/>
        <v>1</v>
      </c>
      <c r="GH176" s="199">
        <f t="shared" si="2035"/>
        <v>1</v>
      </c>
      <c r="GI176" s="199">
        <f t="shared" ref="GI176:GI185" si="2168">IF(GC176=0,0,1)</f>
        <v>0</v>
      </c>
      <c r="GJ176" s="199">
        <f t="shared" ref="GJ176:GJ185" si="2169">IF(GD176=0,0,1)</f>
        <v>0</v>
      </c>
      <c r="GK176" s="199">
        <f t="shared" ref="GK176:GK185" si="2170">PRODUCT(GF176:GJ176)</f>
        <v>0</v>
      </c>
      <c r="GL176" s="113">
        <f t="shared" si="1655"/>
        <v>0</v>
      </c>
      <c r="GM176" s="155">
        <f t="shared" si="1393"/>
        <v>0</v>
      </c>
      <c r="GP176" s="286" t="s">
        <v>482</v>
      </c>
      <c r="GQ176" s="305" t="s">
        <v>483</v>
      </c>
      <c r="GR176" s="288" t="s">
        <v>107</v>
      </c>
      <c r="GS176" s="289">
        <v>1</v>
      </c>
      <c r="GT176" s="295">
        <v>0</v>
      </c>
      <c r="GU176" s="291">
        <f t="shared" ref="GU176:GU185" si="2171">+ROUND(GS176*GT176,0)</f>
        <v>0</v>
      </c>
      <c r="GV176" s="585" t="e">
        <f>+GV175/GU189</f>
        <v>#DIV/0!</v>
      </c>
      <c r="GW176" s="198">
        <f t="shared" si="2040"/>
        <v>1</v>
      </c>
      <c r="GX176" s="198">
        <f t="shared" si="2041"/>
        <v>1</v>
      </c>
      <c r="GY176" s="199">
        <f t="shared" si="2042"/>
        <v>1</v>
      </c>
      <c r="GZ176" s="199">
        <f t="shared" ref="GZ176:GZ185" si="2172">IF(GT176=0,0,1)</f>
        <v>0</v>
      </c>
      <c r="HA176" s="199">
        <f t="shared" ref="HA176:HA185" si="2173">IF(GU176=0,0,1)</f>
        <v>0</v>
      </c>
      <c r="HB176" s="199">
        <f t="shared" ref="HB176:HB185" si="2174">PRODUCT(GW176:HA176)</f>
        <v>0</v>
      </c>
      <c r="HC176" s="113">
        <f t="shared" si="1656"/>
        <v>0</v>
      </c>
      <c r="HD176" s="155">
        <f t="shared" si="1398"/>
        <v>0</v>
      </c>
      <c r="HG176" s="286" t="s">
        <v>482</v>
      </c>
      <c r="HH176" s="305" t="s">
        <v>483</v>
      </c>
      <c r="HI176" s="288" t="s">
        <v>107</v>
      </c>
      <c r="HJ176" s="289">
        <v>1</v>
      </c>
      <c r="HK176" s="295">
        <v>0</v>
      </c>
      <c r="HL176" s="291">
        <f t="shared" ref="HL176:HL185" si="2175">+ROUND(HJ176*HK176,0)</f>
        <v>0</v>
      </c>
      <c r="HM176" s="585" t="e">
        <f>+HM175/HL189</f>
        <v>#DIV/0!</v>
      </c>
      <c r="HN176" s="198">
        <f t="shared" si="2047"/>
        <v>1</v>
      </c>
      <c r="HO176" s="198">
        <f t="shared" si="2048"/>
        <v>1</v>
      </c>
      <c r="HP176" s="199">
        <f t="shared" si="2049"/>
        <v>1</v>
      </c>
      <c r="HQ176" s="199">
        <f t="shared" ref="HQ176:HQ185" si="2176">IF(HK176=0,0,1)</f>
        <v>0</v>
      </c>
      <c r="HR176" s="199">
        <f t="shared" ref="HR176:HR185" si="2177">IF(HL176=0,0,1)</f>
        <v>0</v>
      </c>
      <c r="HS176" s="199">
        <f t="shared" ref="HS176:HS185" si="2178">PRODUCT(HN176:HR176)</f>
        <v>0</v>
      </c>
      <c r="HT176" s="113">
        <f t="shared" si="1657"/>
        <v>0</v>
      </c>
      <c r="HU176" s="155">
        <f t="shared" si="1403"/>
        <v>0</v>
      </c>
      <c r="HX176" s="286" t="s">
        <v>482</v>
      </c>
      <c r="HY176" s="305" t="s">
        <v>483</v>
      </c>
      <c r="HZ176" s="288" t="s">
        <v>107</v>
      </c>
      <c r="IA176" s="289">
        <v>1</v>
      </c>
      <c r="IB176" s="295">
        <v>0</v>
      </c>
      <c r="IC176" s="291">
        <f t="shared" ref="IC176:IC185" si="2179">+ROUND(IA176*IB176,0)</f>
        <v>0</v>
      </c>
      <c r="ID176" s="585" t="e">
        <f>+ID175/IC189</f>
        <v>#DIV/0!</v>
      </c>
      <c r="IE176" s="198">
        <f t="shared" si="2054"/>
        <v>1</v>
      </c>
      <c r="IF176" s="198">
        <f t="shared" si="2055"/>
        <v>1</v>
      </c>
      <c r="IG176" s="199">
        <f t="shared" si="2056"/>
        <v>1</v>
      </c>
      <c r="IH176" s="199">
        <f t="shared" ref="IH176:IH185" si="2180">IF(IB176=0,0,1)</f>
        <v>0</v>
      </c>
      <c r="II176" s="199">
        <f t="shared" ref="II176:II185" si="2181">IF(IC176=0,0,1)</f>
        <v>0</v>
      </c>
      <c r="IJ176" s="199">
        <f t="shared" ref="IJ176:IJ185" si="2182">PRODUCT(IE176:II176)</f>
        <v>0</v>
      </c>
      <c r="IK176" s="113">
        <f t="shared" si="1658"/>
        <v>0</v>
      </c>
      <c r="IL176" s="155">
        <f t="shared" si="1408"/>
        <v>0</v>
      </c>
      <c r="IO176" s="286" t="s">
        <v>482</v>
      </c>
      <c r="IP176" s="305" t="s">
        <v>483</v>
      </c>
      <c r="IQ176" s="288" t="s">
        <v>107</v>
      </c>
      <c r="IR176" s="289">
        <v>1</v>
      </c>
      <c r="IS176" s="295">
        <v>0</v>
      </c>
      <c r="IT176" s="291">
        <f t="shared" ref="IT176:IT185" si="2183">+ROUND(IR176*IS176,0)</f>
        <v>0</v>
      </c>
      <c r="IU176" s="585" t="e">
        <f>+IU175/IT189</f>
        <v>#DIV/0!</v>
      </c>
      <c r="IV176" s="198">
        <f t="shared" si="2061"/>
        <v>1</v>
      </c>
      <c r="IW176" s="198">
        <f t="shared" si="2062"/>
        <v>1</v>
      </c>
      <c r="IX176" s="199">
        <f t="shared" si="2063"/>
        <v>1</v>
      </c>
      <c r="IY176" s="199">
        <f t="shared" ref="IY176:IY185" si="2184">IF(IS176=0,0,1)</f>
        <v>0</v>
      </c>
      <c r="IZ176" s="199">
        <f t="shared" ref="IZ176:IZ185" si="2185">IF(IT176=0,0,1)</f>
        <v>0</v>
      </c>
      <c r="JA176" s="199">
        <f t="shared" ref="JA176:JA185" si="2186">PRODUCT(IV176:IZ176)</f>
        <v>0</v>
      </c>
      <c r="JB176" s="113">
        <f t="shared" si="1659"/>
        <v>0</v>
      </c>
      <c r="JC176" s="155">
        <f t="shared" si="1413"/>
        <v>0</v>
      </c>
    </row>
    <row r="177" spans="2:263" ht="21" customHeight="1">
      <c r="B177" s="286" t="s">
        <v>484</v>
      </c>
      <c r="C177" s="305" t="s">
        <v>485</v>
      </c>
      <c r="D177" s="288" t="s">
        <v>107</v>
      </c>
      <c r="E177" s="289">
        <v>1</v>
      </c>
      <c r="F177" s="290">
        <v>0</v>
      </c>
      <c r="G177" s="291">
        <f t="shared" si="2124"/>
        <v>0</v>
      </c>
      <c r="H177" s="587"/>
      <c r="K177" s="286" t="s">
        <v>484</v>
      </c>
      <c r="L177" s="300" t="s">
        <v>485</v>
      </c>
      <c r="M177" s="293" t="s">
        <v>107</v>
      </c>
      <c r="N177" s="294">
        <v>1</v>
      </c>
      <c r="O177" s="295">
        <v>78501</v>
      </c>
      <c r="P177" s="291">
        <f t="shared" si="2125"/>
        <v>78501</v>
      </c>
      <c r="Q177" s="587"/>
      <c r="R177" s="198">
        <f t="shared" si="1966"/>
        <v>1</v>
      </c>
      <c r="S177" s="198">
        <f t="shared" si="1967"/>
        <v>1</v>
      </c>
      <c r="T177" s="199">
        <f t="shared" si="1968"/>
        <v>1</v>
      </c>
      <c r="U177" s="199">
        <f t="shared" si="2126"/>
        <v>1</v>
      </c>
      <c r="V177" s="199">
        <f t="shared" si="2127"/>
        <v>1</v>
      </c>
      <c r="W177" s="199">
        <f t="shared" si="2128"/>
        <v>1</v>
      </c>
      <c r="X177" s="113">
        <f t="shared" si="2129"/>
        <v>78501</v>
      </c>
      <c r="Y177" s="155">
        <f t="shared" si="2130"/>
        <v>0</v>
      </c>
      <c r="AB177" s="286" t="s">
        <v>484</v>
      </c>
      <c r="AC177" s="300" t="s">
        <v>485</v>
      </c>
      <c r="AD177" s="293" t="s">
        <v>107</v>
      </c>
      <c r="AE177" s="294">
        <v>1</v>
      </c>
      <c r="AF177" s="295">
        <v>598755</v>
      </c>
      <c r="AG177" s="291">
        <f t="shared" si="2131"/>
        <v>598755</v>
      </c>
      <c r="AH177" s="587"/>
      <c r="AI177" s="198">
        <f t="shared" si="1970"/>
        <v>1</v>
      </c>
      <c r="AJ177" s="198">
        <f t="shared" si="1971"/>
        <v>1</v>
      </c>
      <c r="AK177" s="199">
        <f t="shared" si="1972"/>
        <v>1</v>
      </c>
      <c r="AL177" s="199">
        <f t="shared" si="2132"/>
        <v>1</v>
      </c>
      <c r="AM177" s="199">
        <f t="shared" si="2133"/>
        <v>1</v>
      </c>
      <c r="AN177" s="199">
        <f t="shared" si="2134"/>
        <v>1</v>
      </c>
      <c r="AO177" s="113">
        <f t="shared" si="1646"/>
        <v>598755</v>
      </c>
      <c r="AP177" s="155">
        <f t="shared" si="1348"/>
        <v>0</v>
      </c>
      <c r="AS177" s="286" t="s">
        <v>484</v>
      </c>
      <c r="AT177" s="292" t="s">
        <v>485</v>
      </c>
      <c r="AU177" s="296" t="s">
        <v>107</v>
      </c>
      <c r="AV177" s="294">
        <v>1</v>
      </c>
      <c r="AW177" s="297">
        <v>600000</v>
      </c>
      <c r="AX177" s="291">
        <f t="shared" si="2135"/>
        <v>600000</v>
      </c>
      <c r="AY177" s="587"/>
      <c r="AZ177" s="198">
        <f t="shared" si="1977"/>
        <v>1</v>
      </c>
      <c r="BA177" s="198">
        <f t="shared" si="1978"/>
        <v>1</v>
      </c>
      <c r="BB177" s="199">
        <f t="shared" si="1979"/>
        <v>1</v>
      </c>
      <c r="BC177" s="199">
        <f t="shared" si="2136"/>
        <v>1</v>
      </c>
      <c r="BD177" s="199">
        <f t="shared" si="2137"/>
        <v>1</v>
      </c>
      <c r="BE177" s="199">
        <f t="shared" si="2138"/>
        <v>1</v>
      </c>
      <c r="BF177" s="113">
        <f t="shared" si="1647"/>
        <v>600000</v>
      </c>
      <c r="BG177" s="155">
        <f t="shared" si="1353"/>
        <v>0</v>
      </c>
      <c r="BJ177" s="286" t="s">
        <v>484</v>
      </c>
      <c r="BK177" s="300" t="s">
        <v>485</v>
      </c>
      <c r="BL177" s="293" t="s">
        <v>107</v>
      </c>
      <c r="BM177" s="294">
        <v>1</v>
      </c>
      <c r="BN177" s="295">
        <v>200000</v>
      </c>
      <c r="BO177" s="291">
        <f t="shared" si="2139"/>
        <v>200000</v>
      </c>
      <c r="BP177" s="587"/>
      <c r="BQ177" s="198">
        <f t="shared" si="1984"/>
        <v>1</v>
      </c>
      <c r="BR177" s="198">
        <f t="shared" si="1985"/>
        <v>1</v>
      </c>
      <c r="BS177" s="199">
        <f t="shared" si="1986"/>
        <v>1</v>
      </c>
      <c r="BT177" s="199">
        <f t="shared" si="2140"/>
        <v>1</v>
      </c>
      <c r="BU177" s="199">
        <f t="shared" si="2141"/>
        <v>1</v>
      </c>
      <c r="BV177" s="199">
        <f t="shared" si="2142"/>
        <v>1</v>
      </c>
      <c r="BW177" s="113">
        <f t="shared" si="1648"/>
        <v>200000</v>
      </c>
      <c r="BX177" s="155">
        <f t="shared" si="1358"/>
        <v>0</v>
      </c>
      <c r="CA177" s="286" t="s">
        <v>484</v>
      </c>
      <c r="CB177" s="307" t="s">
        <v>485</v>
      </c>
      <c r="CC177" s="293" t="s">
        <v>107</v>
      </c>
      <c r="CD177" s="294">
        <v>1</v>
      </c>
      <c r="CE177" s="295">
        <v>500000</v>
      </c>
      <c r="CF177" s="291">
        <f t="shared" si="2143"/>
        <v>500000</v>
      </c>
      <c r="CG177" s="587"/>
      <c r="CH177" s="198">
        <f t="shared" si="1991"/>
        <v>1</v>
      </c>
      <c r="CI177" s="198">
        <f t="shared" si="1992"/>
        <v>1</v>
      </c>
      <c r="CJ177" s="199">
        <f t="shared" si="1993"/>
        <v>1</v>
      </c>
      <c r="CK177" s="199">
        <f t="shared" si="2144"/>
        <v>1</v>
      </c>
      <c r="CL177" s="199">
        <f t="shared" si="2145"/>
        <v>1</v>
      </c>
      <c r="CM177" s="199">
        <f t="shared" si="2146"/>
        <v>1</v>
      </c>
      <c r="CN177" s="113">
        <f t="shared" si="1649"/>
        <v>500000</v>
      </c>
      <c r="CO177" s="155">
        <f t="shared" si="1363"/>
        <v>0</v>
      </c>
      <c r="CR177" s="299" t="s">
        <v>484</v>
      </c>
      <c r="CS177" s="300" t="s">
        <v>485</v>
      </c>
      <c r="CT177" s="301" t="s">
        <v>107</v>
      </c>
      <c r="CU177" s="302">
        <v>1</v>
      </c>
      <c r="CV177" s="303">
        <v>628300</v>
      </c>
      <c r="CW177" s="291">
        <f t="shared" si="2147"/>
        <v>628300</v>
      </c>
      <c r="CX177" s="587"/>
      <c r="CY177" s="198">
        <f t="shared" si="1998"/>
        <v>1</v>
      </c>
      <c r="CZ177" s="198">
        <f t="shared" si="1999"/>
        <v>1</v>
      </c>
      <c r="DA177" s="199">
        <f t="shared" si="2000"/>
        <v>1</v>
      </c>
      <c r="DB177" s="199">
        <f t="shared" si="2148"/>
        <v>1</v>
      </c>
      <c r="DC177" s="199">
        <f t="shared" si="2149"/>
        <v>1</v>
      </c>
      <c r="DD177" s="199">
        <f t="shared" si="2150"/>
        <v>1</v>
      </c>
      <c r="DE177" s="113">
        <f t="shared" si="1650"/>
        <v>628300</v>
      </c>
      <c r="DF177" s="155">
        <f t="shared" si="1368"/>
        <v>0</v>
      </c>
      <c r="DI177" s="286" t="s">
        <v>484</v>
      </c>
      <c r="DJ177" s="305" t="s">
        <v>485</v>
      </c>
      <c r="DK177" s="288" t="s">
        <v>107</v>
      </c>
      <c r="DL177" s="289">
        <v>1</v>
      </c>
      <c r="DM177" s="295">
        <v>0</v>
      </c>
      <c r="DN177" s="291">
        <f t="shared" si="2151"/>
        <v>0</v>
      </c>
      <c r="DO177" s="587"/>
      <c r="DP177" s="198">
        <f t="shared" si="2005"/>
        <v>1</v>
      </c>
      <c r="DQ177" s="198">
        <f t="shared" si="2006"/>
        <v>1</v>
      </c>
      <c r="DR177" s="199">
        <f t="shared" si="2007"/>
        <v>1</v>
      </c>
      <c r="DS177" s="199">
        <f t="shared" si="2152"/>
        <v>0</v>
      </c>
      <c r="DT177" s="199">
        <f t="shared" si="2153"/>
        <v>0</v>
      </c>
      <c r="DU177" s="199">
        <f t="shared" si="2154"/>
        <v>0</v>
      </c>
      <c r="DV177" s="113">
        <f t="shared" si="1651"/>
        <v>0</v>
      </c>
      <c r="DW177" s="155">
        <f t="shared" si="1373"/>
        <v>0</v>
      </c>
      <c r="DZ177" s="286" t="s">
        <v>484</v>
      </c>
      <c r="EA177" s="305" t="s">
        <v>485</v>
      </c>
      <c r="EB177" s="288" t="s">
        <v>107</v>
      </c>
      <c r="EC177" s="289">
        <v>1</v>
      </c>
      <c r="ED177" s="295">
        <v>0</v>
      </c>
      <c r="EE177" s="291">
        <f t="shared" si="2155"/>
        <v>0</v>
      </c>
      <c r="EF177" s="587"/>
      <c r="EG177" s="198">
        <f t="shared" si="2012"/>
        <v>1</v>
      </c>
      <c r="EH177" s="198">
        <f t="shared" si="2013"/>
        <v>1</v>
      </c>
      <c r="EI177" s="199">
        <f t="shared" si="2014"/>
        <v>1</v>
      </c>
      <c r="EJ177" s="199">
        <f t="shared" si="2156"/>
        <v>0</v>
      </c>
      <c r="EK177" s="199">
        <f t="shared" si="2157"/>
        <v>0</v>
      </c>
      <c r="EL177" s="199">
        <f t="shared" si="2158"/>
        <v>0</v>
      </c>
      <c r="EM177" s="113">
        <f t="shared" si="1652"/>
        <v>0</v>
      </c>
      <c r="EN177" s="155">
        <f t="shared" si="1378"/>
        <v>0</v>
      </c>
      <c r="EQ177" s="286" t="s">
        <v>484</v>
      </c>
      <c r="ER177" s="305" t="s">
        <v>485</v>
      </c>
      <c r="ES177" s="288" t="s">
        <v>107</v>
      </c>
      <c r="ET177" s="289">
        <v>1</v>
      </c>
      <c r="EU177" s="295">
        <v>0</v>
      </c>
      <c r="EV177" s="291">
        <f t="shared" si="2159"/>
        <v>0</v>
      </c>
      <c r="EW177" s="587"/>
      <c r="EX177" s="198">
        <f t="shared" si="2019"/>
        <v>1</v>
      </c>
      <c r="EY177" s="198">
        <f t="shared" si="2020"/>
        <v>1</v>
      </c>
      <c r="EZ177" s="199">
        <f t="shared" si="2021"/>
        <v>1</v>
      </c>
      <c r="FA177" s="199">
        <f t="shared" si="2160"/>
        <v>0</v>
      </c>
      <c r="FB177" s="199">
        <f t="shared" si="2161"/>
        <v>0</v>
      </c>
      <c r="FC177" s="199">
        <f t="shared" si="2162"/>
        <v>0</v>
      </c>
      <c r="FD177" s="113">
        <f t="shared" si="1653"/>
        <v>0</v>
      </c>
      <c r="FE177" s="155">
        <f t="shared" si="1383"/>
        <v>0</v>
      </c>
      <c r="FH177" s="286" t="s">
        <v>484</v>
      </c>
      <c r="FI177" s="305" t="s">
        <v>485</v>
      </c>
      <c r="FJ177" s="288" t="s">
        <v>107</v>
      </c>
      <c r="FK177" s="289">
        <v>1</v>
      </c>
      <c r="FL177" s="295">
        <v>0</v>
      </c>
      <c r="FM177" s="291">
        <f t="shared" si="2163"/>
        <v>0</v>
      </c>
      <c r="FN177" s="587"/>
      <c r="FO177" s="198">
        <f t="shared" si="2026"/>
        <v>1</v>
      </c>
      <c r="FP177" s="198">
        <f t="shared" si="2027"/>
        <v>1</v>
      </c>
      <c r="FQ177" s="199">
        <f t="shared" si="2028"/>
        <v>1</v>
      </c>
      <c r="FR177" s="199">
        <f t="shared" si="2164"/>
        <v>0</v>
      </c>
      <c r="FS177" s="199">
        <f t="shared" si="2165"/>
        <v>0</v>
      </c>
      <c r="FT177" s="199">
        <f t="shared" si="2166"/>
        <v>0</v>
      </c>
      <c r="FU177" s="113">
        <f t="shared" si="1654"/>
        <v>0</v>
      </c>
      <c r="FV177" s="155">
        <f t="shared" si="1388"/>
        <v>0</v>
      </c>
      <c r="FY177" s="286" t="s">
        <v>484</v>
      </c>
      <c r="FZ177" s="305" t="s">
        <v>485</v>
      </c>
      <c r="GA177" s="288" t="s">
        <v>107</v>
      </c>
      <c r="GB177" s="289">
        <v>1</v>
      </c>
      <c r="GC177" s="295">
        <v>0</v>
      </c>
      <c r="GD177" s="291">
        <f t="shared" si="2167"/>
        <v>0</v>
      </c>
      <c r="GE177" s="587"/>
      <c r="GF177" s="198">
        <f t="shared" si="2033"/>
        <v>1</v>
      </c>
      <c r="GG177" s="198">
        <f t="shared" si="2034"/>
        <v>1</v>
      </c>
      <c r="GH177" s="199">
        <f t="shared" si="2035"/>
        <v>1</v>
      </c>
      <c r="GI177" s="199">
        <f t="shared" si="2168"/>
        <v>0</v>
      </c>
      <c r="GJ177" s="199">
        <f t="shared" si="2169"/>
        <v>0</v>
      </c>
      <c r="GK177" s="199">
        <f t="shared" si="2170"/>
        <v>0</v>
      </c>
      <c r="GL177" s="113">
        <f t="shared" si="1655"/>
        <v>0</v>
      </c>
      <c r="GM177" s="155">
        <f t="shared" si="1393"/>
        <v>0</v>
      </c>
      <c r="GP177" s="286" t="s">
        <v>484</v>
      </c>
      <c r="GQ177" s="305" t="s">
        <v>485</v>
      </c>
      <c r="GR177" s="288" t="s">
        <v>107</v>
      </c>
      <c r="GS177" s="289">
        <v>1</v>
      </c>
      <c r="GT177" s="295">
        <v>0</v>
      </c>
      <c r="GU177" s="291">
        <f t="shared" si="2171"/>
        <v>0</v>
      </c>
      <c r="GV177" s="587"/>
      <c r="GW177" s="198">
        <f t="shared" si="2040"/>
        <v>1</v>
      </c>
      <c r="GX177" s="198">
        <f t="shared" si="2041"/>
        <v>1</v>
      </c>
      <c r="GY177" s="199">
        <f t="shared" si="2042"/>
        <v>1</v>
      </c>
      <c r="GZ177" s="199">
        <f t="shared" si="2172"/>
        <v>0</v>
      </c>
      <c r="HA177" s="199">
        <f t="shared" si="2173"/>
        <v>0</v>
      </c>
      <c r="HB177" s="199">
        <f t="shared" si="2174"/>
        <v>0</v>
      </c>
      <c r="HC177" s="113">
        <f t="shared" si="1656"/>
        <v>0</v>
      </c>
      <c r="HD177" s="155">
        <f t="shared" si="1398"/>
        <v>0</v>
      </c>
      <c r="HG177" s="286" t="s">
        <v>484</v>
      </c>
      <c r="HH177" s="305" t="s">
        <v>485</v>
      </c>
      <c r="HI177" s="288" t="s">
        <v>107</v>
      </c>
      <c r="HJ177" s="289">
        <v>1</v>
      </c>
      <c r="HK177" s="295">
        <v>0</v>
      </c>
      <c r="HL177" s="291">
        <f t="shared" si="2175"/>
        <v>0</v>
      </c>
      <c r="HM177" s="587"/>
      <c r="HN177" s="198">
        <f t="shared" si="2047"/>
        <v>1</v>
      </c>
      <c r="HO177" s="198">
        <f t="shared" si="2048"/>
        <v>1</v>
      </c>
      <c r="HP177" s="199">
        <f t="shared" si="2049"/>
        <v>1</v>
      </c>
      <c r="HQ177" s="199">
        <f t="shared" si="2176"/>
        <v>0</v>
      </c>
      <c r="HR177" s="199">
        <f t="shared" si="2177"/>
        <v>0</v>
      </c>
      <c r="HS177" s="199">
        <f t="shared" si="2178"/>
        <v>0</v>
      </c>
      <c r="HT177" s="113">
        <f t="shared" si="1657"/>
        <v>0</v>
      </c>
      <c r="HU177" s="155">
        <f t="shared" si="1403"/>
        <v>0</v>
      </c>
      <c r="HX177" s="286" t="s">
        <v>484</v>
      </c>
      <c r="HY177" s="305" t="s">
        <v>485</v>
      </c>
      <c r="HZ177" s="288" t="s">
        <v>107</v>
      </c>
      <c r="IA177" s="289">
        <v>1</v>
      </c>
      <c r="IB177" s="295">
        <v>0</v>
      </c>
      <c r="IC177" s="291">
        <f t="shared" si="2179"/>
        <v>0</v>
      </c>
      <c r="ID177" s="587"/>
      <c r="IE177" s="198">
        <f t="shared" si="2054"/>
        <v>1</v>
      </c>
      <c r="IF177" s="198">
        <f t="shared" si="2055"/>
        <v>1</v>
      </c>
      <c r="IG177" s="199">
        <f t="shared" si="2056"/>
        <v>1</v>
      </c>
      <c r="IH177" s="199">
        <f t="shared" si="2180"/>
        <v>0</v>
      </c>
      <c r="II177" s="199">
        <f t="shared" si="2181"/>
        <v>0</v>
      </c>
      <c r="IJ177" s="199">
        <f t="shared" si="2182"/>
        <v>0</v>
      </c>
      <c r="IK177" s="113">
        <f t="shared" si="1658"/>
        <v>0</v>
      </c>
      <c r="IL177" s="155">
        <f t="shared" si="1408"/>
        <v>0</v>
      </c>
      <c r="IO177" s="286" t="s">
        <v>484</v>
      </c>
      <c r="IP177" s="305" t="s">
        <v>485</v>
      </c>
      <c r="IQ177" s="288" t="s">
        <v>107</v>
      </c>
      <c r="IR177" s="289">
        <v>1</v>
      </c>
      <c r="IS177" s="295">
        <v>0</v>
      </c>
      <c r="IT177" s="291">
        <f t="shared" si="2183"/>
        <v>0</v>
      </c>
      <c r="IU177" s="587"/>
      <c r="IV177" s="198">
        <f t="shared" si="2061"/>
        <v>1</v>
      </c>
      <c r="IW177" s="198">
        <f t="shared" si="2062"/>
        <v>1</v>
      </c>
      <c r="IX177" s="199">
        <f t="shared" si="2063"/>
        <v>1</v>
      </c>
      <c r="IY177" s="199">
        <f t="shared" si="2184"/>
        <v>0</v>
      </c>
      <c r="IZ177" s="199">
        <f t="shared" si="2185"/>
        <v>0</v>
      </c>
      <c r="JA177" s="199">
        <f t="shared" si="2186"/>
        <v>0</v>
      </c>
      <c r="JB177" s="113">
        <f t="shared" si="1659"/>
        <v>0</v>
      </c>
      <c r="JC177" s="155">
        <f t="shared" si="1413"/>
        <v>0</v>
      </c>
    </row>
    <row r="178" spans="2:263" ht="35.25" customHeight="1">
      <c r="B178" s="286" t="s">
        <v>486</v>
      </c>
      <c r="C178" s="305" t="s">
        <v>487</v>
      </c>
      <c r="D178" s="288" t="s">
        <v>107</v>
      </c>
      <c r="E178" s="289">
        <v>3</v>
      </c>
      <c r="F178" s="290">
        <v>0</v>
      </c>
      <c r="G178" s="291">
        <f t="shared" si="2124"/>
        <v>0</v>
      </c>
      <c r="H178" s="587"/>
      <c r="K178" s="286" t="s">
        <v>486</v>
      </c>
      <c r="L178" s="300" t="s">
        <v>487</v>
      </c>
      <c r="M178" s="293" t="s">
        <v>107</v>
      </c>
      <c r="N178" s="294">
        <v>3</v>
      </c>
      <c r="O178" s="295">
        <v>127450</v>
      </c>
      <c r="P178" s="291">
        <f t="shared" si="2125"/>
        <v>382350</v>
      </c>
      <c r="Q178" s="587"/>
      <c r="R178" s="198">
        <f t="shared" si="1966"/>
        <v>1</v>
      </c>
      <c r="S178" s="198">
        <f t="shared" si="1967"/>
        <v>1</v>
      </c>
      <c r="T178" s="199">
        <f t="shared" si="1968"/>
        <v>1</v>
      </c>
      <c r="U178" s="199">
        <f t="shared" si="2126"/>
        <v>1</v>
      </c>
      <c r="V178" s="199">
        <f t="shared" si="2127"/>
        <v>1</v>
      </c>
      <c r="W178" s="199">
        <f t="shared" si="2128"/>
        <v>1</v>
      </c>
      <c r="X178" s="113">
        <f t="shared" si="2129"/>
        <v>382350</v>
      </c>
      <c r="Y178" s="155">
        <f t="shared" si="2130"/>
        <v>0</v>
      </c>
      <c r="AB178" s="286" t="s">
        <v>486</v>
      </c>
      <c r="AC178" s="300" t="s">
        <v>487</v>
      </c>
      <c r="AD178" s="293" t="s">
        <v>107</v>
      </c>
      <c r="AE178" s="294">
        <v>3</v>
      </c>
      <c r="AF178" s="295">
        <v>73025</v>
      </c>
      <c r="AG178" s="291">
        <f t="shared" si="2131"/>
        <v>219075</v>
      </c>
      <c r="AH178" s="587"/>
      <c r="AI178" s="198">
        <f t="shared" si="1970"/>
        <v>1</v>
      </c>
      <c r="AJ178" s="198">
        <f t="shared" si="1971"/>
        <v>1</v>
      </c>
      <c r="AK178" s="199">
        <f t="shared" si="1972"/>
        <v>1</v>
      </c>
      <c r="AL178" s="199">
        <f t="shared" si="2132"/>
        <v>1</v>
      </c>
      <c r="AM178" s="199">
        <f t="shared" si="2133"/>
        <v>1</v>
      </c>
      <c r="AN178" s="199">
        <f t="shared" si="2134"/>
        <v>1</v>
      </c>
      <c r="AO178" s="113">
        <f t="shared" si="1646"/>
        <v>219075</v>
      </c>
      <c r="AP178" s="155">
        <f t="shared" si="1348"/>
        <v>0</v>
      </c>
      <c r="AS178" s="286" t="s">
        <v>486</v>
      </c>
      <c r="AT178" s="292" t="s">
        <v>487</v>
      </c>
      <c r="AU178" s="296" t="s">
        <v>107</v>
      </c>
      <c r="AV178" s="294">
        <v>3</v>
      </c>
      <c r="AW178" s="297">
        <v>580000</v>
      </c>
      <c r="AX178" s="291">
        <f t="shared" si="2135"/>
        <v>1740000</v>
      </c>
      <c r="AY178" s="587"/>
      <c r="AZ178" s="198">
        <f t="shared" si="1977"/>
        <v>1</v>
      </c>
      <c r="BA178" s="198">
        <f t="shared" si="1978"/>
        <v>1</v>
      </c>
      <c r="BB178" s="199">
        <f t="shared" si="1979"/>
        <v>1</v>
      </c>
      <c r="BC178" s="199">
        <f t="shared" si="2136"/>
        <v>1</v>
      </c>
      <c r="BD178" s="199">
        <f t="shared" si="2137"/>
        <v>1</v>
      </c>
      <c r="BE178" s="199">
        <f t="shared" si="2138"/>
        <v>1</v>
      </c>
      <c r="BF178" s="113">
        <f t="shared" si="1647"/>
        <v>1740000</v>
      </c>
      <c r="BG178" s="155">
        <f t="shared" si="1353"/>
        <v>0</v>
      </c>
      <c r="BJ178" s="286" t="s">
        <v>486</v>
      </c>
      <c r="BK178" s="300" t="s">
        <v>487</v>
      </c>
      <c r="BL178" s="293" t="s">
        <v>107</v>
      </c>
      <c r="BM178" s="294">
        <v>3</v>
      </c>
      <c r="BN178" s="295">
        <v>350000</v>
      </c>
      <c r="BO178" s="291">
        <f t="shared" si="2139"/>
        <v>1050000</v>
      </c>
      <c r="BP178" s="587"/>
      <c r="BQ178" s="198">
        <f t="shared" si="1984"/>
        <v>1</v>
      </c>
      <c r="BR178" s="198">
        <f t="shared" si="1985"/>
        <v>1</v>
      </c>
      <c r="BS178" s="199">
        <f t="shared" si="1986"/>
        <v>1</v>
      </c>
      <c r="BT178" s="199">
        <f t="shared" si="2140"/>
        <v>1</v>
      </c>
      <c r="BU178" s="199">
        <f t="shared" si="2141"/>
        <v>1</v>
      </c>
      <c r="BV178" s="199">
        <f t="shared" si="2142"/>
        <v>1</v>
      </c>
      <c r="BW178" s="113">
        <f t="shared" si="1648"/>
        <v>1050000</v>
      </c>
      <c r="BX178" s="155">
        <f t="shared" si="1358"/>
        <v>0</v>
      </c>
      <c r="CA178" s="286" t="s">
        <v>486</v>
      </c>
      <c r="CB178" s="307" t="s">
        <v>487</v>
      </c>
      <c r="CC178" s="293" t="s">
        <v>107</v>
      </c>
      <c r="CD178" s="294">
        <v>3</v>
      </c>
      <c r="CE178" s="295">
        <v>800000</v>
      </c>
      <c r="CF178" s="291">
        <f t="shared" si="2143"/>
        <v>2400000</v>
      </c>
      <c r="CG178" s="587"/>
      <c r="CH178" s="198">
        <f t="shared" si="1991"/>
        <v>1</v>
      </c>
      <c r="CI178" s="198">
        <f t="shared" si="1992"/>
        <v>1</v>
      </c>
      <c r="CJ178" s="199">
        <f t="shared" si="1993"/>
        <v>1</v>
      </c>
      <c r="CK178" s="199">
        <f t="shared" si="2144"/>
        <v>1</v>
      </c>
      <c r="CL178" s="199">
        <f t="shared" si="2145"/>
        <v>1</v>
      </c>
      <c r="CM178" s="199">
        <f t="shared" si="2146"/>
        <v>1</v>
      </c>
      <c r="CN178" s="113">
        <f t="shared" si="1649"/>
        <v>2400000</v>
      </c>
      <c r="CO178" s="155">
        <f t="shared" si="1363"/>
        <v>0</v>
      </c>
      <c r="CR178" s="299" t="s">
        <v>486</v>
      </c>
      <c r="CS178" s="300" t="s">
        <v>487</v>
      </c>
      <c r="CT178" s="301" t="s">
        <v>107</v>
      </c>
      <c r="CU178" s="302">
        <v>3</v>
      </c>
      <c r="CV178" s="303">
        <v>553110</v>
      </c>
      <c r="CW178" s="291">
        <f t="shared" si="2147"/>
        <v>1659330</v>
      </c>
      <c r="CX178" s="587"/>
      <c r="CY178" s="198">
        <f t="shared" si="1998"/>
        <v>1</v>
      </c>
      <c r="CZ178" s="198">
        <f t="shared" si="1999"/>
        <v>1</v>
      </c>
      <c r="DA178" s="199">
        <f t="shared" si="2000"/>
        <v>1</v>
      </c>
      <c r="DB178" s="199">
        <f t="shared" si="2148"/>
        <v>1</v>
      </c>
      <c r="DC178" s="199">
        <f t="shared" si="2149"/>
        <v>1</v>
      </c>
      <c r="DD178" s="199">
        <f t="shared" si="2150"/>
        <v>1</v>
      </c>
      <c r="DE178" s="113">
        <f t="shared" si="1650"/>
        <v>1659330</v>
      </c>
      <c r="DF178" s="155">
        <f t="shared" si="1368"/>
        <v>0</v>
      </c>
      <c r="DI178" s="286" t="s">
        <v>486</v>
      </c>
      <c r="DJ178" s="305" t="s">
        <v>487</v>
      </c>
      <c r="DK178" s="288" t="s">
        <v>107</v>
      </c>
      <c r="DL178" s="289">
        <v>3</v>
      </c>
      <c r="DM178" s="295">
        <v>0</v>
      </c>
      <c r="DN178" s="291">
        <f t="shared" si="2151"/>
        <v>0</v>
      </c>
      <c r="DO178" s="587"/>
      <c r="DP178" s="198">
        <f t="shared" si="2005"/>
        <v>1</v>
      </c>
      <c r="DQ178" s="198">
        <f t="shared" si="2006"/>
        <v>1</v>
      </c>
      <c r="DR178" s="199">
        <f t="shared" si="2007"/>
        <v>1</v>
      </c>
      <c r="DS178" s="199">
        <f t="shared" si="2152"/>
        <v>0</v>
      </c>
      <c r="DT178" s="199">
        <f t="shared" si="2153"/>
        <v>0</v>
      </c>
      <c r="DU178" s="199">
        <f t="shared" si="2154"/>
        <v>0</v>
      </c>
      <c r="DV178" s="113">
        <f t="shared" si="1651"/>
        <v>0</v>
      </c>
      <c r="DW178" s="155">
        <f t="shared" si="1373"/>
        <v>0</v>
      </c>
      <c r="DZ178" s="286" t="s">
        <v>486</v>
      </c>
      <c r="EA178" s="305" t="s">
        <v>487</v>
      </c>
      <c r="EB178" s="288" t="s">
        <v>107</v>
      </c>
      <c r="EC178" s="289">
        <v>3</v>
      </c>
      <c r="ED178" s="295">
        <v>0</v>
      </c>
      <c r="EE178" s="291">
        <f t="shared" si="2155"/>
        <v>0</v>
      </c>
      <c r="EF178" s="587"/>
      <c r="EG178" s="198">
        <f t="shared" si="2012"/>
        <v>1</v>
      </c>
      <c r="EH178" s="198">
        <f t="shared" si="2013"/>
        <v>1</v>
      </c>
      <c r="EI178" s="199">
        <f t="shared" si="2014"/>
        <v>1</v>
      </c>
      <c r="EJ178" s="199">
        <f t="shared" si="2156"/>
        <v>0</v>
      </c>
      <c r="EK178" s="199">
        <f t="shared" si="2157"/>
        <v>0</v>
      </c>
      <c r="EL178" s="199">
        <f t="shared" si="2158"/>
        <v>0</v>
      </c>
      <c r="EM178" s="113">
        <f t="shared" si="1652"/>
        <v>0</v>
      </c>
      <c r="EN178" s="155">
        <f t="shared" si="1378"/>
        <v>0</v>
      </c>
      <c r="EQ178" s="286" t="s">
        <v>486</v>
      </c>
      <c r="ER178" s="305" t="s">
        <v>487</v>
      </c>
      <c r="ES178" s="288" t="s">
        <v>107</v>
      </c>
      <c r="ET178" s="289">
        <v>3</v>
      </c>
      <c r="EU178" s="295">
        <v>0</v>
      </c>
      <c r="EV178" s="291">
        <f t="shared" si="2159"/>
        <v>0</v>
      </c>
      <c r="EW178" s="587"/>
      <c r="EX178" s="198">
        <f t="shared" si="2019"/>
        <v>1</v>
      </c>
      <c r="EY178" s="198">
        <f t="shared" si="2020"/>
        <v>1</v>
      </c>
      <c r="EZ178" s="199">
        <f t="shared" si="2021"/>
        <v>1</v>
      </c>
      <c r="FA178" s="199">
        <f t="shared" si="2160"/>
        <v>0</v>
      </c>
      <c r="FB178" s="199">
        <f t="shared" si="2161"/>
        <v>0</v>
      </c>
      <c r="FC178" s="199">
        <f t="shared" si="2162"/>
        <v>0</v>
      </c>
      <c r="FD178" s="113">
        <f t="shared" si="1653"/>
        <v>0</v>
      </c>
      <c r="FE178" s="155">
        <f t="shared" si="1383"/>
        <v>0</v>
      </c>
      <c r="FH178" s="286" t="s">
        <v>486</v>
      </c>
      <c r="FI178" s="305" t="s">
        <v>487</v>
      </c>
      <c r="FJ178" s="288" t="s">
        <v>107</v>
      </c>
      <c r="FK178" s="289">
        <v>3</v>
      </c>
      <c r="FL178" s="295">
        <v>0</v>
      </c>
      <c r="FM178" s="291">
        <f t="shared" si="2163"/>
        <v>0</v>
      </c>
      <c r="FN178" s="587"/>
      <c r="FO178" s="198">
        <f t="shared" si="2026"/>
        <v>1</v>
      </c>
      <c r="FP178" s="198">
        <f t="shared" si="2027"/>
        <v>1</v>
      </c>
      <c r="FQ178" s="199">
        <f t="shared" si="2028"/>
        <v>1</v>
      </c>
      <c r="FR178" s="199">
        <f t="shared" si="2164"/>
        <v>0</v>
      </c>
      <c r="FS178" s="199">
        <f t="shared" si="2165"/>
        <v>0</v>
      </c>
      <c r="FT178" s="199">
        <f t="shared" si="2166"/>
        <v>0</v>
      </c>
      <c r="FU178" s="113">
        <f t="shared" si="1654"/>
        <v>0</v>
      </c>
      <c r="FV178" s="155">
        <f t="shared" si="1388"/>
        <v>0</v>
      </c>
      <c r="FY178" s="286" t="s">
        <v>486</v>
      </c>
      <c r="FZ178" s="305" t="s">
        <v>487</v>
      </c>
      <c r="GA178" s="288" t="s">
        <v>107</v>
      </c>
      <c r="GB178" s="289">
        <v>3</v>
      </c>
      <c r="GC178" s="295">
        <v>0</v>
      </c>
      <c r="GD178" s="291">
        <f t="shared" si="2167"/>
        <v>0</v>
      </c>
      <c r="GE178" s="587"/>
      <c r="GF178" s="198">
        <f t="shared" si="2033"/>
        <v>1</v>
      </c>
      <c r="GG178" s="198">
        <f t="shared" si="2034"/>
        <v>1</v>
      </c>
      <c r="GH178" s="199">
        <f t="shared" si="2035"/>
        <v>1</v>
      </c>
      <c r="GI178" s="199">
        <f t="shared" si="2168"/>
        <v>0</v>
      </c>
      <c r="GJ178" s="199">
        <f t="shared" si="2169"/>
        <v>0</v>
      </c>
      <c r="GK178" s="199">
        <f t="shared" si="2170"/>
        <v>0</v>
      </c>
      <c r="GL178" s="113">
        <f t="shared" si="1655"/>
        <v>0</v>
      </c>
      <c r="GM178" s="155">
        <f t="shared" si="1393"/>
        <v>0</v>
      </c>
      <c r="GP178" s="286" t="s">
        <v>486</v>
      </c>
      <c r="GQ178" s="305" t="s">
        <v>487</v>
      </c>
      <c r="GR178" s="288" t="s">
        <v>107</v>
      </c>
      <c r="GS178" s="289">
        <v>3</v>
      </c>
      <c r="GT178" s="295">
        <v>0</v>
      </c>
      <c r="GU178" s="291">
        <f t="shared" si="2171"/>
        <v>0</v>
      </c>
      <c r="GV178" s="587"/>
      <c r="GW178" s="198">
        <f t="shared" si="2040"/>
        <v>1</v>
      </c>
      <c r="GX178" s="198">
        <f t="shared" si="2041"/>
        <v>1</v>
      </c>
      <c r="GY178" s="199">
        <f t="shared" si="2042"/>
        <v>1</v>
      </c>
      <c r="GZ178" s="199">
        <f t="shared" si="2172"/>
        <v>0</v>
      </c>
      <c r="HA178" s="199">
        <f t="shared" si="2173"/>
        <v>0</v>
      </c>
      <c r="HB178" s="199">
        <f t="shared" si="2174"/>
        <v>0</v>
      </c>
      <c r="HC178" s="113">
        <f t="shared" si="1656"/>
        <v>0</v>
      </c>
      <c r="HD178" s="155">
        <f t="shared" si="1398"/>
        <v>0</v>
      </c>
      <c r="HG178" s="286" t="s">
        <v>486</v>
      </c>
      <c r="HH178" s="305" t="s">
        <v>487</v>
      </c>
      <c r="HI178" s="288" t="s">
        <v>107</v>
      </c>
      <c r="HJ178" s="289">
        <v>3</v>
      </c>
      <c r="HK178" s="295">
        <v>0</v>
      </c>
      <c r="HL178" s="291">
        <f t="shared" si="2175"/>
        <v>0</v>
      </c>
      <c r="HM178" s="587"/>
      <c r="HN178" s="198">
        <f t="shared" si="2047"/>
        <v>1</v>
      </c>
      <c r="HO178" s="198">
        <f t="shared" si="2048"/>
        <v>1</v>
      </c>
      <c r="HP178" s="199">
        <f t="shared" si="2049"/>
        <v>1</v>
      </c>
      <c r="HQ178" s="199">
        <f t="shared" si="2176"/>
        <v>0</v>
      </c>
      <c r="HR178" s="199">
        <f t="shared" si="2177"/>
        <v>0</v>
      </c>
      <c r="HS178" s="199">
        <f t="shared" si="2178"/>
        <v>0</v>
      </c>
      <c r="HT178" s="113">
        <f t="shared" si="1657"/>
        <v>0</v>
      </c>
      <c r="HU178" s="155">
        <f t="shared" si="1403"/>
        <v>0</v>
      </c>
      <c r="HX178" s="286" t="s">
        <v>486</v>
      </c>
      <c r="HY178" s="305" t="s">
        <v>487</v>
      </c>
      <c r="HZ178" s="288" t="s">
        <v>107</v>
      </c>
      <c r="IA178" s="289">
        <v>3</v>
      </c>
      <c r="IB178" s="295">
        <v>0</v>
      </c>
      <c r="IC178" s="291">
        <f t="shared" si="2179"/>
        <v>0</v>
      </c>
      <c r="ID178" s="587"/>
      <c r="IE178" s="198">
        <f t="shared" si="2054"/>
        <v>1</v>
      </c>
      <c r="IF178" s="198">
        <f t="shared" si="2055"/>
        <v>1</v>
      </c>
      <c r="IG178" s="199">
        <f t="shared" si="2056"/>
        <v>1</v>
      </c>
      <c r="IH178" s="199">
        <f t="shared" si="2180"/>
        <v>0</v>
      </c>
      <c r="II178" s="199">
        <f t="shared" si="2181"/>
        <v>0</v>
      </c>
      <c r="IJ178" s="199">
        <f t="shared" si="2182"/>
        <v>0</v>
      </c>
      <c r="IK178" s="113">
        <f t="shared" si="1658"/>
        <v>0</v>
      </c>
      <c r="IL178" s="155">
        <f t="shared" si="1408"/>
        <v>0</v>
      </c>
      <c r="IO178" s="286" t="s">
        <v>486</v>
      </c>
      <c r="IP178" s="305" t="s">
        <v>487</v>
      </c>
      <c r="IQ178" s="288" t="s">
        <v>107</v>
      </c>
      <c r="IR178" s="289">
        <v>3</v>
      </c>
      <c r="IS178" s="295">
        <v>0</v>
      </c>
      <c r="IT178" s="291">
        <f t="shared" si="2183"/>
        <v>0</v>
      </c>
      <c r="IU178" s="587"/>
      <c r="IV178" s="198">
        <f t="shared" si="2061"/>
        <v>1</v>
      </c>
      <c r="IW178" s="198">
        <f t="shared" si="2062"/>
        <v>1</v>
      </c>
      <c r="IX178" s="199">
        <f t="shared" si="2063"/>
        <v>1</v>
      </c>
      <c r="IY178" s="199">
        <f t="shared" si="2184"/>
        <v>0</v>
      </c>
      <c r="IZ178" s="199">
        <f t="shared" si="2185"/>
        <v>0</v>
      </c>
      <c r="JA178" s="199">
        <f t="shared" si="2186"/>
        <v>0</v>
      </c>
      <c r="JB178" s="113">
        <f t="shared" si="1659"/>
        <v>0</v>
      </c>
      <c r="JC178" s="155">
        <f t="shared" si="1413"/>
        <v>0</v>
      </c>
    </row>
    <row r="179" spans="2:263" ht="25.5" customHeight="1">
      <c r="B179" s="286" t="s">
        <v>488</v>
      </c>
      <c r="C179" s="305" t="s">
        <v>489</v>
      </c>
      <c r="D179" s="288" t="s">
        <v>107</v>
      </c>
      <c r="E179" s="289">
        <v>7</v>
      </c>
      <c r="F179" s="290">
        <v>0</v>
      </c>
      <c r="G179" s="291">
        <f t="shared" si="2124"/>
        <v>0</v>
      </c>
      <c r="H179" s="587"/>
      <c r="K179" s="286" t="s">
        <v>488</v>
      </c>
      <c r="L179" s="300" t="s">
        <v>489</v>
      </c>
      <c r="M179" s="293" t="s">
        <v>107</v>
      </c>
      <c r="N179" s="294">
        <v>7</v>
      </c>
      <c r="O179" s="295">
        <v>148721</v>
      </c>
      <c r="P179" s="291">
        <f t="shared" si="2125"/>
        <v>1041047</v>
      </c>
      <c r="Q179" s="587"/>
      <c r="R179" s="198">
        <f t="shared" si="1966"/>
        <v>1</v>
      </c>
      <c r="S179" s="198">
        <f t="shared" si="1967"/>
        <v>1</v>
      </c>
      <c r="T179" s="199">
        <f t="shared" si="1968"/>
        <v>1</v>
      </c>
      <c r="U179" s="199">
        <f t="shared" si="2126"/>
        <v>1</v>
      </c>
      <c r="V179" s="199">
        <f t="shared" si="2127"/>
        <v>1</v>
      </c>
      <c r="W179" s="199">
        <f t="shared" si="2128"/>
        <v>1</v>
      </c>
      <c r="X179" s="113">
        <f t="shared" si="2129"/>
        <v>1041047</v>
      </c>
      <c r="Y179" s="155">
        <f t="shared" si="2130"/>
        <v>0</v>
      </c>
      <c r="AB179" s="286" t="s">
        <v>488</v>
      </c>
      <c r="AC179" s="300" t="s">
        <v>489</v>
      </c>
      <c r="AD179" s="293" t="s">
        <v>107</v>
      </c>
      <c r="AE179" s="294">
        <v>7</v>
      </c>
      <c r="AF179" s="295">
        <v>85723</v>
      </c>
      <c r="AG179" s="291">
        <f t="shared" si="2131"/>
        <v>600061</v>
      </c>
      <c r="AH179" s="587"/>
      <c r="AI179" s="198">
        <f t="shared" si="1970"/>
        <v>1</v>
      </c>
      <c r="AJ179" s="198">
        <f t="shared" si="1971"/>
        <v>1</v>
      </c>
      <c r="AK179" s="199">
        <f t="shared" si="1972"/>
        <v>1</v>
      </c>
      <c r="AL179" s="199">
        <f t="shared" si="2132"/>
        <v>1</v>
      </c>
      <c r="AM179" s="199">
        <f t="shared" si="2133"/>
        <v>1</v>
      </c>
      <c r="AN179" s="199">
        <f t="shared" si="2134"/>
        <v>1</v>
      </c>
      <c r="AO179" s="113">
        <f t="shared" si="1646"/>
        <v>600061</v>
      </c>
      <c r="AP179" s="155">
        <f t="shared" si="1348"/>
        <v>0</v>
      </c>
      <c r="AS179" s="286" t="s">
        <v>488</v>
      </c>
      <c r="AT179" s="292" t="s">
        <v>489</v>
      </c>
      <c r="AU179" s="296" t="s">
        <v>107</v>
      </c>
      <c r="AV179" s="294">
        <v>7</v>
      </c>
      <c r="AW179" s="297">
        <v>150000</v>
      </c>
      <c r="AX179" s="291">
        <f t="shared" si="2135"/>
        <v>1050000</v>
      </c>
      <c r="AY179" s="587"/>
      <c r="AZ179" s="198">
        <f t="shared" si="1977"/>
        <v>1</v>
      </c>
      <c r="BA179" s="198">
        <f t="shared" si="1978"/>
        <v>1</v>
      </c>
      <c r="BB179" s="199">
        <f t="shared" si="1979"/>
        <v>1</v>
      </c>
      <c r="BC179" s="199">
        <f t="shared" si="2136"/>
        <v>1</v>
      </c>
      <c r="BD179" s="199">
        <f t="shared" si="2137"/>
        <v>1</v>
      </c>
      <c r="BE179" s="199">
        <f t="shared" si="2138"/>
        <v>1</v>
      </c>
      <c r="BF179" s="113">
        <f t="shared" si="1647"/>
        <v>1050000</v>
      </c>
      <c r="BG179" s="155">
        <f t="shared" si="1353"/>
        <v>0</v>
      </c>
      <c r="BJ179" s="286" t="s">
        <v>488</v>
      </c>
      <c r="BK179" s="300" t="s">
        <v>489</v>
      </c>
      <c r="BL179" s="293" t="s">
        <v>107</v>
      </c>
      <c r="BM179" s="294">
        <v>7</v>
      </c>
      <c r="BN179" s="295">
        <v>120000</v>
      </c>
      <c r="BO179" s="291">
        <f t="shared" si="2139"/>
        <v>840000</v>
      </c>
      <c r="BP179" s="587"/>
      <c r="BQ179" s="198">
        <f t="shared" si="1984"/>
        <v>1</v>
      </c>
      <c r="BR179" s="198">
        <f t="shared" si="1985"/>
        <v>1</v>
      </c>
      <c r="BS179" s="199">
        <f t="shared" si="1986"/>
        <v>1</v>
      </c>
      <c r="BT179" s="199">
        <f t="shared" si="2140"/>
        <v>1</v>
      </c>
      <c r="BU179" s="199">
        <f t="shared" si="2141"/>
        <v>1</v>
      </c>
      <c r="BV179" s="199">
        <f t="shared" si="2142"/>
        <v>1</v>
      </c>
      <c r="BW179" s="113">
        <f t="shared" si="1648"/>
        <v>840000</v>
      </c>
      <c r="BX179" s="155">
        <f t="shared" si="1358"/>
        <v>0</v>
      </c>
      <c r="CA179" s="286" t="s">
        <v>488</v>
      </c>
      <c r="CB179" s="307" t="s">
        <v>489</v>
      </c>
      <c r="CC179" s="293" t="s">
        <v>107</v>
      </c>
      <c r="CD179" s="294">
        <v>7</v>
      </c>
      <c r="CE179" s="295">
        <v>235000</v>
      </c>
      <c r="CF179" s="291">
        <f t="shared" si="2143"/>
        <v>1645000</v>
      </c>
      <c r="CG179" s="587"/>
      <c r="CH179" s="198">
        <f t="shared" si="1991"/>
        <v>1</v>
      </c>
      <c r="CI179" s="198">
        <f t="shared" si="1992"/>
        <v>1</v>
      </c>
      <c r="CJ179" s="199">
        <f t="shared" si="1993"/>
        <v>1</v>
      </c>
      <c r="CK179" s="199">
        <f t="shared" si="2144"/>
        <v>1</v>
      </c>
      <c r="CL179" s="199">
        <f t="shared" si="2145"/>
        <v>1</v>
      </c>
      <c r="CM179" s="199">
        <f t="shared" si="2146"/>
        <v>1</v>
      </c>
      <c r="CN179" s="113">
        <f t="shared" si="1649"/>
        <v>1645000</v>
      </c>
      <c r="CO179" s="155">
        <f t="shared" si="1363"/>
        <v>0</v>
      </c>
      <c r="CR179" s="299" t="s">
        <v>488</v>
      </c>
      <c r="CS179" s="300" t="s">
        <v>489</v>
      </c>
      <c r="CT179" s="301" t="s">
        <v>107</v>
      </c>
      <c r="CU179" s="302">
        <v>7</v>
      </c>
      <c r="CV179" s="303">
        <v>174008.2</v>
      </c>
      <c r="CW179" s="291">
        <f t="shared" si="2147"/>
        <v>1218057</v>
      </c>
      <c r="CX179" s="587"/>
      <c r="CY179" s="198">
        <f t="shared" si="1998"/>
        <v>1</v>
      </c>
      <c r="CZ179" s="198">
        <f t="shared" si="1999"/>
        <v>1</v>
      </c>
      <c r="DA179" s="199">
        <f t="shared" si="2000"/>
        <v>1</v>
      </c>
      <c r="DB179" s="199">
        <f t="shared" si="2148"/>
        <v>1</v>
      </c>
      <c r="DC179" s="199">
        <f t="shared" si="2149"/>
        <v>1</v>
      </c>
      <c r="DD179" s="199">
        <f t="shared" si="2150"/>
        <v>1</v>
      </c>
      <c r="DE179" s="113">
        <f t="shared" si="1650"/>
        <v>1218057</v>
      </c>
      <c r="DF179" s="155">
        <f t="shared" si="1368"/>
        <v>0</v>
      </c>
      <c r="DI179" s="286" t="s">
        <v>488</v>
      </c>
      <c r="DJ179" s="305" t="s">
        <v>489</v>
      </c>
      <c r="DK179" s="288" t="s">
        <v>107</v>
      </c>
      <c r="DL179" s="289">
        <v>7</v>
      </c>
      <c r="DM179" s="295">
        <v>0</v>
      </c>
      <c r="DN179" s="291">
        <f t="shared" si="2151"/>
        <v>0</v>
      </c>
      <c r="DO179" s="587"/>
      <c r="DP179" s="198">
        <f t="shared" si="2005"/>
        <v>1</v>
      </c>
      <c r="DQ179" s="198">
        <f t="shared" si="2006"/>
        <v>1</v>
      </c>
      <c r="DR179" s="199">
        <f t="shared" si="2007"/>
        <v>1</v>
      </c>
      <c r="DS179" s="199">
        <f t="shared" si="2152"/>
        <v>0</v>
      </c>
      <c r="DT179" s="199">
        <f t="shared" si="2153"/>
        <v>0</v>
      </c>
      <c r="DU179" s="199">
        <f t="shared" si="2154"/>
        <v>0</v>
      </c>
      <c r="DV179" s="113">
        <f t="shared" si="1651"/>
        <v>0</v>
      </c>
      <c r="DW179" s="155">
        <f t="shared" si="1373"/>
        <v>0</v>
      </c>
      <c r="DZ179" s="286" t="s">
        <v>488</v>
      </c>
      <c r="EA179" s="305" t="s">
        <v>489</v>
      </c>
      <c r="EB179" s="288" t="s">
        <v>107</v>
      </c>
      <c r="EC179" s="289">
        <v>7</v>
      </c>
      <c r="ED179" s="295">
        <v>0</v>
      </c>
      <c r="EE179" s="291">
        <f t="shared" si="2155"/>
        <v>0</v>
      </c>
      <c r="EF179" s="587"/>
      <c r="EG179" s="198">
        <f t="shared" si="2012"/>
        <v>1</v>
      </c>
      <c r="EH179" s="198">
        <f t="shared" si="2013"/>
        <v>1</v>
      </c>
      <c r="EI179" s="199">
        <f t="shared" si="2014"/>
        <v>1</v>
      </c>
      <c r="EJ179" s="199">
        <f t="shared" si="2156"/>
        <v>0</v>
      </c>
      <c r="EK179" s="199">
        <f t="shared" si="2157"/>
        <v>0</v>
      </c>
      <c r="EL179" s="199">
        <f t="shared" si="2158"/>
        <v>0</v>
      </c>
      <c r="EM179" s="113">
        <f t="shared" si="1652"/>
        <v>0</v>
      </c>
      <c r="EN179" s="155">
        <f t="shared" si="1378"/>
        <v>0</v>
      </c>
      <c r="EQ179" s="286" t="s">
        <v>488</v>
      </c>
      <c r="ER179" s="305" t="s">
        <v>489</v>
      </c>
      <c r="ES179" s="288" t="s">
        <v>107</v>
      </c>
      <c r="ET179" s="289">
        <v>7</v>
      </c>
      <c r="EU179" s="295">
        <v>0</v>
      </c>
      <c r="EV179" s="291">
        <f t="shared" si="2159"/>
        <v>0</v>
      </c>
      <c r="EW179" s="587"/>
      <c r="EX179" s="198">
        <f t="shared" si="2019"/>
        <v>1</v>
      </c>
      <c r="EY179" s="198">
        <f t="shared" si="2020"/>
        <v>1</v>
      </c>
      <c r="EZ179" s="199">
        <f t="shared" si="2021"/>
        <v>1</v>
      </c>
      <c r="FA179" s="199">
        <f t="shared" si="2160"/>
        <v>0</v>
      </c>
      <c r="FB179" s="199">
        <f t="shared" si="2161"/>
        <v>0</v>
      </c>
      <c r="FC179" s="199">
        <f t="shared" si="2162"/>
        <v>0</v>
      </c>
      <c r="FD179" s="113">
        <f t="shared" si="1653"/>
        <v>0</v>
      </c>
      <c r="FE179" s="155">
        <f t="shared" si="1383"/>
        <v>0</v>
      </c>
      <c r="FH179" s="286" t="s">
        <v>488</v>
      </c>
      <c r="FI179" s="305" t="s">
        <v>489</v>
      </c>
      <c r="FJ179" s="288" t="s">
        <v>107</v>
      </c>
      <c r="FK179" s="289">
        <v>7</v>
      </c>
      <c r="FL179" s="295">
        <v>0</v>
      </c>
      <c r="FM179" s="291">
        <f t="shared" si="2163"/>
        <v>0</v>
      </c>
      <c r="FN179" s="587"/>
      <c r="FO179" s="198">
        <f t="shared" si="2026"/>
        <v>1</v>
      </c>
      <c r="FP179" s="198">
        <f t="shared" si="2027"/>
        <v>1</v>
      </c>
      <c r="FQ179" s="199">
        <f t="shared" si="2028"/>
        <v>1</v>
      </c>
      <c r="FR179" s="199">
        <f t="shared" si="2164"/>
        <v>0</v>
      </c>
      <c r="FS179" s="199">
        <f t="shared" si="2165"/>
        <v>0</v>
      </c>
      <c r="FT179" s="199">
        <f t="shared" si="2166"/>
        <v>0</v>
      </c>
      <c r="FU179" s="113">
        <f t="shared" si="1654"/>
        <v>0</v>
      </c>
      <c r="FV179" s="155">
        <f t="shared" si="1388"/>
        <v>0</v>
      </c>
      <c r="FY179" s="286" t="s">
        <v>488</v>
      </c>
      <c r="FZ179" s="305" t="s">
        <v>489</v>
      </c>
      <c r="GA179" s="288" t="s">
        <v>107</v>
      </c>
      <c r="GB179" s="289">
        <v>7</v>
      </c>
      <c r="GC179" s="295">
        <v>0</v>
      </c>
      <c r="GD179" s="291">
        <f t="shared" si="2167"/>
        <v>0</v>
      </c>
      <c r="GE179" s="587"/>
      <c r="GF179" s="198">
        <f t="shared" si="2033"/>
        <v>1</v>
      </c>
      <c r="GG179" s="198">
        <f t="shared" si="2034"/>
        <v>1</v>
      </c>
      <c r="GH179" s="199">
        <f t="shared" si="2035"/>
        <v>1</v>
      </c>
      <c r="GI179" s="199">
        <f t="shared" si="2168"/>
        <v>0</v>
      </c>
      <c r="GJ179" s="199">
        <f t="shared" si="2169"/>
        <v>0</v>
      </c>
      <c r="GK179" s="199">
        <f t="shared" si="2170"/>
        <v>0</v>
      </c>
      <c r="GL179" s="113">
        <f t="shared" si="1655"/>
        <v>0</v>
      </c>
      <c r="GM179" s="155">
        <f t="shared" si="1393"/>
        <v>0</v>
      </c>
      <c r="GP179" s="286" t="s">
        <v>488</v>
      </c>
      <c r="GQ179" s="305" t="s">
        <v>489</v>
      </c>
      <c r="GR179" s="288" t="s">
        <v>107</v>
      </c>
      <c r="GS179" s="289">
        <v>7</v>
      </c>
      <c r="GT179" s="295">
        <v>0</v>
      </c>
      <c r="GU179" s="291">
        <f t="shared" si="2171"/>
        <v>0</v>
      </c>
      <c r="GV179" s="587"/>
      <c r="GW179" s="198">
        <f t="shared" si="2040"/>
        <v>1</v>
      </c>
      <c r="GX179" s="198">
        <f t="shared" si="2041"/>
        <v>1</v>
      </c>
      <c r="GY179" s="199">
        <f t="shared" si="2042"/>
        <v>1</v>
      </c>
      <c r="GZ179" s="199">
        <f t="shared" si="2172"/>
        <v>0</v>
      </c>
      <c r="HA179" s="199">
        <f t="shared" si="2173"/>
        <v>0</v>
      </c>
      <c r="HB179" s="199">
        <f t="shared" si="2174"/>
        <v>0</v>
      </c>
      <c r="HC179" s="113">
        <f t="shared" si="1656"/>
        <v>0</v>
      </c>
      <c r="HD179" s="155">
        <f t="shared" si="1398"/>
        <v>0</v>
      </c>
      <c r="HG179" s="286" t="s">
        <v>488</v>
      </c>
      <c r="HH179" s="305" t="s">
        <v>489</v>
      </c>
      <c r="HI179" s="288" t="s">
        <v>107</v>
      </c>
      <c r="HJ179" s="289">
        <v>7</v>
      </c>
      <c r="HK179" s="295">
        <v>0</v>
      </c>
      <c r="HL179" s="291">
        <f t="shared" si="2175"/>
        <v>0</v>
      </c>
      <c r="HM179" s="587"/>
      <c r="HN179" s="198">
        <f t="shared" si="2047"/>
        <v>1</v>
      </c>
      <c r="HO179" s="198">
        <f t="shared" si="2048"/>
        <v>1</v>
      </c>
      <c r="HP179" s="199">
        <f t="shared" si="2049"/>
        <v>1</v>
      </c>
      <c r="HQ179" s="199">
        <f t="shared" si="2176"/>
        <v>0</v>
      </c>
      <c r="HR179" s="199">
        <f t="shared" si="2177"/>
        <v>0</v>
      </c>
      <c r="HS179" s="199">
        <f t="shared" si="2178"/>
        <v>0</v>
      </c>
      <c r="HT179" s="113">
        <f t="shared" si="1657"/>
        <v>0</v>
      </c>
      <c r="HU179" s="155">
        <f t="shared" si="1403"/>
        <v>0</v>
      </c>
      <c r="HX179" s="286" t="s">
        <v>488</v>
      </c>
      <c r="HY179" s="305" t="s">
        <v>489</v>
      </c>
      <c r="HZ179" s="288" t="s">
        <v>107</v>
      </c>
      <c r="IA179" s="289">
        <v>7</v>
      </c>
      <c r="IB179" s="295">
        <v>0</v>
      </c>
      <c r="IC179" s="291">
        <f t="shared" si="2179"/>
        <v>0</v>
      </c>
      <c r="ID179" s="587"/>
      <c r="IE179" s="198">
        <f t="shared" si="2054"/>
        <v>1</v>
      </c>
      <c r="IF179" s="198">
        <f t="shared" si="2055"/>
        <v>1</v>
      </c>
      <c r="IG179" s="199">
        <f t="shared" si="2056"/>
        <v>1</v>
      </c>
      <c r="IH179" s="199">
        <f t="shared" si="2180"/>
        <v>0</v>
      </c>
      <c r="II179" s="199">
        <f t="shared" si="2181"/>
        <v>0</v>
      </c>
      <c r="IJ179" s="199">
        <f t="shared" si="2182"/>
        <v>0</v>
      </c>
      <c r="IK179" s="113">
        <f t="shared" si="1658"/>
        <v>0</v>
      </c>
      <c r="IL179" s="155">
        <f t="shared" si="1408"/>
        <v>0</v>
      </c>
      <c r="IO179" s="286" t="s">
        <v>488</v>
      </c>
      <c r="IP179" s="305" t="s">
        <v>489</v>
      </c>
      <c r="IQ179" s="288" t="s">
        <v>107</v>
      </c>
      <c r="IR179" s="289">
        <v>7</v>
      </c>
      <c r="IS179" s="295">
        <v>0</v>
      </c>
      <c r="IT179" s="291">
        <f t="shared" si="2183"/>
        <v>0</v>
      </c>
      <c r="IU179" s="587"/>
      <c r="IV179" s="198">
        <f t="shared" si="2061"/>
        <v>1</v>
      </c>
      <c r="IW179" s="198">
        <f t="shared" si="2062"/>
        <v>1</v>
      </c>
      <c r="IX179" s="199">
        <f t="shared" si="2063"/>
        <v>1</v>
      </c>
      <c r="IY179" s="199">
        <f t="shared" si="2184"/>
        <v>0</v>
      </c>
      <c r="IZ179" s="199">
        <f t="shared" si="2185"/>
        <v>0</v>
      </c>
      <c r="JA179" s="199">
        <f t="shared" si="2186"/>
        <v>0</v>
      </c>
      <c r="JB179" s="113">
        <f t="shared" si="1659"/>
        <v>0</v>
      </c>
      <c r="JC179" s="155">
        <f t="shared" si="1413"/>
        <v>0</v>
      </c>
    </row>
    <row r="180" spans="2:263" ht="19.5" customHeight="1">
      <c r="B180" s="286" t="s">
        <v>490</v>
      </c>
      <c r="C180" s="305" t="s">
        <v>491</v>
      </c>
      <c r="D180" s="288" t="s">
        <v>107</v>
      </c>
      <c r="E180" s="289">
        <v>8</v>
      </c>
      <c r="F180" s="290">
        <v>0</v>
      </c>
      <c r="G180" s="291">
        <f t="shared" si="2124"/>
        <v>0</v>
      </c>
      <c r="H180" s="587"/>
      <c r="K180" s="286" t="s">
        <v>490</v>
      </c>
      <c r="L180" s="300" t="s">
        <v>491</v>
      </c>
      <c r="M180" s="293" t="s">
        <v>107</v>
      </c>
      <c r="N180" s="294">
        <v>8</v>
      </c>
      <c r="O180" s="295">
        <v>135401</v>
      </c>
      <c r="P180" s="291">
        <f t="shared" si="2125"/>
        <v>1083208</v>
      </c>
      <c r="Q180" s="587"/>
      <c r="R180" s="198">
        <f t="shared" si="1966"/>
        <v>1</v>
      </c>
      <c r="S180" s="198">
        <f t="shared" si="1967"/>
        <v>1</v>
      </c>
      <c r="T180" s="199">
        <f t="shared" si="1968"/>
        <v>1</v>
      </c>
      <c r="U180" s="199">
        <f t="shared" si="2126"/>
        <v>1</v>
      </c>
      <c r="V180" s="199">
        <f t="shared" si="2127"/>
        <v>1</v>
      </c>
      <c r="W180" s="199">
        <f t="shared" si="2128"/>
        <v>1</v>
      </c>
      <c r="X180" s="113">
        <f t="shared" si="2129"/>
        <v>1083208</v>
      </c>
      <c r="Y180" s="155">
        <f t="shared" si="2130"/>
        <v>0</v>
      </c>
      <c r="AB180" s="286" t="s">
        <v>490</v>
      </c>
      <c r="AC180" s="300" t="s">
        <v>491</v>
      </c>
      <c r="AD180" s="293" t="s">
        <v>107</v>
      </c>
      <c r="AE180" s="294">
        <v>8</v>
      </c>
      <c r="AF180" s="295">
        <v>82825</v>
      </c>
      <c r="AG180" s="291">
        <f t="shared" si="2131"/>
        <v>662600</v>
      </c>
      <c r="AH180" s="587"/>
      <c r="AI180" s="198">
        <f t="shared" si="1970"/>
        <v>1</v>
      </c>
      <c r="AJ180" s="198">
        <f t="shared" si="1971"/>
        <v>1</v>
      </c>
      <c r="AK180" s="199">
        <f t="shared" si="1972"/>
        <v>1</v>
      </c>
      <c r="AL180" s="199">
        <f t="shared" si="2132"/>
        <v>1</v>
      </c>
      <c r="AM180" s="199">
        <f t="shared" si="2133"/>
        <v>1</v>
      </c>
      <c r="AN180" s="199">
        <f t="shared" si="2134"/>
        <v>1</v>
      </c>
      <c r="AO180" s="113">
        <f t="shared" si="1646"/>
        <v>662600</v>
      </c>
      <c r="AP180" s="155">
        <f t="shared" si="1348"/>
        <v>0</v>
      </c>
      <c r="AS180" s="286" t="s">
        <v>490</v>
      </c>
      <c r="AT180" s="292" t="s">
        <v>491</v>
      </c>
      <c r="AU180" s="296" t="s">
        <v>107</v>
      </c>
      <c r="AV180" s="294">
        <v>8</v>
      </c>
      <c r="AW180" s="297">
        <v>150000</v>
      </c>
      <c r="AX180" s="291">
        <f t="shared" si="2135"/>
        <v>1200000</v>
      </c>
      <c r="AY180" s="587"/>
      <c r="AZ180" s="198">
        <f t="shared" si="1977"/>
        <v>1</v>
      </c>
      <c r="BA180" s="198">
        <f t="shared" si="1978"/>
        <v>1</v>
      </c>
      <c r="BB180" s="199">
        <f t="shared" si="1979"/>
        <v>1</v>
      </c>
      <c r="BC180" s="199">
        <f t="shared" si="2136"/>
        <v>1</v>
      </c>
      <c r="BD180" s="199">
        <f t="shared" si="2137"/>
        <v>1</v>
      </c>
      <c r="BE180" s="199">
        <f t="shared" si="2138"/>
        <v>1</v>
      </c>
      <c r="BF180" s="113">
        <f t="shared" si="1647"/>
        <v>1200000</v>
      </c>
      <c r="BG180" s="155">
        <f t="shared" si="1353"/>
        <v>0</v>
      </c>
      <c r="BJ180" s="286" t="s">
        <v>490</v>
      </c>
      <c r="BK180" s="300" t="s">
        <v>491</v>
      </c>
      <c r="BL180" s="293" t="s">
        <v>107</v>
      </c>
      <c r="BM180" s="294">
        <v>8</v>
      </c>
      <c r="BN180" s="295">
        <v>100000</v>
      </c>
      <c r="BO180" s="291">
        <f t="shared" si="2139"/>
        <v>800000</v>
      </c>
      <c r="BP180" s="587"/>
      <c r="BQ180" s="198">
        <f t="shared" si="1984"/>
        <v>1</v>
      </c>
      <c r="BR180" s="198">
        <f t="shared" si="1985"/>
        <v>1</v>
      </c>
      <c r="BS180" s="199">
        <f t="shared" si="1986"/>
        <v>1</v>
      </c>
      <c r="BT180" s="199">
        <f t="shared" si="2140"/>
        <v>1</v>
      </c>
      <c r="BU180" s="199">
        <f t="shared" si="2141"/>
        <v>1</v>
      </c>
      <c r="BV180" s="199">
        <f t="shared" si="2142"/>
        <v>1</v>
      </c>
      <c r="BW180" s="113">
        <f t="shared" si="1648"/>
        <v>800000</v>
      </c>
      <c r="BX180" s="155">
        <f t="shared" si="1358"/>
        <v>0</v>
      </c>
      <c r="CA180" s="286" t="s">
        <v>490</v>
      </c>
      <c r="CB180" s="307" t="s">
        <v>491</v>
      </c>
      <c r="CC180" s="293" t="s">
        <v>107</v>
      </c>
      <c r="CD180" s="294">
        <v>8</v>
      </c>
      <c r="CE180" s="295">
        <v>235000</v>
      </c>
      <c r="CF180" s="291">
        <f t="shared" si="2143"/>
        <v>1880000</v>
      </c>
      <c r="CG180" s="587"/>
      <c r="CH180" s="198">
        <f t="shared" si="1991"/>
        <v>1</v>
      </c>
      <c r="CI180" s="198">
        <f t="shared" si="1992"/>
        <v>1</v>
      </c>
      <c r="CJ180" s="199">
        <f t="shared" si="1993"/>
        <v>1</v>
      </c>
      <c r="CK180" s="199">
        <f t="shared" si="2144"/>
        <v>1</v>
      </c>
      <c r="CL180" s="199">
        <f t="shared" si="2145"/>
        <v>1</v>
      </c>
      <c r="CM180" s="199">
        <f t="shared" si="2146"/>
        <v>1</v>
      </c>
      <c r="CN180" s="113">
        <f t="shared" si="1649"/>
        <v>1880000</v>
      </c>
      <c r="CO180" s="155">
        <f t="shared" si="1363"/>
        <v>0</v>
      </c>
      <c r="CR180" s="299" t="s">
        <v>490</v>
      </c>
      <c r="CS180" s="300" t="s">
        <v>491</v>
      </c>
      <c r="CT180" s="301" t="s">
        <v>107</v>
      </c>
      <c r="CU180" s="302">
        <v>8</v>
      </c>
      <c r="CV180" s="303">
        <v>77250</v>
      </c>
      <c r="CW180" s="291">
        <f t="shared" si="2147"/>
        <v>618000</v>
      </c>
      <c r="CX180" s="587"/>
      <c r="CY180" s="198">
        <f t="shared" si="1998"/>
        <v>1</v>
      </c>
      <c r="CZ180" s="198">
        <f t="shared" si="1999"/>
        <v>1</v>
      </c>
      <c r="DA180" s="199">
        <f t="shared" si="2000"/>
        <v>1</v>
      </c>
      <c r="DB180" s="199">
        <f t="shared" si="2148"/>
        <v>1</v>
      </c>
      <c r="DC180" s="199">
        <f t="shared" si="2149"/>
        <v>1</v>
      </c>
      <c r="DD180" s="199">
        <f t="shared" si="2150"/>
        <v>1</v>
      </c>
      <c r="DE180" s="113">
        <f t="shared" si="1650"/>
        <v>618000</v>
      </c>
      <c r="DF180" s="155">
        <f t="shared" si="1368"/>
        <v>0</v>
      </c>
      <c r="DI180" s="286" t="s">
        <v>490</v>
      </c>
      <c r="DJ180" s="305" t="s">
        <v>491</v>
      </c>
      <c r="DK180" s="288" t="s">
        <v>107</v>
      </c>
      <c r="DL180" s="289">
        <v>8</v>
      </c>
      <c r="DM180" s="295">
        <v>0</v>
      </c>
      <c r="DN180" s="291">
        <f t="shared" si="2151"/>
        <v>0</v>
      </c>
      <c r="DO180" s="587"/>
      <c r="DP180" s="198">
        <f t="shared" si="2005"/>
        <v>1</v>
      </c>
      <c r="DQ180" s="198">
        <f t="shared" si="2006"/>
        <v>1</v>
      </c>
      <c r="DR180" s="199">
        <f t="shared" si="2007"/>
        <v>1</v>
      </c>
      <c r="DS180" s="199">
        <f t="shared" si="2152"/>
        <v>0</v>
      </c>
      <c r="DT180" s="199">
        <f t="shared" si="2153"/>
        <v>0</v>
      </c>
      <c r="DU180" s="199">
        <f t="shared" si="2154"/>
        <v>0</v>
      </c>
      <c r="DV180" s="113">
        <f t="shared" si="1651"/>
        <v>0</v>
      </c>
      <c r="DW180" s="155">
        <f t="shared" si="1373"/>
        <v>0</v>
      </c>
      <c r="DZ180" s="286" t="s">
        <v>490</v>
      </c>
      <c r="EA180" s="305" t="s">
        <v>491</v>
      </c>
      <c r="EB180" s="288" t="s">
        <v>107</v>
      </c>
      <c r="EC180" s="289">
        <v>8</v>
      </c>
      <c r="ED180" s="295">
        <v>0</v>
      </c>
      <c r="EE180" s="291">
        <f t="shared" si="2155"/>
        <v>0</v>
      </c>
      <c r="EF180" s="587"/>
      <c r="EG180" s="198">
        <f t="shared" si="2012"/>
        <v>1</v>
      </c>
      <c r="EH180" s="198">
        <f t="shared" si="2013"/>
        <v>1</v>
      </c>
      <c r="EI180" s="199">
        <f t="shared" si="2014"/>
        <v>1</v>
      </c>
      <c r="EJ180" s="199">
        <f t="shared" si="2156"/>
        <v>0</v>
      </c>
      <c r="EK180" s="199">
        <f t="shared" si="2157"/>
        <v>0</v>
      </c>
      <c r="EL180" s="199">
        <f t="shared" si="2158"/>
        <v>0</v>
      </c>
      <c r="EM180" s="113">
        <f t="shared" si="1652"/>
        <v>0</v>
      </c>
      <c r="EN180" s="155">
        <f t="shared" si="1378"/>
        <v>0</v>
      </c>
      <c r="EQ180" s="286" t="s">
        <v>490</v>
      </c>
      <c r="ER180" s="305" t="s">
        <v>491</v>
      </c>
      <c r="ES180" s="288" t="s">
        <v>107</v>
      </c>
      <c r="ET180" s="289">
        <v>8</v>
      </c>
      <c r="EU180" s="295">
        <v>0</v>
      </c>
      <c r="EV180" s="291">
        <f t="shared" si="2159"/>
        <v>0</v>
      </c>
      <c r="EW180" s="587"/>
      <c r="EX180" s="198">
        <f t="shared" si="2019"/>
        <v>1</v>
      </c>
      <c r="EY180" s="198">
        <f t="shared" si="2020"/>
        <v>1</v>
      </c>
      <c r="EZ180" s="199">
        <f t="shared" si="2021"/>
        <v>1</v>
      </c>
      <c r="FA180" s="199">
        <f t="shared" si="2160"/>
        <v>0</v>
      </c>
      <c r="FB180" s="199">
        <f t="shared" si="2161"/>
        <v>0</v>
      </c>
      <c r="FC180" s="199">
        <f t="shared" si="2162"/>
        <v>0</v>
      </c>
      <c r="FD180" s="113">
        <f t="shared" si="1653"/>
        <v>0</v>
      </c>
      <c r="FE180" s="155">
        <f t="shared" si="1383"/>
        <v>0</v>
      </c>
      <c r="FH180" s="286" t="s">
        <v>490</v>
      </c>
      <c r="FI180" s="305" t="s">
        <v>491</v>
      </c>
      <c r="FJ180" s="288" t="s">
        <v>107</v>
      </c>
      <c r="FK180" s="289">
        <v>8</v>
      </c>
      <c r="FL180" s="295">
        <v>0</v>
      </c>
      <c r="FM180" s="291">
        <f t="shared" si="2163"/>
        <v>0</v>
      </c>
      <c r="FN180" s="587"/>
      <c r="FO180" s="198">
        <f t="shared" si="2026"/>
        <v>1</v>
      </c>
      <c r="FP180" s="198">
        <f t="shared" si="2027"/>
        <v>1</v>
      </c>
      <c r="FQ180" s="199">
        <f t="shared" si="2028"/>
        <v>1</v>
      </c>
      <c r="FR180" s="199">
        <f t="shared" si="2164"/>
        <v>0</v>
      </c>
      <c r="FS180" s="199">
        <f t="shared" si="2165"/>
        <v>0</v>
      </c>
      <c r="FT180" s="199">
        <f t="shared" si="2166"/>
        <v>0</v>
      </c>
      <c r="FU180" s="113">
        <f t="shared" si="1654"/>
        <v>0</v>
      </c>
      <c r="FV180" s="155">
        <f t="shared" si="1388"/>
        <v>0</v>
      </c>
      <c r="FY180" s="286" t="s">
        <v>490</v>
      </c>
      <c r="FZ180" s="305" t="s">
        <v>491</v>
      </c>
      <c r="GA180" s="288" t="s">
        <v>107</v>
      </c>
      <c r="GB180" s="289">
        <v>8</v>
      </c>
      <c r="GC180" s="295">
        <v>0</v>
      </c>
      <c r="GD180" s="291">
        <f t="shared" si="2167"/>
        <v>0</v>
      </c>
      <c r="GE180" s="587"/>
      <c r="GF180" s="198">
        <f t="shared" si="2033"/>
        <v>1</v>
      </c>
      <c r="GG180" s="198">
        <f t="shared" si="2034"/>
        <v>1</v>
      </c>
      <c r="GH180" s="199">
        <f t="shared" si="2035"/>
        <v>1</v>
      </c>
      <c r="GI180" s="199">
        <f t="shared" si="2168"/>
        <v>0</v>
      </c>
      <c r="GJ180" s="199">
        <f t="shared" si="2169"/>
        <v>0</v>
      </c>
      <c r="GK180" s="199">
        <f t="shared" si="2170"/>
        <v>0</v>
      </c>
      <c r="GL180" s="113">
        <f t="shared" si="1655"/>
        <v>0</v>
      </c>
      <c r="GM180" s="155">
        <f t="shared" si="1393"/>
        <v>0</v>
      </c>
      <c r="GP180" s="286" t="s">
        <v>490</v>
      </c>
      <c r="GQ180" s="305" t="s">
        <v>491</v>
      </c>
      <c r="GR180" s="288" t="s">
        <v>107</v>
      </c>
      <c r="GS180" s="289">
        <v>8</v>
      </c>
      <c r="GT180" s="295">
        <v>0</v>
      </c>
      <c r="GU180" s="291">
        <f t="shared" si="2171"/>
        <v>0</v>
      </c>
      <c r="GV180" s="587"/>
      <c r="GW180" s="198">
        <f t="shared" si="2040"/>
        <v>1</v>
      </c>
      <c r="GX180" s="198">
        <f t="shared" si="2041"/>
        <v>1</v>
      </c>
      <c r="GY180" s="199">
        <f t="shared" si="2042"/>
        <v>1</v>
      </c>
      <c r="GZ180" s="199">
        <f t="shared" si="2172"/>
        <v>0</v>
      </c>
      <c r="HA180" s="199">
        <f t="shared" si="2173"/>
        <v>0</v>
      </c>
      <c r="HB180" s="199">
        <f t="shared" si="2174"/>
        <v>0</v>
      </c>
      <c r="HC180" s="113">
        <f t="shared" si="1656"/>
        <v>0</v>
      </c>
      <c r="HD180" s="155">
        <f t="shared" si="1398"/>
        <v>0</v>
      </c>
      <c r="HG180" s="286" t="s">
        <v>490</v>
      </c>
      <c r="HH180" s="305" t="s">
        <v>491</v>
      </c>
      <c r="HI180" s="288" t="s">
        <v>107</v>
      </c>
      <c r="HJ180" s="289">
        <v>8</v>
      </c>
      <c r="HK180" s="295">
        <v>0</v>
      </c>
      <c r="HL180" s="291">
        <f t="shared" si="2175"/>
        <v>0</v>
      </c>
      <c r="HM180" s="587"/>
      <c r="HN180" s="198">
        <f t="shared" si="2047"/>
        <v>1</v>
      </c>
      <c r="HO180" s="198">
        <f t="shared" si="2048"/>
        <v>1</v>
      </c>
      <c r="HP180" s="199">
        <f t="shared" si="2049"/>
        <v>1</v>
      </c>
      <c r="HQ180" s="199">
        <f t="shared" si="2176"/>
        <v>0</v>
      </c>
      <c r="HR180" s="199">
        <f t="shared" si="2177"/>
        <v>0</v>
      </c>
      <c r="HS180" s="199">
        <f t="shared" si="2178"/>
        <v>0</v>
      </c>
      <c r="HT180" s="113">
        <f t="shared" si="1657"/>
        <v>0</v>
      </c>
      <c r="HU180" s="155">
        <f t="shared" si="1403"/>
        <v>0</v>
      </c>
      <c r="HX180" s="286" t="s">
        <v>490</v>
      </c>
      <c r="HY180" s="305" t="s">
        <v>491</v>
      </c>
      <c r="HZ180" s="288" t="s">
        <v>107</v>
      </c>
      <c r="IA180" s="289">
        <v>8</v>
      </c>
      <c r="IB180" s="295">
        <v>0</v>
      </c>
      <c r="IC180" s="291">
        <f t="shared" si="2179"/>
        <v>0</v>
      </c>
      <c r="ID180" s="587"/>
      <c r="IE180" s="198">
        <f t="shared" si="2054"/>
        <v>1</v>
      </c>
      <c r="IF180" s="198">
        <f t="shared" si="2055"/>
        <v>1</v>
      </c>
      <c r="IG180" s="199">
        <f t="shared" si="2056"/>
        <v>1</v>
      </c>
      <c r="IH180" s="199">
        <f t="shared" si="2180"/>
        <v>0</v>
      </c>
      <c r="II180" s="199">
        <f t="shared" si="2181"/>
        <v>0</v>
      </c>
      <c r="IJ180" s="199">
        <f t="shared" si="2182"/>
        <v>0</v>
      </c>
      <c r="IK180" s="113">
        <f t="shared" si="1658"/>
        <v>0</v>
      </c>
      <c r="IL180" s="155">
        <f t="shared" si="1408"/>
        <v>0</v>
      </c>
      <c r="IO180" s="286" t="s">
        <v>490</v>
      </c>
      <c r="IP180" s="305" t="s">
        <v>491</v>
      </c>
      <c r="IQ180" s="288" t="s">
        <v>107</v>
      </c>
      <c r="IR180" s="289">
        <v>8</v>
      </c>
      <c r="IS180" s="295">
        <v>0</v>
      </c>
      <c r="IT180" s="291">
        <f t="shared" si="2183"/>
        <v>0</v>
      </c>
      <c r="IU180" s="587"/>
      <c r="IV180" s="198">
        <f t="shared" si="2061"/>
        <v>1</v>
      </c>
      <c r="IW180" s="198">
        <f t="shared" si="2062"/>
        <v>1</v>
      </c>
      <c r="IX180" s="199">
        <f t="shared" si="2063"/>
        <v>1</v>
      </c>
      <c r="IY180" s="199">
        <f t="shared" si="2184"/>
        <v>0</v>
      </c>
      <c r="IZ180" s="199">
        <f t="shared" si="2185"/>
        <v>0</v>
      </c>
      <c r="JA180" s="199">
        <f t="shared" si="2186"/>
        <v>0</v>
      </c>
      <c r="JB180" s="113">
        <f t="shared" si="1659"/>
        <v>0</v>
      </c>
      <c r="JC180" s="155">
        <f t="shared" si="1413"/>
        <v>0</v>
      </c>
    </row>
    <row r="181" spans="2:263" ht="21" customHeight="1">
      <c r="B181" s="286" t="s">
        <v>492</v>
      </c>
      <c r="C181" s="305" t="s">
        <v>493</v>
      </c>
      <c r="D181" s="288" t="s">
        <v>107</v>
      </c>
      <c r="E181" s="289">
        <v>7</v>
      </c>
      <c r="F181" s="290">
        <v>0</v>
      </c>
      <c r="G181" s="291">
        <f t="shared" si="2124"/>
        <v>0</v>
      </c>
      <c r="H181" s="587"/>
      <c r="K181" s="286" t="s">
        <v>492</v>
      </c>
      <c r="L181" s="300" t="s">
        <v>493</v>
      </c>
      <c r="M181" s="293" t="s">
        <v>107</v>
      </c>
      <c r="N181" s="294">
        <v>7</v>
      </c>
      <c r="O181" s="295">
        <v>238961</v>
      </c>
      <c r="P181" s="291">
        <f t="shared" si="2125"/>
        <v>1672727</v>
      </c>
      <c r="Q181" s="587"/>
      <c r="R181" s="198">
        <f t="shared" si="1966"/>
        <v>1</v>
      </c>
      <c r="S181" s="198">
        <f t="shared" si="1967"/>
        <v>1</v>
      </c>
      <c r="T181" s="199">
        <f t="shared" si="1968"/>
        <v>1</v>
      </c>
      <c r="U181" s="199">
        <f t="shared" si="2126"/>
        <v>1</v>
      </c>
      <c r="V181" s="199">
        <f t="shared" si="2127"/>
        <v>1</v>
      </c>
      <c r="W181" s="199">
        <f t="shared" si="2128"/>
        <v>1</v>
      </c>
      <c r="X181" s="113">
        <f t="shared" si="2129"/>
        <v>1672727</v>
      </c>
      <c r="Y181" s="155">
        <f t="shared" si="2130"/>
        <v>0</v>
      </c>
      <c r="AB181" s="286" t="s">
        <v>492</v>
      </c>
      <c r="AC181" s="300" t="s">
        <v>493</v>
      </c>
      <c r="AD181" s="293" t="s">
        <v>107</v>
      </c>
      <c r="AE181" s="294">
        <v>7</v>
      </c>
      <c r="AF181" s="295">
        <v>56725</v>
      </c>
      <c r="AG181" s="291">
        <f t="shared" si="2131"/>
        <v>397075</v>
      </c>
      <c r="AH181" s="587"/>
      <c r="AI181" s="198">
        <f t="shared" si="1970"/>
        <v>1</v>
      </c>
      <c r="AJ181" s="198">
        <f t="shared" si="1971"/>
        <v>1</v>
      </c>
      <c r="AK181" s="199">
        <f t="shared" si="1972"/>
        <v>1</v>
      </c>
      <c r="AL181" s="199">
        <f t="shared" si="2132"/>
        <v>1</v>
      </c>
      <c r="AM181" s="199">
        <f t="shared" si="2133"/>
        <v>1</v>
      </c>
      <c r="AN181" s="199">
        <f t="shared" si="2134"/>
        <v>1</v>
      </c>
      <c r="AO181" s="113">
        <f t="shared" si="1646"/>
        <v>397075</v>
      </c>
      <c r="AP181" s="155">
        <f t="shared" si="1348"/>
        <v>0</v>
      </c>
      <c r="AS181" s="286" t="s">
        <v>492</v>
      </c>
      <c r="AT181" s="292" t="s">
        <v>493</v>
      </c>
      <c r="AU181" s="296" t="s">
        <v>107</v>
      </c>
      <c r="AV181" s="294">
        <v>7</v>
      </c>
      <c r="AW181" s="297">
        <v>350000</v>
      </c>
      <c r="AX181" s="291">
        <f t="shared" si="2135"/>
        <v>2450000</v>
      </c>
      <c r="AY181" s="587"/>
      <c r="AZ181" s="198">
        <f t="shared" si="1977"/>
        <v>1</v>
      </c>
      <c r="BA181" s="198">
        <f t="shared" si="1978"/>
        <v>1</v>
      </c>
      <c r="BB181" s="199">
        <f t="shared" si="1979"/>
        <v>1</v>
      </c>
      <c r="BC181" s="199">
        <f t="shared" si="2136"/>
        <v>1</v>
      </c>
      <c r="BD181" s="199">
        <f t="shared" si="2137"/>
        <v>1</v>
      </c>
      <c r="BE181" s="199">
        <f t="shared" si="2138"/>
        <v>1</v>
      </c>
      <c r="BF181" s="113">
        <f t="shared" si="1647"/>
        <v>2450000</v>
      </c>
      <c r="BG181" s="155">
        <f t="shared" si="1353"/>
        <v>0</v>
      </c>
      <c r="BJ181" s="286" t="s">
        <v>492</v>
      </c>
      <c r="BK181" s="300" t="s">
        <v>493</v>
      </c>
      <c r="BL181" s="293" t="s">
        <v>107</v>
      </c>
      <c r="BM181" s="294">
        <v>7</v>
      </c>
      <c r="BN181" s="295">
        <v>150000</v>
      </c>
      <c r="BO181" s="291">
        <f t="shared" si="2139"/>
        <v>1050000</v>
      </c>
      <c r="BP181" s="587"/>
      <c r="BQ181" s="198">
        <f t="shared" si="1984"/>
        <v>1</v>
      </c>
      <c r="BR181" s="198">
        <f t="shared" si="1985"/>
        <v>1</v>
      </c>
      <c r="BS181" s="199">
        <f t="shared" si="1986"/>
        <v>1</v>
      </c>
      <c r="BT181" s="199">
        <f t="shared" si="2140"/>
        <v>1</v>
      </c>
      <c r="BU181" s="199">
        <f t="shared" si="2141"/>
        <v>1</v>
      </c>
      <c r="BV181" s="199">
        <f t="shared" si="2142"/>
        <v>1</v>
      </c>
      <c r="BW181" s="113">
        <f t="shared" si="1648"/>
        <v>1050000</v>
      </c>
      <c r="BX181" s="155">
        <f t="shared" si="1358"/>
        <v>0</v>
      </c>
      <c r="CA181" s="286" t="s">
        <v>492</v>
      </c>
      <c r="CB181" s="307" t="s">
        <v>493</v>
      </c>
      <c r="CC181" s="293" t="s">
        <v>107</v>
      </c>
      <c r="CD181" s="294">
        <v>7</v>
      </c>
      <c r="CE181" s="295">
        <v>290000</v>
      </c>
      <c r="CF181" s="291">
        <f t="shared" si="2143"/>
        <v>2030000</v>
      </c>
      <c r="CG181" s="587"/>
      <c r="CH181" s="198">
        <f>IF(EXACT(VLOOKUP(CA181,OFERTA_0,2,FALSE),CB181),1,0)</f>
        <v>1</v>
      </c>
      <c r="CI181" s="198">
        <f t="shared" si="1992"/>
        <v>1</v>
      </c>
      <c r="CJ181" s="199">
        <f t="shared" si="1993"/>
        <v>1</v>
      </c>
      <c r="CK181" s="199">
        <f t="shared" si="2144"/>
        <v>1</v>
      </c>
      <c r="CL181" s="199">
        <f t="shared" si="2145"/>
        <v>1</v>
      </c>
      <c r="CM181" s="199">
        <f t="shared" si="2146"/>
        <v>1</v>
      </c>
      <c r="CN181" s="113">
        <f t="shared" si="1649"/>
        <v>2030000</v>
      </c>
      <c r="CO181" s="155">
        <f t="shared" si="1363"/>
        <v>0</v>
      </c>
      <c r="CR181" s="299" t="s">
        <v>492</v>
      </c>
      <c r="CS181" s="300" t="s">
        <v>493</v>
      </c>
      <c r="CT181" s="301" t="s">
        <v>107</v>
      </c>
      <c r="CU181" s="302">
        <v>7</v>
      </c>
      <c r="CV181" s="303">
        <v>309000</v>
      </c>
      <c r="CW181" s="291">
        <f t="shared" si="2147"/>
        <v>2163000</v>
      </c>
      <c r="CX181" s="587"/>
      <c r="CY181" s="198">
        <f t="shared" si="1998"/>
        <v>1</v>
      </c>
      <c r="CZ181" s="198">
        <f t="shared" si="1999"/>
        <v>1</v>
      </c>
      <c r="DA181" s="199">
        <f t="shared" si="2000"/>
        <v>1</v>
      </c>
      <c r="DB181" s="199">
        <f t="shared" si="2148"/>
        <v>1</v>
      </c>
      <c r="DC181" s="199">
        <f t="shared" si="2149"/>
        <v>1</v>
      </c>
      <c r="DD181" s="199">
        <f t="shared" si="2150"/>
        <v>1</v>
      </c>
      <c r="DE181" s="113">
        <f t="shared" si="1650"/>
        <v>2163000</v>
      </c>
      <c r="DF181" s="155">
        <f t="shared" si="1368"/>
        <v>0</v>
      </c>
      <c r="DI181" s="286" t="s">
        <v>492</v>
      </c>
      <c r="DJ181" s="305" t="s">
        <v>493</v>
      </c>
      <c r="DK181" s="288" t="s">
        <v>107</v>
      </c>
      <c r="DL181" s="289">
        <v>7</v>
      </c>
      <c r="DM181" s="295">
        <v>0</v>
      </c>
      <c r="DN181" s="291">
        <f t="shared" si="2151"/>
        <v>0</v>
      </c>
      <c r="DO181" s="587"/>
      <c r="DP181" s="198">
        <f t="shared" si="2005"/>
        <v>1</v>
      </c>
      <c r="DQ181" s="198">
        <f t="shared" si="2006"/>
        <v>1</v>
      </c>
      <c r="DR181" s="199">
        <f t="shared" si="2007"/>
        <v>1</v>
      </c>
      <c r="DS181" s="199">
        <f t="shared" si="2152"/>
        <v>0</v>
      </c>
      <c r="DT181" s="199">
        <f t="shared" si="2153"/>
        <v>0</v>
      </c>
      <c r="DU181" s="199">
        <f t="shared" si="2154"/>
        <v>0</v>
      </c>
      <c r="DV181" s="113">
        <f t="shared" si="1651"/>
        <v>0</v>
      </c>
      <c r="DW181" s="155">
        <f t="shared" si="1373"/>
        <v>0</v>
      </c>
      <c r="DZ181" s="286" t="s">
        <v>492</v>
      </c>
      <c r="EA181" s="305" t="s">
        <v>493</v>
      </c>
      <c r="EB181" s="288" t="s">
        <v>107</v>
      </c>
      <c r="EC181" s="289">
        <v>7</v>
      </c>
      <c r="ED181" s="295">
        <v>0</v>
      </c>
      <c r="EE181" s="291">
        <f t="shared" si="2155"/>
        <v>0</v>
      </c>
      <c r="EF181" s="587"/>
      <c r="EG181" s="198">
        <f t="shared" si="2012"/>
        <v>1</v>
      </c>
      <c r="EH181" s="198">
        <f t="shared" si="2013"/>
        <v>1</v>
      </c>
      <c r="EI181" s="199">
        <f t="shared" si="2014"/>
        <v>1</v>
      </c>
      <c r="EJ181" s="199">
        <f t="shared" si="2156"/>
        <v>0</v>
      </c>
      <c r="EK181" s="199">
        <f t="shared" si="2157"/>
        <v>0</v>
      </c>
      <c r="EL181" s="199">
        <f t="shared" si="2158"/>
        <v>0</v>
      </c>
      <c r="EM181" s="113">
        <f t="shared" si="1652"/>
        <v>0</v>
      </c>
      <c r="EN181" s="155">
        <f t="shared" si="1378"/>
        <v>0</v>
      </c>
      <c r="EQ181" s="286" t="s">
        <v>492</v>
      </c>
      <c r="ER181" s="305" t="s">
        <v>493</v>
      </c>
      <c r="ES181" s="288" t="s">
        <v>107</v>
      </c>
      <c r="ET181" s="289">
        <v>7</v>
      </c>
      <c r="EU181" s="295">
        <v>0</v>
      </c>
      <c r="EV181" s="291">
        <f t="shared" si="2159"/>
        <v>0</v>
      </c>
      <c r="EW181" s="587"/>
      <c r="EX181" s="198">
        <f t="shared" si="2019"/>
        <v>1</v>
      </c>
      <c r="EY181" s="198">
        <f t="shared" si="2020"/>
        <v>1</v>
      </c>
      <c r="EZ181" s="199">
        <f t="shared" si="2021"/>
        <v>1</v>
      </c>
      <c r="FA181" s="199">
        <f t="shared" si="2160"/>
        <v>0</v>
      </c>
      <c r="FB181" s="199">
        <f t="shared" si="2161"/>
        <v>0</v>
      </c>
      <c r="FC181" s="199">
        <f t="shared" si="2162"/>
        <v>0</v>
      </c>
      <c r="FD181" s="113">
        <f t="shared" si="1653"/>
        <v>0</v>
      </c>
      <c r="FE181" s="155">
        <f t="shared" si="1383"/>
        <v>0</v>
      </c>
      <c r="FH181" s="286" t="s">
        <v>492</v>
      </c>
      <c r="FI181" s="305" t="s">
        <v>493</v>
      </c>
      <c r="FJ181" s="288" t="s">
        <v>107</v>
      </c>
      <c r="FK181" s="289">
        <v>7</v>
      </c>
      <c r="FL181" s="295">
        <v>0</v>
      </c>
      <c r="FM181" s="291">
        <f t="shared" si="2163"/>
        <v>0</v>
      </c>
      <c r="FN181" s="587"/>
      <c r="FO181" s="198">
        <f t="shared" si="2026"/>
        <v>1</v>
      </c>
      <c r="FP181" s="198">
        <f t="shared" si="2027"/>
        <v>1</v>
      </c>
      <c r="FQ181" s="199">
        <f t="shared" si="2028"/>
        <v>1</v>
      </c>
      <c r="FR181" s="199">
        <f t="shared" si="2164"/>
        <v>0</v>
      </c>
      <c r="FS181" s="199">
        <f t="shared" si="2165"/>
        <v>0</v>
      </c>
      <c r="FT181" s="199">
        <f t="shared" si="2166"/>
        <v>0</v>
      </c>
      <c r="FU181" s="113">
        <f t="shared" si="1654"/>
        <v>0</v>
      </c>
      <c r="FV181" s="155">
        <f t="shared" si="1388"/>
        <v>0</v>
      </c>
      <c r="FY181" s="286" t="s">
        <v>492</v>
      </c>
      <c r="FZ181" s="305" t="s">
        <v>493</v>
      </c>
      <c r="GA181" s="288" t="s">
        <v>107</v>
      </c>
      <c r="GB181" s="289">
        <v>7</v>
      </c>
      <c r="GC181" s="295">
        <v>0</v>
      </c>
      <c r="GD181" s="291">
        <f t="shared" si="2167"/>
        <v>0</v>
      </c>
      <c r="GE181" s="587"/>
      <c r="GF181" s="198">
        <f t="shared" si="2033"/>
        <v>1</v>
      </c>
      <c r="GG181" s="198">
        <f t="shared" si="2034"/>
        <v>1</v>
      </c>
      <c r="GH181" s="199">
        <f t="shared" si="2035"/>
        <v>1</v>
      </c>
      <c r="GI181" s="199">
        <f t="shared" si="2168"/>
        <v>0</v>
      </c>
      <c r="GJ181" s="199">
        <f t="shared" si="2169"/>
        <v>0</v>
      </c>
      <c r="GK181" s="199">
        <f t="shared" si="2170"/>
        <v>0</v>
      </c>
      <c r="GL181" s="113">
        <f t="shared" si="1655"/>
        <v>0</v>
      </c>
      <c r="GM181" s="155">
        <f t="shared" si="1393"/>
        <v>0</v>
      </c>
      <c r="GP181" s="286" t="s">
        <v>492</v>
      </c>
      <c r="GQ181" s="305" t="s">
        <v>493</v>
      </c>
      <c r="GR181" s="288" t="s">
        <v>107</v>
      </c>
      <c r="GS181" s="289">
        <v>7</v>
      </c>
      <c r="GT181" s="295">
        <v>0</v>
      </c>
      <c r="GU181" s="291">
        <f t="shared" si="2171"/>
        <v>0</v>
      </c>
      <c r="GV181" s="587"/>
      <c r="GW181" s="198">
        <f t="shared" si="2040"/>
        <v>1</v>
      </c>
      <c r="GX181" s="198">
        <f t="shared" si="2041"/>
        <v>1</v>
      </c>
      <c r="GY181" s="199">
        <f t="shared" si="2042"/>
        <v>1</v>
      </c>
      <c r="GZ181" s="199">
        <f t="shared" si="2172"/>
        <v>0</v>
      </c>
      <c r="HA181" s="199">
        <f t="shared" si="2173"/>
        <v>0</v>
      </c>
      <c r="HB181" s="199">
        <f t="shared" si="2174"/>
        <v>0</v>
      </c>
      <c r="HC181" s="113">
        <f t="shared" si="1656"/>
        <v>0</v>
      </c>
      <c r="HD181" s="155">
        <f t="shared" si="1398"/>
        <v>0</v>
      </c>
      <c r="HG181" s="286" t="s">
        <v>492</v>
      </c>
      <c r="HH181" s="305" t="s">
        <v>493</v>
      </c>
      <c r="HI181" s="288" t="s">
        <v>107</v>
      </c>
      <c r="HJ181" s="289">
        <v>7</v>
      </c>
      <c r="HK181" s="295">
        <v>0</v>
      </c>
      <c r="HL181" s="291">
        <f t="shared" si="2175"/>
        <v>0</v>
      </c>
      <c r="HM181" s="587"/>
      <c r="HN181" s="198">
        <f t="shared" si="2047"/>
        <v>1</v>
      </c>
      <c r="HO181" s="198">
        <f t="shared" si="2048"/>
        <v>1</v>
      </c>
      <c r="HP181" s="199">
        <f t="shared" si="2049"/>
        <v>1</v>
      </c>
      <c r="HQ181" s="199">
        <f t="shared" si="2176"/>
        <v>0</v>
      </c>
      <c r="HR181" s="199">
        <f t="shared" si="2177"/>
        <v>0</v>
      </c>
      <c r="HS181" s="199">
        <f t="shared" si="2178"/>
        <v>0</v>
      </c>
      <c r="HT181" s="113">
        <f t="shared" si="1657"/>
        <v>0</v>
      </c>
      <c r="HU181" s="155">
        <f t="shared" si="1403"/>
        <v>0</v>
      </c>
      <c r="HX181" s="286" t="s">
        <v>492</v>
      </c>
      <c r="HY181" s="305" t="s">
        <v>493</v>
      </c>
      <c r="HZ181" s="288" t="s">
        <v>107</v>
      </c>
      <c r="IA181" s="289">
        <v>7</v>
      </c>
      <c r="IB181" s="295">
        <v>0</v>
      </c>
      <c r="IC181" s="291">
        <f t="shared" si="2179"/>
        <v>0</v>
      </c>
      <c r="ID181" s="587"/>
      <c r="IE181" s="198">
        <f t="shared" si="2054"/>
        <v>1</v>
      </c>
      <c r="IF181" s="198">
        <f t="shared" si="2055"/>
        <v>1</v>
      </c>
      <c r="IG181" s="199">
        <f t="shared" si="2056"/>
        <v>1</v>
      </c>
      <c r="IH181" s="199">
        <f t="shared" si="2180"/>
        <v>0</v>
      </c>
      <c r="II181" s="199">
        <f t="shared" si="2181"/>
        <v>0</v>
      </c>
      <c r="IJ181" s="199">
        <f t="shared" si="2182"/>
        <v>0</v>
      </c>
      <c r="IK181" s="113">
        <f t="shared" si="1658"/>
        <v>0</v>
      </c>
      <c r="IL181" s="155">
        <f t="shared" si="1408"/>
        <v>0</v>
      </c>
      <c r="IO181" s="286" t="s">
        <v>492</v>
      </c>
      <c r="IP181" s="305" t="s">
        <v>493</v>
      </c>
      <c r="IQ181" s="288" t="s">
        <v>107</v>
      </c>
      <c r="IR181" s="289">
        <v>7</v>
      </c>
      <c r="IS181" s="295">
        <v>0</v>
      </c>
      <c r="IT181" s="291">
        <f t="shared" si="2183"/>
        <v>0</v>
      </c>
      <c r="IU181" s="587"/>
      <c r="IV181" s="198">
        <f t="shared" si="2061"/>
        <v>1</v>
      </c>
      <c r="IW181" s="198">
        <f t="shared" si="2062"/>
        <v>1</v>
      </c>
      <c r="IX181" s="199">
        <f t="shared" si="2063"/>
        <v>1</v>
      </c>
      <c r="IY181" s="199">
        <f t="shared" si="2184"/>
        <v>0</v>
      </c>
      <c r="IZ181" s="199">
        <f t="shared" si="2185"/>
        <v>0</v>
      </c>
      <c r="JA181" s="199">
        <f t="shared" si="2186"/>
        <v>0</v>
      </c>
      <c r="JB181" s="113">
        <f t="shared" si="1659"/>
        <v>0</v>
      </c>
      <c r="JC181" s="155">
        <f t="shared" si="1413"/>
        <v>0</v>
      </c>
    </row>
    <row r="182" spans="2:263" ht="21" customHeight="1">
      <c r="B182" s="286" t="s">
        <v>494</v>
      </c>
      <c r="C182" s="305" t="s">
        <v>495</v>
      </c>
      <c r="D182" s="288" t="s">
        <v>109</v>
      </c>
      <c r="E182" s="289">
        <v>2</v>
      </c>
      <c r="F182" s="290">
        <v>0</v>
      </c>
      <c r="G182" s="291">
        <f t="shared" si="2124"/>
        <v>0</v>
      </c>
      <c r="H182" s="587"/>
      <c r="K182" s="286" t="s">
        <v>494</v>
      </c>
      <c r="L182" s="300" t="s">
        <v>495</v>
      </c>
      <c r="M182" s="293" t="s">
        <v>109</v>
      </c>
      <c r="N182" s="294">
        <v>2</v>
      </c>
      <c r="O182" s="295">
        <v>14258</v>
      </c>
      <c r="P182" s="291">
        <f t="shared" si="2125"/>
        <v>28516</v>
      </c>
      <c r="Q182" s="587"/>
      <c r="R182" s="198">
        <f t="shared" si="1966"/>
        <v>1</v>
      </c>
      <c r="S182" s="198">
        <f t="shared" si="1967"/>
        <v>1</v>
      </c>
      <c r="T182" s="199">
        <f t="shared" si="1968"/>
        <v>1</v>
      </c>
      <c r="U182" s="199">
        <f t="shared" si="2126"/>
        <v>1</v>
      </c>
      <c r="V182" s="199">
        <f t="shared" si="2127"/>
        <v>1</v>
      </c>
      <c r="W182" s="199">
        <f t="shared" si="2128"/>
        <v>1</v>
      </c>
      <c r="X182" s="113">
        <f t="shared" si="2129"/>
        <v>28516</v>
      </c>
      <c r="Y182" s="155">
        <f t="shared" si="2130"/>
        <v>0</v>
      </c>
      <c r="AB182" s="286" t="s">
        <v>494</v>
      </c>
      <c r="AC182" s="300" t="s">
        <v>495</v>
      </c>
      <c r="AD182" s="293" t="s">
        <v>109</v>
      </c>
      <c r="AE182" s="294">
        <v>2</v>
      </c>
      <c r="AF182" s="295">
        <v>19500</v>
      </c>
      <c r="AG182" s="291">
        <f t="shared" si="2131"/>
        <v>39000</v>
      </c>
      <c r="AH182" s="587"/>
      <c r="AI182" s="198">
        <f t="shared" si="1970"/>
        <v>1</v>
      </c>
      <c r="AJ182" s="198">
        <f t="shared" si="1971"/>
        <v>1</v>
      </c>
      <c r="AK182" s="199">
        <f t="shared" si="1972"/>
        <v>1</v>
      </c>
      <c r="AL182" s="199">
        <f t="shared" si="2132"/>
        <v>1</v>
      </c>
      <c r="AM182" s="199">
        <f t="shared" si="2133"/>
        <v>1</v>
      </c>
      <c r="AN182" s="199">
        <f t="shared" si="2134"/>
        <v>1</v>
      </c>
      <c r="AO182" s="113">
        <f t="shared" si="1646"/>
        <v>39000</v>
      </c>
      <c r="AP182" s="155">
        <f t="shared" si="1348"/>
        <v>0</v>
      </c>
      <c r="AS182" s="286" t="s">
        <v>494</v>
      </c>
      <c r="AT182" s="292" t="s">
        <v>495</v>
      </c>
      <c r="AU182" s="296" t="s">
        <v>109</v>
      </c>
      <c r="AV182" s="294">
        <v>2</v>
      </c>
      <c r="AW182" s="297">
        <v>2500</v>
      </c>
      <c r="AX182" s="291">
        <f t="shared" si="2135"/>
        <v>5000</v>
      </c>
      <c r="AY182" s="587"/>
      <c r="AZ182" s="198">
        <f t="shared" si="1977"/>
        <v>1</v>
      </c>
      <c r="BA182" s="198">
        <f t="shared" si="1978"/>
        <v>1</v>
      </c>
      <c r="BB182" s="199">
        <f t="shared" si="1979"/>
        <v>1</v>
      </c>
      <c r="BC182" s="199">
        <f t="shared" si="2136"/>
        <v>1</v>
      </c>
      <c r="BD182" s="199">
        <f t="shared" si="2137"/>
        <v>1</v>
      </c>
      <c r="BE182" s="199">
        <f t="shared" si="2138"/>
        <v>1</v>
      </c>
      <c r="BF182" s="113">
        <f t="shared" si="1647"/>
        <v>5000</v>
      </c>
      <c r="BG182" s="155">
        <f t="shared" si="1353"/>
        <v>0</v>
      </c>
      <c r="BJ182" s="286" t="s">
        <v>494</v>
      </c>
      <c r="BK182" s="300" t="s">
        <v>495</v>
      </c>
      <c r="BL182" s="293" t="s">
        <v>109</v>
      </c>
      <c r="BM182" s="294">
        <v>2</v>
      </c>
      <c r="BN182" s="295">
        <v>5000</v>
      </c>
      <c r="BO182" s="291">
        <f t="shared" si="2139"/>
        <v>10000</v>
      </c>
      <c r="BP182" s="587"/>
      <c r="BQ182" s="198">
        <f t="shared" si="1984"/>
        <v>1</v>
      </c>
      <c r="BR182" s="198">
        <f t="shared" si="1985"/>
        <v>1</v>
      </c>
      <c r="BS182" s="199">
        <f t="shared" si="1986"/>
        <v>1</v>
      </c>
      <c r="BT182" s="199">
        <f t="shared" si="2140"/>
        <v>1</v>
      </c>
      <c r="BU182" s="199">
        <f t="shared" si="2141"/>
        <v>1</v>
      </c>
      <c r="BV182" s="199">
        <f t="shared" si="2142"/>
        <v>1</v>
      </c>
      <c r="BW182" s="113">
        <f t="shared" si="1648"/>
        <v>10000</v>
      </c>
      <c r="BX182" s="155">
        <f t="shared" si="1358"/>
        <v>0</v>
      </c>
      <c r="CA182" s="286" t="s">
        <v>494</v>
      </c>
      <c r="CB182" s="307" t="s">
        <v>495</v>
      </c>
      <c r="CC182" s="293" t="s">
        <v>109</v>
      </c>
      <c r="CD182" s="294">
        <v>2</v>
      </c>
      <c r="CE182" s="295">
        <v>3000</v>
      </c>
      <c r="CF182" s="291">
        <f t="shared" si="2143"/>
        <v>6000</v>
      </c>
      <c r="CG182" s="587"/>
      <c r="CH182" s="198">
        <f t="shared" si="1991"/>
        <v>1</v>
      </c>
      <c r="CI182" s="198">
        <f t="shared" si="1992"/>
        <v>1</v>
      </c>
      <c r="CJ182" s="199">
        <f t="shared" si="1993"/>
        <v>1</v>
      </c>
      <c r="CK182" s="199">
        <f t="shared" si="2144"/>
        <v>1</v>
      </c>
      <c r="CL182" s="199">
        <f t="shared" si="2145"/>
        <v>1</v>
      </c>
      <c r="CM182" s="199">
        <f t="shared" si="2146"/>
        <v>1</v>
      </c>
      <c r="CN182" s="113">
        <f t="shared" si="1649"/>
        <v>6000</v>
      </c>
      <c r="CO182" s="155">
        <f t="shared" si="1363"/>
        <v>0</v>
      </c>
      <c r="CR182" s="299" t="s">
        <v>494</v>
      </c>
      <c r="CS182" s="300" t="s">
        <v>495</v>
      </c>
      <c r="CT182" s="301" t="s">
        <v>109</v>
      </c>
      <c r="CU182" s="302">
        <v>2</v>
      </c>
      <c r="CV182" s="303">
        <v>4120</v>
      </c>
      <c r="CW182" s="291">
        <f t="shared" si="2147"/>
        <v>8240</v>
      </c>
      <c r="CX182" s="587"/>
      <c r="CY182" s="198">
        <f t="shared" si="1998"/>
        <v>1</v>
      </c>
      <c r="CZ182" s="198">
        <f t="shared" si="1999"/>
        <v>1</v>
      </c>
      <c r="DA182" s="199">
        <f t="shared" si="2000"/>
        <v>1</v>
      </c>
      <c r="DB182" s="199">
        <f t="shared" si="2148"/>
        <v>1</v>
      </c>
      <c r="DC182" s="199">
        <f t="shared" si="2149"/>
        <v>1</v>
      </c>
      <c r="DD182" s="199">
        <f t="shared" si="2150"/>
        <v>1</v>
      </c>
      <c r="DE182" s="113">
        <f t="shared" si="1650"/>
        <v>8240</v>
      </c>
      <c r="DF182" s="155">
        <f t="shared" si="1368"/>
        <v>0</v>
      </c>
      <c r="DI182" s="286" t="s">
        <v>494</v>
      </c>
      <c r="DJ182" s="305" t="s">
        <v>495</v>
      </c>
      <c r="DK182" s="288" t="s">
        <v>109</v>
      </c>
      <c r="DL182" s="289">
        <v>2</v>
      </c>
      <c r="DM182" s="295">
        <v>0</v>
      </c>
      <c r="DN182" s="291">
        <f t="shared" si="2151"/>
        <v>0</v>
      </c>
      <c r="DO182" s="587"/>
      <c r="DP182" s="198">
        <f t="shared" si="2005"/>
        <v>1</v>
      </c>
      <c r="DQ182" s="198">
        <f t="shared" si="2006"/>
        <v>1</v>
      </c>
      <c r="DR182" s="199">
        <f t="shared" si="2007"/>
        <v>1</v>
      </c>
      <c r="DS182" s="199">
        <f t="shared" si="2152"/>
        <v>0</v>
      </c>
      <c r="DT182" s="199">
        <f t="shared" si="2153"/>
        <v>0</v>
      </c>
      <c r="DU182" s="199">
        <f t="shared" si="2154"/>
        <v>0</v>
      </c>
      <c r="DV182" s="113">
        <f t="shared" si="1651"/>
        <v>0</v>
      </c>
      <c r="DW182" s="155">
        <f t="shared" si="1373"/>
        <v>0</v>
      </c>
      <c r="DZ182" s="286" t="s">
        <v>494</v>
      </c>
      <c r="EA182" s="305" t="s">
        <v>495</v>
      </c>
      <c r="EB182" s="288" t="s">
        <v>109</v>
      </c>
      <c r="EC182" s="289">
        <v>2</v>
      </c>
      <c r="ED182" s="295">
        <v>0</v>
      </c>
      <c r="EE182" s="291">
        <f t="shared" si="2155"/>
        <v>0</v>
      </c>
      <c r="EF182" s="587"/>
      <c r="EG182" s="198">
        <f t="shared" si="2012"/>
        <v>1</v>
      </c>
      <c r="EH182" s="198">
        <f t="shared" si="2013"/>
        <v>1</v>
      </c>
      <c r="EI182" s="199">
        <f t="shared" si="2014"/>
        <v>1</v>
      </c>
      <c r="EJ182" s="199">
        <f t="shared" si="2156"/>
        <v>0</v>
      </c>
      <c r="EK182" s="199">
        <f t="shared" si="2157"/>
        <v>0</v>
      </c>
      <c r="EL182" s="199">
        <f t="shared" si="2158"/>
        <v>0</v>
      </c>
      <c r="EM182" s="113">
        <f t="shared" si="1652"/>
        <v>0</v>
      </c>
      <c r="EN182" s="155">
        <f t="shared" si="1378"/>
        <v>0</v>
      </c>
      <c r="EQ182" s="286" t="s">
        <v>494</v>
      </c>
      <c r="ER182" s="305" t="s">
        <v>495</v>
      </c>
      <c r="ES182" s="288" t="s">
        <v>109</v>
      </c>
      <c r="ET182" s="289">
        <v>2</v>
      </c>
      <c r="EU182" s="295">
        <v>0</v>
      </c>
      <c r="EV182" s="291">
        <f t="shared" si="2159"/>
        <v>0</v>
      </c>
      <c r="EW182" s="587"/>
      <c r="EX182" s="198">
        <f t="shared" si="2019"/>
        <v>1</v>
      </c>
      <c r="EY182" s="198">
        <f t="shared" si="2020"/>
        <v>1</v>
      </c>
      <c r="EZ182" s="199">
        <f t="shared" si="2021"/>
        <v>1</v>
      </c>
      <c r="FA182" s="199">
        <f t="shared" si="2160"/>
        <v>0</v>
      </c>
      <c r="FB182" s="199">
        <f t="shared" si="2161"/>
        <v>0</v>
      </c>
      <c r="FC182" s="199">
        <f t="shared" si="2162"/>
        <v>0</v>
      </c>
      <c r="FD182" s="113">
        <f t="shared" si="1653"/>
        <v>0</v>
      </c>
      <c r="FE182" s="155">
        <f t="shared" si="1383"/>
        <v>0</v>
      </c>
      <c r="FH182" s="286" t="s">
        <v>494</v>
      </c>
      <c r="FI182" s="305" t="s">
        <v>495</v>
      </c>
      <c r="FJ182" s="288" t="s">
        <v>109</v>
      </c>
      <c r="FK182" s="289">
        <v>2</v>
      </c>
      <c r="FL182" s="295">
        <v>0</v>
      </c>
      <c r="FM182" s="291">
        <f t="shared" si="2163"/>
        <v>0</v>
      </c>
      <c r="FN182" s="587"/>
      <c r="FO182" s="198">
        <f t="shared" si="2026"/>
        <v>1</v>
      </c>
      <c r="FP182" s="198">
        <f t="shared" si="2027"/>
        <v>1</v>
      </c>
      <c r="FQ182" s="199">
        <f t="shared" si="2028"/>
        <v>1</v>
      </c>
      <c r="FR182" s="199">
        <f t="shared" si="2164"/>
        <v>0</v>
      </c>
      <c r="FS182" s="199">
        <f t="shared" si="2165"/>
        <v>0</v>
      </c>
      <c r="FT182" s="199">
        <f t="shared" si="2166"/>
        <v>0</v>
      </c>
      <c r="FU182" s="113">
        <f t="shared" si="1654"/>
        <v>0</v>
      </c>
      <c r="FV182" s="155">
        <f t="shared" si="1388"/>
        <v>0</v>
      </c>
      <c r="FY182" s="286" t="s">
        <v>494</v>
      </c>
      <c r="FZ182" s="305" t="s">
        <v>495</v>
      </c>
      <c r="GA182" s="288" t="s">
        <v>109</v>
      </c>
      <c r="GB182" s="289">
        <v>2</v>
      </c>
      <c r="GC182" s="295">
        <v>0</v>
      </c>
      <c r="GD182" s="291">
        <f t="shared" si="2167"/>
        <v>0</v>
      </c>
      <c r="GE182" s="587"/>
      <c r="GF182" s="198">
        <f t="shared" si="2033"/>
        <v>1</v>
      </c>
      <c r="GG182" s="198">
        <f t="shared" si="2034"/>
        <v>1</v>
      </c>
      <c r="GH182" s="199">
        <f t="shared" si="2035"/>
        <v>1</v>
      </c>
      <c r="GI182" s="199">
        <f t="shared" si="2168"/>
        <v>0</v>
      </c>
      <c r="GJ182" s="199">
        <f t="shared" si="2169"/>
        <v>0</v>
      </c>
      <c r="GK182" s="199">
        <f t="shared" si="2170"/>
        <v>0</v>
      </c>
      <c r="GL182" s="113">
        <f t="shared" si="1655"/>
        <v>0</v>
      </c>
      <c r="GM182" s="155">
        <f t="shared" si="1393"/>
        <v>0</v>
      </c>
      <c r="GP182" s="286" t="s">
        <v>494</v>
      </c>
      <c r="GQ182" s="305" t="s">
        <v>495</v>
      </c>
      <c r="GR182" s="288" t="s">
        <v>109</v>
      </c>
      <c r="GS182" s="289">
        <v>2</v>
      </c>
      <c r="GT182" s="295">
        <v>0</v>
      </c>
      <c r="GU182" s="291">
        <f t="shared" si="2171"/>
        <v>0</v>
      </c>
      <c r="GV182" s="587"/>
      <c r="GW182" s="198">
        <f t="shared" si="2040"/>
        <v>1</v>
      </c>
      <c r="GX182" s="198">
        <f t="shared" si="2041"/>
        <v>1</v>
      </c>
      <c r="GY182" s="199">
        <f t="shared" si="2042"/>
        <v>1</v>
      </c>
      <c r="GZ182" s="199">
        <f t="shared" si="2172"/>
        <v>0</v>
      </c>
      <c r="HA182" s="199">
        <f t="shared" si="2173"/>
        <v>0</v>
      </c>
      <c r="HB182" s="199">
        <f t="shared" si="2174"/>
        <v>0</v>
      </c>
      <c r="HC182" s="113">
        <f t="shared" si="1656"/>
        <v>0</v>
      </c>
      <c r="HD182" s="155">
        <f t="shared" si="1398"/>
        <v>0</v>
      </c>
      <c r="HG182" s="286" t="s">
        <v>494</v>
      </c>
      <c r="HH182" s="305" t="s">
        <v>495</v>
      </c>
      <c r="HI182" s="288" t="s">
        <v>109</v>
      </c>
      <c r="HJ182" s="289">
        <v>2</v>
      </c>
      <c r="HK182" s="295">
        <v>0</v>
      </c>
      <c r="HL182" s="291">
        <f t="shared" si="2175"/>
        <v>0</v>
      </c>
      <c r="HM182" s="587"/>
      <c r="HN182" s="198">
        <f t="shared" si="2047"/>
        <v>1</v>
      </c>
      <c r="HO182" s="198">
        <f t="shared" si="2048"/>
        <v>1</v>
      </c>
      <c r="HP182" s="199">
        <f t="shared" si="2049"/>
        <v>1</v>
      </c>
      <c r="HQ182" s="199">
        <f t="shared" si="2176"/>
        <v>0</v>
      </c>
      <c r="HR182" s="199">
        <f t="shared" si="2177"/>
        <v>0</v>
      </c>
      <c r="HS182" s="199">
        <f t="shared" si="2178"/>
        <v>0</v>
      </c>
      <c r="HT182" s="113">
        <f t="shared" si="1657"/>
        <v>0</v>
      </c>
      <c r="HU182" s="155">
        <f t="shared" si="1403"/>
        <v>0</v>
      </c>
      <c r="HX182" s="286" t="s">
        <v>494</v>
      </c>
      <c r="HY182" s="305" t="s">
        <v>495</v>
      </c>
      <c r="HZ182" s="288" t="s">
        <v>109</v>
      </c>
      <c r="IA182" s="289">
        <v>2</v>
      </c>
      <c r="IB182" s="295">
        <v>0</v>
      </c>
      <c r="IC182" s="291">
        <f t="shared" si="2179"/>
        <v>0</v>
      </c>
      <c r="ID182" s="587"/>
      <c r="IE182" s="198">
        <f t="shared" si="2054"/>
        <v>1</v>
      </c>
      <c r="IF182" s="198">
        <f t="shared" si="2055"/>
        <v>1</v>
      </c>
      <c r="IG182" s="199">
        <f t="shared" si="2056"/>
        <v>1</v>
      </c>
      <c r="IH182" s="199">
        <f t="shared" si="2180"/>
        <v>0</v>
      </c>
      <c r="II182" s="199">
        <f t="shared" si="2181"/>
        <v>0</v>
      </c>
      <c r="IJ182" s="199">
        <f t="shared" si="2182"/>
        <v>0</v>
      </c>
      <c r="IK182" s="113">
        <f t="shared" si="1658"/>
        <v>0</v>
      </c>
      <c r="IL182" s="155">
        <f t="shared" si="1408"/>
        <v>0</v>
      </c>
      <c r="IO182" s="286" t="s">
        <v>494</v>
      </c>
      <c r="IP182" s="305" t="s">
        <v>495</v>
      </c>
      <c r="IQ182" s="288" t="s">
        <v>109</v>
      </c>
      <c r="IR182" s="289">
        <v>2</v>
      </c>
      <c r="IS182" s="295">
        <v>0</v>
      </c>
      <c r="IT182" s="291">
        <f t="shared" si="2183"/>
        <v>0</v>
      </c>
      <c r="IU182" s="587"/>
      <c r="IV182" s="198">
        <f t="shared" si="2061"/>
        <v>1</v>
      </c>
      <c r="IW182" s="198">
        <f t="shared" si="2062"/>
        <v>1</v>
      </c>
      <c r="IX182" s="199">
        <f t="shared" si="2063"/>
        <v>1</v>
      </c>
      <c r="IY182" s="199">
        <f t="shared" si="2184"/>
        <v>0</v>
      </c>
      <c r="IZ182" s="199">
        <f t="shared" si="2185"/>
        <v>0</v>
      </c>
      <c r="JA182" s="199">
        <f t="shared" si="2186"/>
        <v>0</v>
      </c>
      <c r="JB182" s="113">
        <f t="shared" si="1659"/>
        <v>0</v>
      </c>
      <c r="JC182" s="155">
        <f t="shared" si="1413"/>
        <v>0</v>
      </c>
    </row>
    <row r="183" spans="2:263" ht="21" customHeight="1">
      <c r="B183" s="286" t="s">
        <v>496</v>
      </c>
      <c r="C183" s="305" t="s">
        <v>497</v>
      </c>
      <c r="D183" s="288" t="s">
        <v>107</v>
      </c>
      <c r="E183" s="289">
        <v>1</v>
      </c>
      <c r="F183" s="290">
        <v>0</v>
      </c>
      <c r="G183" s="291">
        <f t="shared" si="2124"/>
        <v>0</v>
      </c>
      <c r="H183" s="587"/>
      <c r="K183" s="286" t="s">
        <v>496</v>
      </c>
      <c r="L183" s="300" t="s">
        <v>497</v>
      </c>
      <c r="M183" s="293" t="s">
        <v>107</v>
      </c>
      <c r="N183" s="294">
        <v>1</v>
      </c>
      <c r="O183" s="295">
        <v>435010</v>
      </c>
      <c r="P183" s="291">
        <f t="shared" si="2125"/>
        <v>435010</v>
      </c>
      <c r="Q183" s="587"/>
      <c r="R183" s="198">
        <f t="shared" si="1966"/>
        <v>1</v>
      </c>
      <c r="S183" s="198">
        <f t="shared" si="1967"/>
        <v>1</v>
      </c>
      <c r="T183" s="199">
        <f t="shared" si="1968"/>
        <v>1</v>
      </c>
      <c r="U183" s="199">
        <f t="shared" si="2126"/>
        <v>1</v>
      </c>
      <c r="V183" s="199">
        <f t="shared" si="2127"/>
        <v>1</v>
      </c>
      <c r="W183" s="199">
        <f t="shared" si="2128"/>
        <v>1</v>
      </c>
      <c r="X183" s="113">
        <f t="shared" si="2129"/>
        <v>435010</v>
      </c>
      <c r="Y183" s="155">
        <f t="shared" si="2130"/>
        <v>0</v>
      </c>
      <c r="AB183" s="286" t="s">
        <v>496</v>
      </c>
      <c r="AC183" s="300" t="s">
        <v>497</v>
      </c>
      <c r="AD183" s="293" t="s">
        <v>107</v>
      </c>
      <c r="AE183" s="294">
        <v>1</v>
      </c>
      <c r="AF183" s="295">
        <v>55723</v>
      </c>
      <c r="AG183" s="291">
        <f t="shared" si="2131"/>
        <v>55723</v>
      </c>
      <c r="AH183" s="587"/>
      <c r="AI183" s="198">
        <f t="shared" si="1970"/>
        <v>1</v>
      </c>
      <c r="AJ183" s="198">
        <f t="shared" si="1971"/>
        <v>1</v>
      </c>
      <c r="AK183" s="199">
        <f t="shared" si="1972"/>
        <v>1</v>
      </c>
      <c r="AL183" s="199">
        <f t="shared" si="2132"/>
        <v>1</v>
      </c>
      <c r="AM183" s="199">
        <f t="shared" si="2133"/>
        <v>1</v>
      </c>
      <c r="AN183" s="199">
        <f t="shared" si="2134"/>
        <v>1</v>
      </c>
      <c r="AO183" s="113">
        <f t="shared" si="1646"/>
        <v>55723</v>
      </c>
      <c r="AP183" s="155">
        <f t="shared" si="1348"/>
        <v>0</v>
      </c>
      <c r="AS183" s="286" t="s">
        <v>496</v>
      </c>
      <c r="AT183" s="292" t="s">
        <v>497</v>
      </c>
      <c r="AU183" s="296" t="s">
        <v>107</v>
      </c>
      <c r="AV183" s="294">
        <v>1</v>
      </c>
      <c r="AW183" s="297">
        <v>70000</v>
      </c>
      <c r="AX183" s="291">
        <f t="shared" si="2135"/>
        <v>70000</v>
      </c>
      <c r="AY183" s="587"/>
      <c r="AZ183" s="198">
        <f t="shared" si="1977"/>
        <v>1</v>
      </c>
      <c r="BA183" s="198">
        <f t="shared" si="1978"/>
        <v>1</v>
      </c>
      <c r="BB183" s="199">
        <f t="shared" si="1979"/>
        <v>1</v>
      </c>
      <c r="BC183" s="199">
        <f t="shared" si="2136"/>
        <v>1</v>
      </c>
      <c r="BD183" s="199">
        <f t="shared" si="2137"/>
        <v>1</v>
      </c>
      <c r="BE183" s="199">
        <f t="shared" si="2138"/>
        <v>1</v>
      </c>
      <c r="BF183" s="113">
        <f t="shared" si="1647"/>
        <v>70000</v>
      </c>
      <c r="BG183" s="155">
        <f t="shared" si="1353"/>
        <v>0</v>
      </c>
      <c r="BJ183" s="286" t="s">
        <v>496</v>
      </c>
      <c r="BK183" s="300" t="s">
        <v>497</v>
      </c>
      <c r="BL183" s="293" t="s">
        <v>107</v>
      </c>
      <c r="BM183" s="294">
        <v>1</v>
      </c>
      <c r="BN183" s="295">
        <v>20000</v>
      </c>
      <c r="BO183" s="291">
        <f t="shared" si="2139"/>
        <v>20000</v>
      </c>
      <c r="BP183" s="587"/>
      <c r="BQ183" s="198">
        <f t="shared" si="1984"/>
        <v>1</v>
      </c>
      <c r="BR183" s="198">
        <f t="shared" si="1985"/>
        <v>1</v>
      </c>
      <c r="BS183" s="199">
        <f t="shared" si="1986"/>
        <v>1</v>
      </c>
      <c r="BT183" s="199">
        <f t="shared" si="2140"/>
        <v>1</v>
      </c>
      <c r="BU183" s="199">
        <f t="shared" si="2141"/>
        <v>1</v>
      </c>
      <c r="BV183" s="199">
        <f t="shared" si="2142"/>
        <v>1</v>
      </c>
      <c r="BW183" s="113">
        <f t="shared" si="1648"/>
        <v>20000</v>
      </c>
      <c r="BX183" s="155">
        <f t="shared" si="1358"/>
        <v>0</v>
      </c>
      <c r="CA183" s="286" t="s">
        <v>496</v>
      </c>
      <c r="CB183" s="307" t="s">
        <v>497</v>
      </c>
      <c r="CC183" s="293" t="s">
        <v>107</v>
      </c>
      <c r="CD183" s="294">
        <v>1</v>
      </c>
      <c r="CE183" s="295">
        <v>20000</v>
      </c>
      <c r="CF183" s="291">
        <f t="shared" si="2143"/>
        <v>20000</v>
      </c>
      <c r="CG183" s="587"/>
      <c r="CH183" s="198">
        <f t="shared" si="1991"/>
        <v>1</v>
      </c>
      <c r="CI183" s="198">
        <f t="shared" si="1992"/>
        <v>1</v>
      </c>
      <c r="CJ183" s="199">
        <f t="shared" si="1993"/>
        <v>1</v>
      </c>
      <c r="CK183" s="199">
        <f t="shared" si="2144"/>
        <v>1</v>
      </c>
      <c r="CL183" s="199">
        <f t="shared" si="2145"/>
        <v>1</v>
      </c>
      <c r="CM183" s="199">
        <f t="shared" si="2146"/>
        <v>1</v>
      </c>
      <c r="CN183" s="113">
        <f t="shared" si="1649"/>
        <v>20000</v>
      </c>
      <c r="CO183" s="155">
        <f t="shared" si="1363"/>
        <v>0</v>
      </c>
      <c r="CR183" s="299" t="s">
        <v>496</v>
      </c>
      <c r="CS183" s="300" t="s">
        <v>497</v>
      </c>
      <c r="CT183" s="301" t="s">
        <v>107</v>
      </c>
      <c r="CU183" s="302">
        <v>1</v>
      </c>
      <c r="CV183" s="303">
        <v>6180</v>
      </c>
      <c r="CW183" s="291">
        <f t="shared" si="2147"/>
        <v>6180</v>
      </c>
      <c r="CX183" s="587"/>
      <c r="CY183" s="198">
        <f t="shared" si="1998"/>
        <v>1</v>
      </c>
      <c r="CZ183" s="198">
        <f t="shared" si="1999"/>
        <v>1</v>
      </c>
      <c r="DA183" s="199">
        <f t="shared" si="2000"/>
        <v>1</v>
      </c>
      <c r="DB183" s="199">
        <f t="shared" si="2148"/>
        <v>1</v>
      </c>
      <c r="DC183" s="199">
        <f t="shared" si="2149"/>
        <v>1</v>
      </c>
      <c r="DD183" s="199">
        <f t="shared" si="2150"/>
        <v>1</v>
      </c>
      <c r="DE183" s="113">
        <f t="shared" si="1650"/>
        <v>6180</v>
      </c>
      <c r="DF183" s="155">
        <f t="shared" si="1368"/>
        <v>0</v>
      </c>
      <c r="DI183" s="286" t="s">
        <v>496</v>
      </c>
      <c r="DJ183" s="305" t="s">
        <v>497</v>
      </c>
      <c r="DK183" s="288" t="s">
        <v>107</v>
      </c>
      <c r="DL183" s="289">
        <v>1</v>
      </c>
      <c r="DM183" s="295">
        <v>0</v>
      </c>
      <c r="DN183" s="291">
        <f t="shared" si="2151"/>
        <v>0</v>
      </c>
      <c r="DO183" s="587"/>
      <c r="DP183" s="198">
        <f t="shared" si="2005"/>
        <v>1</v>
      </c>
      <c r="DQ183" s="198">
        <f t="shared" si="2006"/>
        <v>1</v>
      </c>
      <c r="DR183" s="199">
        <f t="shared" si="2007"/>
        <v>1</v>
      </c>
      <c r="DS183" s="199">
        <f t="shared" si="2152"/>
        <v>0</v>
      </c>
      <c r="DT183" s="199">
        <f t="shared" si="2153"/>
        <v>0</v>
      </c>
      <c r="DU183" s="199">
        <f t="shared" si="2154"/>
        <v>0</v>
      </c>
      <c r="DV183" s="113">
        <f t="shared" si="1651"/>
        <v>0</v>
      </c>
      <c r="DW183" s="155">
        <f t="shared" si="1373"/>
        <v>0</v>
      </c>
      <c r="DZ183" s="286" t="s">
        <v>496</v>
      </c>
      <c r="EA183" s="305" t="s">
        <v>497</v>
      </c>
      <c r="EB183" s="288" t="s">
        <v>107</v>
      </c>
      <c r="EC183" s="289">
        <v>1</v>
      </c>
      <c r="ED183" s="295">
        <v>0</v>
      </c>
      <c r="EE183" s="291">
        <f t="shared" si="2155"/>
        <v>0</v>
      </c>
      <c r="EF183" s="587"/>
      <c r="EG183" s="198">
        <f t="shared" si="2012"/>
        <v>1</v>
      </c>
      <c r="EH183" s="198">
        <f t="shared" si="2013"/>
        <v>1</v>
      </c>
      <c r="EI183" s="199">
        <f t="shared" si="2014"/>
        <v>1</v>
      </c>
      <c r="EJ183" s="199">
        <f t="shared" si="2156"/>
        <v>0</v>
      </c>
      <c r="EK183" s="199">
        <f t="shared" si="2157"/>
        <v>0</v>
      </c>
      <c r="EL183" s="199">
        <f t="shared" si="2158"/>
        <v>0</v>
      </c>
      <c r="EM183" s="113">
        <f t="shared" si="1652"/>
        <v>0</v>
      </c>
      <c r="EN183" s="155">
        <f t="shared" si="1378"/>
        <v>0</v>
      </c>
      <c r="EQ183" s="286" t="s">
        <v>496</v>
      </c>
      <c r="ER183" s="305" t="s">
        <v>497</v>
      </c>
      <c r="ES183" s="288" t="s">
        <v>107</v>
      </c>
      <c r="ET183" s="289">
        <v>1</v>
      </c>
      <c r="EU183" s="295">
        <v>0</v>
      </c>
      <c r="EV183" s="291">
        <f t="shared" si="2159"/>
        <v>0</v>
      </c>
      <c r="EW183" s="587"/>
      <c r="EX183" s="198">
        <f t="shared" si="2019"/>
        <v>1</v>
      </c>
      <c r="EY183" s="198">
        <f t="shared" si="2020"/>
        <v>1</v>
      </c>
      <c r="EZ183" s="199">
        <f t="shared" si="2021"/>
        <v>1</v>
      </c>
      <c r="FA183" s="199">
        <f t="shared" si="2160"/>
        <v>0</v>
      </c>
      <c r="FB183" s="199">
        <f t="shared" si="2161"/>
        <v>0</v>
      </c>
      <c r="FC183" s="199">
        <f t="shared" si="2162"/>
        <v>0</v>
      </c>
      <c r="FD183" s="113">
        <f t="shared" si="1653"/>
        <v>0</v>
      </c>
      <c r="FE183" s="155">
        <f t="shared" si="1383"/>
        <v>0</v>
      </c>
      <c r="FH183" s="286" t="s">
        <v>496</v>
      </c>
      <c r="FI183" s="305" t="s">
        <v>497</v>
      </c>
      <c r="FJ183" s="288" t="s">
        <v>107</v>
      </c>
      <c r="FK183" s="289">
        <v>1</v>
      </c>
      <c r="FL183" s="295">
        <v>0</v>
      </c>
      <c r="FM183" s="291">
        <f t="shared" si="2163"/>
        <v>0</v>
      </c>
      <c r="FN183" s="587"/>
      <c r="FO183" s="198">
        <f t="shared" si="2026"/>
        <v>1</v>
      </c>
      <c r="FP183" s="198">
        <f t="shared" si="2027"/>
        <v>1</v>
      </c>
      <c r="FQ183" s="199">
        <f t="shared" si="2028"/>
        <v>1</v>
      </c>
      <c r="FR183" s="199">
        <f t="shared" si="2164"/>
        <v>0</v>
      </c>
      <c r="FS183" s="199">
        <f t="shared" si="2165"/>
        <v>0</v>
      </c>
      <c r="FT183" s="199">
        <f t="shared" si="2166"/>
        <v>0</v>
      </c>
      <c r="FU183" s="113">
        <f t="shared" si="1654"/>
        <v>0</v>
      </c>
      <c r="FV183" s="155">
        <f t="shared" si="1388"/>
        <v>0</v>
      </c>
      <c r="FY183" s="286" t="s">
        <v>496</v>
      </c>
      <c r="FZ183" s="305" t="s">
        <v>497</v>
      </c>
      <c r="GA183" s="288" t="s">
        <v>107</v>
      </c>
      <c r="GB183" s="289">
        <v>1</v>
      </c>
      <c r="GC183" s="295">
        <v>0</v>
      </c>
      <c r="GD183" s="291">
        <f t="shared" si="2167"/>
        <v>0</v>
      </c>
      <c r="GE183" s="587"/>
      <c r="GF183" s="198">
        <f t="shared" si="2033"/>
        <v>1</v>
      </c>
      <c r="GG183" s="198">
        <f t="shared" si="2034"/>
        <v>1</v>
      </c>
      <c r="GH183" s="199">
        <f t="shared" si="2035"/>
        <v>1</v>
      </c>
      <c r="GI183" s="199">
        <f t="shared" si="2168"/>
        <v>0</v>
      </c>
      <c r="GJ183" s="199">
        <f t="shared" si="2169"/>
        <v>0</v>
      </c>
      <c r="GK183" s="199">
        <f t="shared" si="2170"/>
        <v>0</v>
      </c>
      <c r="GL183" s="113">
        <f t="shared" si="1655"/>
        <v>0</v>
      </c>
      <c r="GM183" s="155">
        <f t="shared" si="1393"/>
        <v>0</v>
      </c>
      <c r="GP183" s="286" t="s">
        <v>496</v>
      </c>
      <c r="GQ183" s="305" t="s">
        <v>497</v>
      </c>
      <c r="GR183" s="288" t="s">
        <v>107</v>
      </c>
      <c r="GS183" s="289">
        <v>1</v>
      </c>
      <c r="GT183" s="295">
        <v>0</v>
      </c>
      <c r="GU183" s="291">
        <f t="shared" si="2171"/>
        <v>0</v>
      </c>
      <c r="GV183" s="587"/>
      <c r="GW183" s="198">
        <f t="shared" si="2040"/>
        <v>1</v>
      </c>
      <c r="GX183" s="198">
        <f t="shared" si="2041"/>
        <v>1</v>
      </c>
      <c r="GY183" s="199">
        <f t="shared" si="2042"/>
        <v>1</v>
      </c>
      <c r="GZ183" s="199">
        <f t="shared" si="2172"/>
        <v>0</v>
      </c>
      <c r="HA183" s="199">
        <f t="shared" si="2173"/>
        <v>0</v>
      </c>
      <c r="HB183" s="199">
        <f t="shared" si="2174"/>
        <v>0</v>
      </c>
      <c r="HC183" s="113">
        <f t="shared" si="1656"/>
        <v>0</v>
      </c>
      <c r="HD183" s="155">
        <f t="shared" si="1398"/>
        <v>0</v>
      </c>
      <c r="HG183" s="286" t="s">
        <v>496</v>
      </c>
      <c r="HH183" s="305" t="s">
        <v>497</v>
      </c>
      <c r="HI183" s="288" t="s">
        <v>107</v>
      </c>
      <c r="HJ183" s="289">
        <v>1</v>
      </c>
      <c r="HK183" s="295">
        <v>0</v>
      </c>
      <c r="HL183" s="291">
        <f t="shared" si="2175"/>
        <v>0</v>
      </c>
      <c r="HM183" s="587"/>
      <c r="HN183" s="198">
        <f t="shared" si="2047"/>
        <v>1</v>
      </c>
      <c r="HO183" s="198">
        <f t="shared" si="2048"/>
        <v>1</v>
      </c>
      <c r="HP183" s="199">
        <f t="shared" si="2049"/>
        <v>1</v>
      </c>
      <c r="HQ183" s="199">
        <f t="shared" si="2176"/>
        <v>0</v>
      </c>
      <c r="HR183" s="199">
        <f t="shared" si="2177"/>
        <v>0</v>
      </c>
      <c r="HS183" s="199">
        <f t="shared" si="2178"/>
        <v>0</v>
      </c>
      <c r="HT183" s="113">
        <f t="shared" si="1657"/>
        <v>0</v>
      </c>
      <c r="HU183" s="155">
        <f t="shared" si="1403"/>
        <v>0</v>
      </c>
      <c r="HX183" s="286" t="s">
        <v>496</v>
      </c>
      <c r="HY183" s="305" t="s">
        <v>497</v>
      </c>
      <c r="HZ183" s="288" t="s">
        <v>107</v>
      </c>
      <c r="IA183" s="289">
        <v>1</v>
      </c>
      <c r="IB183" s="295">
        <v>0</v>
      </c>
      <c r="IC183" s="291">
        <f t="shared" si="2179"/>
        <v>0</v>
      </c>
      <c r="ID183" s="587"/>
      <c r="IE183" s="198">
        <f t="shared" si="2054"/>
        <v>1</v>
      </c>
      <c r="IF183" s="198">
        <f t="shared" si="2055"/>
        <v>1</v>
      </c>
      <c r="IG183" s="199">
        <f t="shared" si="2056"/>
        <v>1</v>
      </c>
      <c r="IH183" s="199">
        <f t="shared" si="2180"/>
        <v>0</v>
      </c>
      <c r="II183" s="199">
        <f t="shared" si="2181"/>
        <v>0</v>
      </c>
      <c r="IJ183" s="199">
        <f t="shared" si="2182"/>
        <v>0</v>
      </c>
      <c r="IK183" s="113">
        <f t="shared" si="1658"/>
        <v>0</v>
      </c>
      <c r="IL183" s="155">
        <f t="shared" si="1408"/>
        <v>0</v>
      </c>
      <c r="IO183" s="286" t="s">
        <v>496</v>
      </c>
      <c r="IP183" s="305" t="s">
        <v>497</v>
      </c>
      <c r="IQ183" s="288" t="s">
        <v>107</v>
      </c>
      <c r="IR183" s="289">
        <v>1</v>
      </c>
      <c r="IS183" s="295">
        <v>0</v>
      </c>
      <c r="IT183" s="291">
        <f t="shared" si="2183"/>
        <v>0</v>
      </c>
      <c r="IU183" s="587"/>
      <c r="IV183" s="198">
        <f t="shared" si="2061"/>
        <v>1</v>
      </c>
      <c r="IW183" s="198">
        <f t="shared" si="2062"/>
        <v>1</v>
      </c>
      <c r="IX183" s="199">
        <f t="shared" si="2063"/>
        <v>1</v>
      </c>
      <c r="IY183" s="199">
        <f t="shared" si="2184"/>
        <v>0</v>
      </c>
      <c r="IZ183" s="199">
        <f t="shared" si="2185"/>
        <v>0</v>
      </c>
      <c r="JA183" s="199">
        <f t="shared" si="2186"/>
        <v>0</v>
      </c>
      <c r="JB183" s="113">
        <f t="shared" si="1659"/>
        <v>0</v>
      </c>
      <c r="JC183" s="155">
        <f t="shared" si="1413"/>
        <v>0</v>
      </c>
    </row>
    <row r="184" spans="2:263" ht="21" customHeight="1">
      <c r="B184" s="286" t="s">
        <v>498</v>
      </c>
      <c r="C184" s="305" t="s">
        <v>499</v>
      </c>
      <c r="D184" s="288" t="s">
        <v>109</v>
      </c>
      <c r="E184" s="289">
        <v>4</v>
      </c>
      <c r="F184" s="290">
        <v>0</v>
      </c>
      <c r="G184" s="291">
        <f t="shared" si="2124"/>
        <v>0</v>
      </c>
      <c r="H184" s="587"/>
      <c r="K184" s="286" t="s">
        <v>498</v>
      </c>
      <c r="L184" s="300" t="s">
        <v>499</v>
      </c>
      <c r="M184" s="293" t="s">
        <v>109</v>
      </c>
      <c r="N184" s="294">
        <v>4</v>
      </c>
      <c r="O184" s="295">
        <v>74325</v>
      </c>
      <c r="P184" s="291">
        <f t="shared" si="2125"/>
        <v>297300</v>
      </c>
      <c r="Q184" s="587"/>
      <c r="R184" s="198">
        <f t="shared" si="1966"/>
        <v>1</v>
      </c>
      <c r="S184" s="198">
        <f t="shared" si="1967"/>
        <v>1</v>
      </c>
      <c r="T184" s="199">
        <f t="shared" si="1968"/>
        <v>1</v>
      </c>
      <c r="U184" s="199">
        <f t="shared" si="2126"/>
        <v>1</v>
      </c>
      <c r="V184" s="199">
        <f t="shared" si="2127"/>
        <v>1</v>
      </c>
      <c r="W184" s="199">
        <f t="shared" si="2128"/>
        <v>1</v>
      </c>
      <c r="X184" s="113">
        <f t="shared" si="2129"/>
        <v>297300</v>
      </c>
      <c r="Y184" s="155">
        <f t="shared" si="2130"/>
        <v>0</v>
      </c>
      <c r="AB184" s="286" t="s">
        <v>498</v>
      </c>
      <c r="AC184" s="300" t="s">
        <v>499</v>
      </c>
      <c r="AD184" s="293" t="s">
        <v>109</v>
      </c>
      <c r="AE184" s="294">
        <v>4</v>
      </c>
      <c r="AF184" s="295">
        <v>12324</v>
      </c>
      <c r="AG184" s="291">
        <f t="shared" si="2131"/>
        <v>49296</v>
      </c>
      <c r="AH184" s="587"/>
      <c r="AI184" s="198">
        <f t="shared" si="1970"/>
        <v>1</v>
      </c>
      <c r="AJ184" s="198">
        <f t="shared" si="1971"/>
        <v>1</v>
      </c>
      <c r="AK184" s="199">
        <f t="shared" si="1972"/>
        <v>1</v>
      </c>
      <c r="AL184" s="199">
        <f t="shared" si="2132"/>
        <v>1</v>
      </c>
      <c r="AM184" s="199">
        <f t="shared" si="2133"/>
        <v>1</v>
      </c>
      <c r="AN184" s="199">
        <f t="shared" si="2134"/>
        <v>1</v>
      </c>
      <c r="AO184" s="113">
        <f t="shared" si="1646"/>
        <v>49296</v>
      </c>
      <c r="AP184" s="155">
        <f t="shared" si="1348"/>
        <v>0</v>
      </c>
      <c r="AS184" s="286" t="s">
        <v>498</v>
      </c>
      <c r="AT184" s="292" t="s">
        <v>499</v>
      </c>
      <c r="AU184" s="296" t="s">
        <v>109</v>
      </c>
      <c r="AV184" s="294">
        <v>4</v>
      </c>
      <c r="AW184" s="297">
        <v>35000</v>
      </c>
      <c r="AX184" s="291">
        <f t="shared" si="2135"/>
        <v>140000</v>
      </c>
      <c r="AY184" s="587"/>
      <c r="AZ184" s="198">
        <f t="shared" si="1977"/>
        <v>1</v>
      </c>
      <c r="BA184" s="198">
        <f t="shared" si="1978"/>
        <v>1</v>
      </c>
      <c r="BB184" s="199">
        <f t="shared" si="1979"/>
        <v>1</v>
      </c>
      <c r="BC184" s="199">
        <f t="shared" si="2136"/>
        <v>1</v>
      </c>
      <c r="BD184" s="199">
        <f t="shared" si="2137"/>
        <v>1</v>
      </c>
      <c r="BE184" s="199">
        <f t="shared" si="2138"/>
        <v>1</v>
      </c>
      <c r="BF184" s="113">
        <f t="shared" si="1647"/>
        <v>140000</v>
      </c>
      <c r="BG184" s="155">
        <f t="shared" si="1353"/>
        <v>0</v>
      </c>
      <c r="BJ184" s="286" t="s">
        <v>498</v>
      </c>
      <c r="BK184" s="300" t="s">
        <v>499</v>
      </c>
      <c r="BL184" s="293" t="s">
        <v>109</v>
      </c>
      <c r="BM184" s="294">
        <v>4</v>
      </c>
      <c r="BN184" s="295">
        <v>25000</v>
      </c>
      <c r="BO184" s="291">
        <f t="shared" si="2139"/>
        <v>100000</v>
      </c>
      <c r="BP184" s="587"/>
      <c r="BQ184" s="198">
        <f t="shared" si="1984"/>
        <v>1</v>
      </c>
      <c r="BR184" s="198">
        <f t="shared" si="1985"/>
        <v>1</v>
      </c>
      <c r="BS184" s="199">
        <f t="shared" si="1986"/>
        <v>1</v>
      </c>
      <c r="BT184" s="199">
        <f t="shared" si="2140"/>
        <v>1</v>
      </c>
      <c r="BU184" s="199">
        <f t="shared" si="2141"/>
        <v>1</v>
      </c>
      <c r="BV184" s="199">
        <f t="shared" si="2142"/>
        <v>1</v>
      </c>
      <c r="BW184" s="113">
        <f t="shared" si="1648"/>
        <v>100000</v>
      </c>
      <c r="BX184" s="155">
        <f t="shared" si="1358"/>
        <v>0</v>
      </c>
      <c r="CA184" s="286" t="s">
        <v>498</v>
      </c>
      <c r="CB184" s="307" t="s">
        <v>499</v>
      </c>
      <c r="CC184" s="293" t="s">
        <v>109</v>
      </c>
      <c r="CD184" s="294">
        <v>4</v>
      </c>
      <c r="CE184" s="295">
        <v>50000</v>
      </c>
      <c r="CF184" s="291">
        <f t="shared" si="2143"/>
        <v>200000</v>
      </c>
      <c r="CG184" s="587"/>
      <c r="CH184" s="198">
        <f t="shared" si="1991"/>
        <v>1</v>
      </c>
      <c r="CI184" s="198">
        <f t="shared" si="1992"/>
        <v>1</v>
      </c>
      <c r="CJ184" s="199">
        <f t="shared" si="1993"/>
        <v>1</v>
      </c>
      <c r="CK184" s="199">
        <f t="shared" si="2144"/>
        <v>1</v>
      </c>
      <c r="CL184" s="199">
        <f t="shared" si="2145"/>
        <v>1</v>
      </c>
      <c r="CM184" s="199">
        <f t="shared" si="2146"/>
        <v>1</v>
      </c>
      <c r="CN184" s="113">
        <f t="shared" si="1649"/>
        <v>200000</v>
      </c>
      <c r="CO184" s="155">
        <f t="shared" si="1363"/>
        <v>0</v>
      </c>
      <c r="CR184" s="299" t="s">
        <v>498</v>
      </c>
      <c r="CS184" s="300" t="s">
        <v>499</v>
      </c>
      <c r="CT184" s="301" t="s">
        <v>109</v>
      </c>
      <c r="CU184" s="302">
        <v>4</v>
      </c>
      <c r="CV184" s="303">
        <v>29612.5</v>
      </c>
      <c r="CW184" s="291">
        <f t="shared" si="2147"/>
        <v>118450</v>
      </c>
      <c r="CX184" s="587"/>
      <c r="CY184" s="198">
        <f t="shared" si="1998"/>
        <v>1</v>
      </c>
      <c r="CZ184" s="198">
        <f t="shared" si="1999"/>
        <v>1</v>
      </c>
      <c r="DA184" s="199">
        <f t="shared" si="2000"/>
        <v>1</v>
      </c>
      <c r="DB184" s="199">
        <f t="shared" si="2148"/>
        <v>1</v>
      </c>
      <c r="DC184" s="199">
        <f t="shared" si="2149"/>
        <v>1</v>
      </c>
      <c r="DD184" s="199">
        <f t="shared" si="2150"/>
        <v>1</v>
      </c>
      <c r="DE184" s="113">
        <f t="shared" si="1650"/>
        <v>118450</v>
      </c>
      <c r="DF184" s="155">
        <f t="shared" si="1368"/>
        <v>0</v>
      </c>
      <c r="DI184" s="286" t="s">
        <v>498</v>
      </c>
      <c r="DJ184" s="305" t="s">
        <v>499</v>
      </c>
      <c r="DK184" s="288" t="s">
        <v>109</v>
      </c>
      <c r="DL184" s="289">
        <v>4</v>
      </c>
      <c r="DM184" s="295">
        <v>0</v>
      </c>
      <c r="DN184" s="291">
        <f t="shared" si="2151"/>
        <v>0</v>
      </c>
      <c r="DO184" s="587"/>
      <c r="DP184" s="198">
        <f t="shared" si="2005"/>
        <v>1</v>
      </c>
      <c r="DQ184" s="198">
        <f t="shared" si="2006"/>
        <v>1</v>
      </c>
      <c r="DR184" s="199">
        <f t="shared" si="2007"/>
        <v>1</v>
      </c>
      <c r="DS184" s="199">
        <f t="shared" si="2152"/>
        <v>0</v>
      </c>
      <c r="DT184" s="199">
        <f t="shared" si="2153"/>
        <v>0</v>
      </c>
      <c r="DU184" s="199">
        <f t="shared" si="2154"/>
        <v>0</v>
      </c>
      <c r="DV184" s="113">
        <f t="shared" si="1651"/>
        <v>0</v>
      </c>
      <c r="DW184" s="155">
        <f t="shared" si="1373"/>
        <v>0</v>
      </c>
      <c r="DZ184" s="286" t="s">
        <v>498</v>
      </c>
      <c r="EA184" s="305" t="s">
        <v>499</v>
      </c>
      <c r="EB184" s="288" t="s">
        <v>109</v>
      </c>
      <c r="EC184" s="289">
        <v>4</v>
      </c>
      <c r="ED184" s="295">
        <v>0</v>
      </c>
      <c r="EE184" s="291">
        <f t="shared" si="2155"/>
        <v>0</v>
      </c>
      <c r="EF184" s="587"/>
      <c r="EG184" s="198">
        <f t="shared" si="2012"/>
        <v>1</v>
      </c>
      <c r="EH184" s="198">
        <f t="shared" si="2013"/>
        <v>1</v>
      </c>
      <c r="EI184" s="199">
        <f t="shared" si="2014"/>
        <v>1</v>
      </c>
      <c r="EJ184" s="199">
        <f t="shared" si="2156"/>
        <v>0</v>
      </c>
      <c r="EK184" s="199">
        <f t="shared" si="2157"/>
        <v>0</v>
      </c>
      <c r="EL184" s="199">
        <f t="shared" si="2158"/>
        <v>0</v>
      </c>
      <c r="EM184" s="113">
        <f t="shared" si="1652"/>
        <v>0</v>
      </c>
      <c r="EN184" s="155">
        <f t="shared" si="1378"/>
        <v>0</v>
      </c>
      <c r="EQ184" s="286" t="s">
        <v>498</v>
      </c>
      <c r="ER184" s="305" t="s">
        <v>499</v>
      </c>
      <c r="ES184" s="288" t="s">
        <v>109</v>
      </c>
      <c r="ET184" s="289">
        <v>4</v>
      </c>
      <c r="EU184" s="295">
        <v>0</v>
      </c>
      <c r="EV184" s="291">
        <f t="shared" si="2159"/>
        <v>0</v>
      </c>
      <c r="EW184" s="587"/>
      <c r="EX184" s="198">
        <f t="shared" si="2019"/>
        <v>1</v>
      </c>
      <c r="EY184" s="198">
        <f t="shared" si="2020"/>
        <v>1</v>
      </c>
      <c r="EZ184" s="199">
        <f t="shared" si="2021"/>
        <v>1</v>
      </c>
      <c r="FA184" s="199">
        <f t="shared" si="2160"/>
        <v>0</v>
      </c>
      <c r="FB184" s="199">
        <f t="shared" si="2161"/>
        <v>0</v>
      </c>
      <c r="FC184" s="199">
        <f t="shared" si="2162"/>
        <v>0</v>
      </c>
      <c r="FD184" s="113">
        <f t="shared" si="1653"/>
        <v>0</v>
      </c>
      <c r="FE184" s="155">
        <f t="shared" si="1383"/>
        <v>0</v>
      </c>
      <c r="FH184" s="286" t="s">
        <v>498</v>
      </c>
      <c r="FI184" s="305" t="s">
        <v>499</v>
      </c>
      <c r="FJ184" s="288" t="s">
        <v>109</v>
      </c>
      <c r="FK184" s="289">
        <v>4</v>
      </c>
      <c r="FL184" s="295">
        <v>0</v>
      </c>
      <c r="FM184" s="291">
        <f t="shared" si="2163"/>
        <v>0</v>
      </c>
      <c r="FN184" s="587"/>
      <c r="FO184" s="198">
        <f t="shared" si="2026"/>
        <v>1</v>
      </c>
      <c r="FP184" s="198">
        <f t="shared" si="2027"/>
        <v>1</v>
      </c>
      <c r="FQ184" s="199">
        <f t="shared" si="2028"/>
        <v>1</v>
      </c>
      <c r="FR184" s="199">
        <f t="shared" si="2164"/>
        <v>0</v>
      </c>
      <c r="FS184" s="199">
        <f t="shared" si="2165"/>
        <v>0</v>
      </c>
      <c r="FT184" s="199">
        <f t="shared" si="2166"/>
        <v>0</v>
      </c>
      <c r="FU184" s="113">
        <f t="shared" si="1654"/>
        <v>0</v>
      </c>
      <c r="FV184" s="155">
        <f t="shared" si="1388"/>
        <v>0</v>
      </c>
      <c r="FY184" s="286" t="s">
        <v>498</v>
      </c>
      <c r="FZ184" s="305" t="s">
        <v>499</v>
      </c>
      <c r="GA184" s="288" t="s">
        <v>109</v>
      </c>
      <c r="GB184" s="289">
        <v>4</v>
      </c>
      <c r="GC184" s="295">
        <v>0</v>
      </c>
      <c r="GD184" s="291">
        <f t="shared" si="2167"/>
        <v>0</v>
      </c>
      <c r="GE184" s="587"/>
      <c r="GF184" s="198">
        <f t="shared" si="2033"/>
        <v>1</v>
      </c>
      <c r="GG184" s="198">
        <f t="shared" si="2034"/>
        <v>1</v>
      </c>
      <c r="GH184" s="199">
        <f t="shared" si="2035"/>
        <v>1</v>
      </c>
      <c r="GI184" s="199">
        <f t="shared" si="2168"/>
        <v>0</v>
      </c>
      <c r="GJ184" s="199">
        <f t="shared" si="2169"/>
        <v>0</v>
      </c>
      <c r="GK184" s="199">
        <f t="shared" si="2170"/>
        <v>0</v>
      </c>
      <c r="GL184" s="113">
        <f t="shared" si="1655"/>
        <v>0</v>
      </c>
      <c r="GM184" s="155">
        <f t="shared" si="1393"/>
        <v>0</v>
      </c>
      <c r="GP184" s="286" t="s">
        <v>498</v>
      </c>
      <c r="GQ184" s="305" t="s">
        <v>499</v>
      </c>
      <c r="GR184" s="288" t="s">
        <v>109</v>
      </c>
      <c r="GS184" s="289">
        <v>4</v>
      </c>
      <c r="GT184" s="295">
        <v>0</v>
      </c>
      <c r="GU184" s="291">
        <f t="shared" si="2171"/>
        <v>0</v>
      </c>
      <c r="GV184" s="587"/>
      <c r="GW184" s="198">
        <f t="shared" si="2040"/>
        <v>1</v>
      </c>
      <c r="GX184" s="198">
        <f t="shared" si="2041"/>
        <v>1</v>
      </c>
      <c r="GY184" s="199">
        <f t="shared" si="2042"/>
        <v>1</v>
      </c>
      <c r="GZ184" s="199">
        <f t="shared" si="2172"/>
        <v>0</v>
      </c>
      <c r="HA184" s="199">
        <f t="shared" si="2173"/>
        <v>0</v>
      </c>
      <c r="HB184" s="199">
        <f t="shared" si="2174"/>
        <v>0</v>
      </c>
      <c r="HC184" s="113">
        <f t="shared" si="1656"/>
        <v>0</v>
      </c>
      <c r="HD184" s="155">
        <f t="shared" si="1398"/>
        <v>0</v>
      </c>
      <c r="HG184" s="286" t="s">
        <v>498</v>
      </c>
      <c r="HH184" s="305" t="s">
        <v>499</v>
      </c>
      <c r="HI184" s="288" t="s">
        <v>109</v>
      </c>
      <c r="HJ184" s="289">
        <v>4</v>
      </c>
      <c r="HK184" s="295">
        <v>0</v>
      </c>
      <c r="HL184" s="291">
        <f t="shared" si="2175"/>
        <v>0</v>
      </c>
      <c r="HM184" s="587"/>
      <c r="HN184" s="198">
        <f t="shared" si="2047"/>
        <v>1</v>
      </c>
      <c r="HO184" s="198">
        <f t="shared" si="2048"/>
        <v>1</v>
      </c>
      <c r="HP184" s="199">
        <f t="shared" si="2049"/>
        <v>1</v>
      </c>
      <c r="HQ184" s="199">
        <f t="shared" si="2176"/>
        <v>0</v>
      </c>
      <c r="HR184" s="199">
        <f t="shared" si="2177"/>
        <v>0</v>
      </c>
      <c r="HS184" s="199">
        <f t="shared" si="2178"/>
        <v>0</v>
      </c>
      <c r="HT184" s="113">
        <f t="shared" si="1657"/>
        <v>0</v>
      </c>
      <c r="HU184" s="155">
        <f t="shared" si="1403"/>
        <v>0</v>
      </c>
      <c r="HX184" s="286" t="s">
        <v>498</v>
      </c>
      <c r="HY184" s="305" t="s">
        <v>499</v>
      </c>
      <c r="HZ184" s="288" t="s">
        <v>109</v>
      </c>
      <c r="IA184" s="289">
        <v>4</v>
      </c>
      <c r="IB184" s="295">
        <v>0</v>
      </c>
      <c r="IC184" s="291">
        <f t="shared" si="2179"/>
        <v>0</v>
      </c>
      <c r="ID184" s="587"/>
      <c r="IE184" s="198">
        <f t="shared" si="2054"/>
        <v>1</v>
      </c>
      <c r="IF184" s="198">
        <f t="shared" si="2055"/>
        <v>1</v>
      </c>
      <c r="IG184" s="199">
        <f t="shared" si="2056"/>
        <v>1</v>
      </c>
      <c r="IH184" s="199">
        <f t="shared" si="2180"/>
        <v>0</v>
      </c>
      <c r="II184" s="199">
        <f t="shared" si="2181"/>
        <v>0</v>
      </c>
      <c r="IJ184" s="199">
        <f t="shared" si="2182"/>
        <v>0</v>
      </c>
      <c r="IK184" s="113">
        <f t="shared" si="1658"/>
        <v>0</v>
      </c>
      <c r="IL184" s="155">
        <f t="shared" si="1408"/>
        <v>0</v>
      </c>
      <c r="IO184" s="286" t="s">
        <v>498</v>
      </c>
      <c r="IP184" s="305" t="s">
        <v>499</v>
      </c>
      <c r="IQ184" s="288" t="s">
        <v>109</v>
      </c>
      <c r="IR184" s="289">
        <v>4</v>
      </c>
      <c r="IS184" s="295">
        <v>0</v>
      </c>
      <c r="IT184" s="291">
        <f t="shared" si="2183"/>
        <v>0</v>
      </c>
      <c r="IU184" s="587"/>
      <c r="IV184" s="198">
        <f t="shared" si="2061"/>
        <v>1</v>
      </c>
      <c r="IW184" s="198">
        <f t="shared" si="2062"/>
        <v>1</v>
      </c>
      <c r="IX184" s="199">
        <f t="shared" si="2063"/>
        <v>1</v>
      </c>
      <c r="IY184" s="199">
        <f t="shared" si="2184"/>
        <v>0</v>
      </c>
      <c r="IZ184" s="199">
        <f t="shared" si="2185"/>
        <v>0</v>
      </c>
      <c r="JA184" s="199">
        <f t="shared" si="2186"/>
        <v>0</v>
      </c>
      <c r="JB184" s="113">
        <f t="shared" si="1659"/>
        <v>0</v>
      </c>
      <c r="JC184" s="155">
        <f t="shared" si="1413"/>
        <v>0</v>
      </c>
    </row>
    <row r="185" spans="2:263" ht="21" customHeight="1" thickBot="1">
      <c r="B185" s="286" t="s">
        <v>500</v>
      </c>
      <c r="C185" s="287" t="s">
        <v>501</v>
      </c>
      <c r="D185" s="288" t="s">
        <v>502</v>
      </c>
      <c r="E185" s="289">
        <v>1</v>
      </c>
      <c r="F185" s="290">
        <v>0</v>
      </c>
      <c r="G185" s="291">
        <f t="shared" si="2124"/>
        <v>0</v>
      </c>
      <c r="H185" s="604"/>
      <c r="K185" s="286" t="s">
        <v>500</v>
      </c>
      <c r="L185" s="292" t="s">
        <v>501</v>
      </c>
      <c r="M185" s="293" t="s">
        <v>502</v>
      </c>
      <c r="N185" s="294">
        <v>1</v>
      </c>
      <c r="O185" s="295">
        <v>200000</v>
      </c>
      <c r="P185" s="291">
        <f t="shared" si="2125"/>
        <v>200000</v>
      </c>
      <c r="Q185" s="586"/>
      <c r="R185" s="198">
        <f t="shared" si="1966"/>
        <v>1</v>
      </c>
      <c r="S185" s="198">
        <f t="shared" si="1967"/>
        <v>1</v>
      </c>
      <c r="T185" s="199">
        <f t="shared" si="1968"/>
        <v>1</v>
      </c>
      <c r="U185" s="199">
        <f t="shared" si="2126"/>
        <v>1</v>
      </c>
      <c r="V185" s="199">
        <f t="shared" si="2127"/>
        <v>1</v>
      </c>
      <c r="W185" s="199">
        <f t="shared" si="2128"/>
        <v>1</v>
      </c>
      <c r="X185" s="113">
        <f t="shared" si="2129"/>
        <v>200000</v>
      </c>
      <c r="Y185" s="155">
        <f t="shared" si="2130"/>
        <v>0</v>
      </c>
      <c r="AB185" s="286" t="s">
        <v>500</v>
      </c>
      <c r="AC185" s="292" t="s">
        <v>501</v>
      </c>
      <c r="AD185" s="293" t="s">
        <v>502</v>
      </c>
      <c r="AE185" s="294">
        <v>1</v>
      </c>
      <c r="AF185" s="295">
        <v>1250000</v>
      </c>
      <c r="AG185" s="291">
        <f t="shared" si="2131"/>
        <v>1250000</v>
      </c>
      <c r="AH185" s="604"/>
      <c r="AI185" s="198">
        <f t="shared" si="1970"/>
        <v>1</v>
      </c>
      <c r="AJ185" s="198">
        <f t="shared" si="1971"/>
        <v>1</v>
      </c>
      <c r="AK185" s="199">
        <f t="shared" si="1972"/>
        <v>1</v>
      </c>
      <c r="AL185" s="199">
        <f t="shared" si="2132"/>
        <v>1</v>
      </c>
      <c r="AM185" s="199">
        <f t="shared" si="2133"/>
        <v>1</v>
      </c>
      <c r="AN185" s="199">
        <f t="shared" si="2134"/>
        <v>1</v>
      </c>
      <c r="AO185" s="113">
        <f t="shared" si="1646"/>
        <v>1250000</v>
      </c>
      <c r="AP185" s="155">
        <f t="shared" si="1348"/>
        <v>0</v>
      </c>
      <c r="AS185" s="286" t="s">
        <v>500</v>
      </c>
      <c r="AT185" s="292" t="s">
        <v>501</v>
      </c>
      <c r="AU185" s="296" t="s">
        <v>502</v>
      </c>
      <c r="AV185" s="294">
        <v>1</v>
      </c>
      <c r="AW185" s="297">
        <v>800000</v>
      </c>
      <c r="AX185" s="291">
        <f t="shared" si="2135"/>
        <v>800000</v>
      </c>
      <c r="AY185" s="604"/>
      <c r="AZ185" s="198">
        <f t="shared" si="1977"/>
        <v>1</v>
      </c>
      <c r="BA185" s="198">
        <f t="shared" si="1978"/>
        <v>1</v>
      </c>
      <c r="BB185" s="199">
        <f t="shared" si="1979"/>
        <v>1</v>
      </c>
      <c r="BC185" s="199">
        <f t="shared" si="2136"/>
        <v>1</v>
      </c>
      <c r="BD185" s="199">
        <f t="shared" si="2137"/>
        <v>1</v>
      </c>
      <c r="BE185" s="199">
        <f t="shared" si="2138"/>
        <v>1</v>
      </c>
      <c r="BF185" s="113">
        <f t="shared" si="1647"/>
        <v>800000</v>
      </c>
      <c r="BG185" s="155">
        <f t="shared" si="1353"/>
        <v>0</v>
      </c>
      <c r="BJ185" s="286" t="s">
        <v>500</v>
      </c>
      <c r="BK185" s="292" t="s">
        <v>501</v>
      </c>
      <c r="BL185" s="293" t="s">
        <v>502</v>
      </c>
      <c r="BM185" s="294">
        <v>1</v>
      </c>
      <c r="BN185" s="295">
        <v>400000</v>
      </c>
      <c r="BO185" s="291">
        <f t="shared" si="2139"/>
        <v>400000</v>
      </c>
      <c r="BP185" s="604"/>
      <c r="BQ185" s="198">
        <f t="shared" si="1984"/>
        <v>1</v>
      </c>
      <c r="BR185" s="198">
        <f t="shared" si="1985"/>
        <v>1</v>
      </c>
      <c r="BS185" s="199">
        <f t="shared" si="1986"/>
        <v>1</v>
      </c>
      <c r="BT185" s="199">
        <f t="shared" si="2140"/>
        <v>1</v>
      </c>
      <c r="BU185" s="199">
        <f t="shared" si="2141"/>
        <v>1</v>
      </c>
      <c r="BV185" s="199">
        <f t="shared" si="2142"/>
        <v>1</v>
      </c>
      <c r="BW185" s="113">
        <f t="shared" si="1648"/>
        <v>400000</v>
      </c>
      <c r="BX185" s="155">
        <f t="shared" si="1358"/>
        <v>0</v>
      </c>
      <c r="CA185" s="286" t="s">
        <v>500</v>
      </c>
      <c r="CB185" s="298" t="s">
        <v>501</v>
      </c>
      <c r="CC185" s="293" t="s">
        <v>502</v>
      </c>
      <c r="CD185" s="294">
        <v>1</v>
      </c>
      <c r="CE185" s="295">
        <v>1450571</v>
      </c>
      <c r="CF185" s="291">
        <f t="shared" si="2143"/>
        <v>1450571</v>
      </c>
      <c r="CG185" s="604"/>
      <c r="CH185" s="198">
        <f t="shared" si="1991"/>
        <v>1</v>
      </c>
      <c r="CI185" s="198">
        <f t="shared" si="1992"/>
        <v>1</v>
      </c>
      <c r="CJ185" s="199">
        <f t="shared" si="1993"/>
        <v>1</v>
      </c>
      <c r="CK185" s="199">
        <f t="shared" si="2144"/>
        <v>1</v>
      </c>
      <c r="CL185" s="199">
        <f t="shared" si="2145"/>
        <v>1</v>
      </c>
      <c r="CM185" s="199">
        <f t="shared" si="2146"/>
        <v>1</v>
      </c>
      <c r="CN185" s="113">
        <f t="shared" si="1649"/>
        <v>1450571</v>
      </c>
      <c r="CO185" s="155">
        <f t="shared" si="1363"/>
        <v>0</v>
      </c>
      <c r="CR185" s="299" t="s">
        <v>500</v>
      </c>
      <c r="CS185" s="300" t="s">
        <v>501</v>
      </c>
      <c r="CT185" s="301" t="s">
        <v>502</v>
      </c>
      <c r="CU185" s="302">
        <v>1</v>
      </c>
      <c r="CV185" s="303">
        <v>515000</v>
      </c>
      <c r="CW185" s="291">
        <f t="shared" si="2147"/>
        <v>515000</v>
      </c>
      <c r="CX185" s="604"/>
      <c r="CY185" s="198">
        <f t="shared" si="1998"/>
        <v>1</v>
      </c>
      <c r="CZ185" s="198">
        <f t="shared" si="1999"/>
        <v>1</v>
      </c>
      <c r="DA185" s="199">
        <f t="shared" si="2000"/>
        <v>1</v>
      </c>
      <c r="DB185" s="199">
        <f t="shared" si="2148"/>
        <v>1</v>
      </c>
      <c r="DC185" s="199">
        <f t="shared" si="2149"/>
        <v>1</v>
      </c>
      <c r="DD185" s="199">
        <f t="shared" si="2150"/>
        <v>1</v>
      </c>
      <c r="DE185" s="113">
        <f t="shared" si="1650"/>
        <v>515000</v>
      </c>
      <c r="DF185" s="155">
        <f t="shared" si="1368"/>
        <v>0</v>
      </c>
      <c r="DI185" s="286" t="s">
        <v>500</v>
      </c>
      <c r="DJ185" s="287" t="s">
        <v>501</v>
      </c>
      <c r="DK185" s="288" t="s">
        <v>502</v>
      </c>
      <c r="DL185" s="289">
        <v>1</v>
      </c>
      <c r="DM185" s="295">
        <v>0</v>
      </c>
      <c r="DN185" s="291">
        <f t="shared" si="2151"/>
        <v>0</v>
      </c>
      <c r="DO185" s="604"/>
      <c r="DP185" s="198">
        <f t="shared" si="2005"/>
        <v>1</v>
      </c>
      <c r="DQ185" s="198">
        <f t="shared" si="2006"/>
        <v>1</v>
      </c>
      <c r="DR185" s="199">
        <f t="shared" si="2007"/>
        <v>1</v>
      </c>
      <c r="DS185" s="199">
        <f t="shared" si="2152"/>
        <v>0</v>
      </c>
      <c r="DT185" s="199">
        <f t="shared" si="2153"/>
        <v>0</v>
      </c>
      <c r="DU185" s="199">
        <f t="shared" si="2154"/>
        <v>0</v>
      </c>
      <c r="DV185" s="113">
        <f t="shared" si="1651"/>
        <v>0</v>
      </c>
      <c r="DW185" s="155">
        <f t="shared" si="1373"/>
        <v>0</v>
      </c>
      <c r="DZ185" s="286" t="s">
        <v>500</v>
      </c>
      <c r="EA185" s="287" t="s">
        <v>501</v>
      </c>
      <c r="EB185" s="288" t="s">
        <v>502</v>
      </c>
      <c r="EC185" s="289">
        <v>1</v>
      </c>
      <c r="ED185" s="295">
        <v>0</v>
      </c>
      <c r="EE185" s="291">
        <f t="shared" si="2155"/>
        <v>0</v>
      </c>
      <c r="EF185" s="604"/>
      <c r="EG185" s="198">
        <f t="shared" si="2012"/>
        <v>1</v>
      </c>
      <c r="EH185" s="198">
        <f t="shared" si="2013"/>
        <v>1</v>
      </c>
      <c r="EI185" s="199">
        <f t="shared" si="2014"/>
        <v>1</v>
      </c>
      <c r="EJ185" s="199">
        <f t="shared" si="2156"/>
        <v>0</v>
      </c>
      <c r="EK185" s="199">
        <f t="shared" si="2157"/>
        <v>0</v>
      </c>
      <c r="EL185" s="199">
        <f t="shared" si="2158"/>
        <v>0</v>
      </c>
      <c r="EM185" s="113">
        <f t="shared" si="1652"/>
        <v>0</v>
      </c>
      <c r="EN185" s="155">
        <f t="shared" si="1378"/>
        <v>0</v>
      </c>
      <c r="EQ185" s="286" t="s">
        <v>500</v>
      </c>
      <c r="ER185" s="287" t="s">
        <v>501</v>
      </c>
      <c r="ES185" s="288" t="s">
        <v>502</v>
      </c>
      <c r="ET185" s="289">
        <v>1</v>
      </c>
      <c r="EU185" s="295">
        <v>0</v>
      </c>
      <c r="EV185" s="291">
        <f t="shared" si="2159"/>
        <v>0</v>
      </c>
      <c r="EW185" s="604"/>
      <c r="EX185" s="198">
        <f t="shared" si="2019"/>
        <v>1</v>
      </c>
      <c r="EY185" s="198">
        <f t="shared" si="2020"/>
        <v>1</v>
      </c>
      <c r="EZ185" s="199">
        <f t="shared" si="2021"/>
        <v>1</v>
      </c>
      <c r="FA185" s="199">
        <f t="shared" si="2160"/>
        <v>0</v>
      </c>
      <c r="FB185" s="199">
        <f t="shared" si="2161"/>
        <v>0</v>
      </c>
      <c r="FC185" s="199">
        <f t="shared" si="2162"/>
        <v>0</v>
      </c>
      <c r="FD185" s="113">
        <f t="shared" si="1653"/>
        <v>0</v>
      </c>
      <c r="FE185" s="155">
        <f t="shared" si="1383"/>
        <v>0</v>
      </c>
      <c r="FH185" s="286" t="s">
        <v>500</v>
      </c>
      <c r="FI185" s="287" t="s">
        <v>501</v>
      </c>
      <c r="FJ185" s="288" t="s">
        <v>502</v>
      </c>
      <c r="FK185" s="289">
        <v>1</v>
      </c>
      <c r="FL185" s="295">
        <v>0</v>
      </c>
      <c r="FM185" s="291">
        <f t="shared" si="2163"/>
        <v>0</v>
      </c>
      <c r="FN185" s="604"/>
      <c r="FO185" s="198">
        <f t="shared" si="2026"/>
        <v>1</v>
      </c>
      <c r="FP185" s="198">
        <f t="shared" si="2027"/>
        <v>1</v>
      </c>
      <c r="FQ185" s="199">
        <f t="shared" si="2028"/>
        <v>1</v>
      </c>
      <c r="FR185" s="199">
        <f t="shared" si="2164"/>
        <v>0</v>
      </c>
      <c r="FS185" s="199">
        <f t="shared" si="2165"/>
        <v>0</v>
      </c>
      <c r="FT185" s="199">
        <f t="shared" si="2166"/>
        <v>0</v>
      </c>
      <c r="FU185" s="113">
        <f t="shared" si="1654"/>
        <v>0</v>
      </c>
      <c r="FV185" s="155">
        <f t="shared" si="1388"/>
        <v>0</v>
      </c>
      <c r="FY185" s="286" t="s">
        <v>500</v>
      </c>
      <c r="FZ185" s="287" t="s">
        <v>501</v>
      </c>
      <c r="GA185" s="288" t="s">
        <v>502</v>
      </c>
      <c r="GB185" s="289">
        <v>1</v>
      </c>
      <c r="GC185" s="295">
        <v>0</v>
      </c>
      <c r="GD185" s="291">
        <f t="shared" si="2167"/>
        <v>0</v>
      </c>
      <c r="GE185" s="604"/>
      <c r="GF185" s="198">
        <f t="shared" si="2033"/>
        <v>1</v>
      </c>
      <c r="GG185" s="198">
        <f t="shared" si="2034"/>
        <v>1</v>
      </c>
      <c r="GH185" s="199">
        <f t="shared" si="2035"/>
        <v>1</v>
      </c>
      <c r="GI185" s="199">
        <f t="shared" si="2168"/>
        <v>0</v>
      </c>
      <c r="GJ185" s="199">
        <f t="shared" si="2169"/>
        <v>0</v>
      </c>
      <c r="GK185" s="199">
        <f t="shared" si="2170"/>
        <v>0</v>
      </c>
      <c r="GL185" s="113">
        <f t="shared" si="1655"/>
        <v>0</v>
      </c>
      <c r="GM185" s="155">
        <f t="shared" si="1393"/>
        <v>0</v>
      </c>
      <c r="GP185" s="286" t="s">
        <v>500</v>
      </c>
      <c r="GQ185" s="287" t="s">
        <v>501</v>
      </c>
      <c r="GR185" s="288" t="s">
        <v>502</v>
      </c>
      <c r="GS185" s="289">
        <v>1</v>
      </c>
      <c r="GT185" s="295">
        <v>0</v>
      </c>
      <c r="GU185" s="291">
        <f t="shared" si="2171"/>
        <v>0</v>
      </c>
      <c r="GV185" s="604"/>
      <c r="GW185" s="198">
        <f t="shared" si="2040"/>
        <v>1</v>
      </c>
      <c r="GX185" s="198">
        <f t="shared" si="2041"/>
        <v>1</v>
      </c>
      <c r="GY185" s="199">
        <f t="shared" si="2042"/>
        <v>1</v>
      </c>
      <c r="GZ185" s="199">
        <f t="shared" si="2172"/>
        <v>0</v>
      </c>
      <c r="HA185" s="199">
        <f t="shared" si="2173"/>
        <v>0</v>
      </c>
      <c r="HB185" s="199">
        <f t="shared" si="2174"/>
        <v>0</v>
      </c>
      <c r="HC185" s="113">
        <f t="shared" si="1656"/>
        <v>0</v>
      </c>
      <c r="HD185" s="155">
        <f t="shared" si="1398"/>
        <v>0</v>
      </c>
      <c r="HG185" s="286" t="s">
        <v>500</v>
      </c>
      <c r="HH185" s="287" t="s">
        <v>501</v>
      </c>
      <c r="HI185" s="288" t="s">
        <v>502</v>
      </c>
      <c r="HJ185" s="289">
        <v>1</v>
      </c>
      <c r="HK185" s="295">
        <v>0</v>
      </c>
      <c r="HL185" s="291">
        <f t="shared" si="2175"/>
        <v>0</v>
      </c>
      <c r="HM185" s="604"/>
      <c r="HN185" s="198">
        <f t="shared" si="2047"/>
        <v>1</v>
      </c>
      <c r="HO185" s="198">
        <f t="shared" si="2048"/>
        <v>1</v>
      </c>
      <c r="HP185" s="199">
        <f t="shared" si="2049"/>
        <v>1</v>
      </c>
      <c r="HQ185" s="199">
        <f t="shared" si="2176"/>
        <v>0</v>
      </c>
      <c r="HR185" s="199">
        <f t="shared" si="2177"/>
        <v>0</v>
      </c>
      <c r="HS185" s="199">
        <f t="shared" si="2178"/>
        <v>0</v>
      </c>
      <c r="HT185" s="113">
        <f t="shared" si="1657"/>
        <v>0</v>
      </c>
      <c r="HU185" s="155">
        <f t="shared" si="1403"/>
        <v>0</v>
      </c>
      <c r="HX185" s="286" t="s">
        <v>500</v>
      </c>
      <c r="HY185" s="287" t="s">
        <v>501</v>
      </c>
      <c r="HZ185" s="288" t="s">
        <v>502</v>
      </c>
      <c r="IA185" s="289">
        <v>1</v>
      </c>
      <c r="IB185" s="295">
        <v>0</v>
      </c>
      <c r="IC185" s="291">
        <f t="shared" si="2179"/>
        <v>0</v>
      </c>
      <c r="ID185" s="604"/>
      <c r="IE185" s="198">
        <f t="shared" si="2054"/>
        <v>1</v>
      </c>
      <c r="IF185" s="198">
        <f t="shared" si="2055"/>
        <v>1</v>
      </c>
      <c r="IG185" s="199">
        <f t="shared" si="2056"/>
        <v>1</v>
      </c>
      <c r="IH185" s="199">
        <f t="shared" si="2180"/>
        <v>0</v>
      </c>
      <c r="II185" s="199">
        <f t="shared" si="2181"/>
        <v>0</v>
      </c>
      <c r="IJ185" s="199">
        <f t="shared" si="2182"/>
        <v>0</v>
      </c>
      <c r="IK185" s="113">
        <f t="shared" si="1658"/>
        <v>0</v>
      </c>
      <c r="IL185" s="155">
        <f t="shared" si="1408"/>
        <v>0</v>
      </c>
      <c r="IO185" s="286" t="s">
        <v>500</v>
      </c>
      <c r="IP185" s="287" t="s">
        <v>501</v>
      </c>
      <c r="IQ185" s="288" t="s">
        <v>502</v>
      </c>
      <c r="IR185" s="289">
        <v>1</v>
      </c>
      <c r="IS185" s="295">
        <v>0</v>
      </c>
      <c r="IT185" s="291">
        <f t="shared" si="2183"/>
        <v>0</v>
      </c>
      <c r="IU185" s="604"/>
      <c r="IV185" s="198">
        <f t="shared" si="2061"/>
        <v>1</v>
      </c>
      <c r="IW185" s="198">
        <f t="shared" si="2062"/>
        <v>1</v>
      </c>
      <c r="IX185" s="199">
        <f t="shared" si="2063"/>
        <v>1</v>
      </c>
      <c r="IY185" s="199">
        <f t="shared" si="2184"/>
        <v>0</v>
      </c>
      <c r="IZ185" s="199">
        <f t="shared" si="2185"/>
        <v>0</v>
      </c>
      <c r="JA185" s="199">
        <f t="shared" si="2186"/>
        <v>0</v>
      </c>
      <c r="JB185" s="113">
        <f t="shared" si="1659"/>
        <v>0</v>
      </c>
      <c r="JC185" s="155">
        <f t="shared" si="1413"/>
        <v>0</v>
      </c>
    </row>
    <row r="186" spans="2:263" ht="17.25" thickTop="1">
      <c r="B186" s="308" t="s">
        <v>141</v>
      </c>
      <c r="C186" s="270" t="s">
        <v>503</v>
      </c>
      <c r="D186" s="309"/>
      <c r="E186" s="310"/>
      <c r="F186" s="311"/>
      <c r="G186" s="312"/>
      <c r="H186" s="275">
        <f>SUM(G187:G188)</f>
        <v>0</v>
      </c>
      <c r="K186" s="308" t="s">
        <v>141</v>
      </c>
      <c r="L186" s="270" t="s">
        <v>503</v>
      </c>
      <c r="M186" s="309"/>
      <c r="N186" s="310"/>
      <c r="O186" s="311"/>
      <c r="P186" s="312"/>
      <c r="Q186" s="275">
        <f>SUM(P187:P188)</f>
        <v>1095000</v>
      </c>
      <c r="R186" s="198">
        <f t="shared" si="1966"/>
        <v>1</v>
      </c>
      <c r="S186" s="198">
        <f t="shared" si="1967"/>
        <v>1</v>
      </c>
      <c r="T186" s="199">
        <f t="shared" si="1968"/>
        <v>1</v>
      </c>
      <c r="U186" s="119"/>
      <c r="V186" s="119"/>
      <c r="W186" s="199">
        <f>PRODUCT(R186:T186)</f>
        <v>1</v>
      </c>
      <c r="X186" s="113">
        <f t="shared" si="2129"/>
        <v>0</v>
      </c>
      <c r="Y186" s="155">
        <f t="shared" si="2130"/>
        <v>0</v>
      </c>
      <c r="AB186" s="308" t="s">
        <v>141</v>
      </c>
      <c r="AC186" s="270" t="s">
        <v>503</v>
      </c>
      <c r="AD186" s="309"/>
      <c r="AE186" s="310"/>
      <c r="AF186" s="311"/>
      <c r="AG186" s="312"/>
      <c r="AH186" s="275">
        <f>SUM(AG187:AG188)</f>
        <v>6116775</v>
      </c>
      <c r="AI186" s="198">
        <f t="shared" si="1970"/>
        <v>1</v>
      </c>
      <c r="AJ186" s="198">
        <f t="shared" si="1971"/>
        <v>1</v>
      </c>
      <c r="AK186" s="199">
        <f t="shared" si="1972"/>
        <v>1</v>
      </c>
      <c r="AL186" s="119"/>
      <c r="AM186" s="119"/>
      <c r="AN186" s="199">
        <f>PRODUCT(AI186:AK186)</f>
        <v>1</v>
      </c>
      <c r="AO186" s="113">
        <f t="shared" si="1646"/>
        <v>0</v>
      </c>
      <c r="AP186" s="155">
        <f t="shared" si="1348"/>
        <v>0</v>
      </c>
      <c r="AS186" s="313" t="s">
        <v>141</v>
      </c>
      <c r="AT186" s="277" t="s">
        <v>503</v>
      </c>
      <c r="AU186" s="314"/>
      <c r="AV186" s="315"/>
      <c r="AW186" s="316"/>
      <c r="AX186" s="312"/>
      <c r="AY186" s="275">
        <f>SUM(AX187:AX188)</f>
        <v>4620000</v>
      </c>
      <c r="AZ186" s="198">
        <f t="shared" si="1977"/>
        <v>1</v>
      </c>
      <c r="BA186" s="198">
        <f t="shared" si="1978"/>
        <v>1</v>
      </c>
      <c r="BB186" s="199">
        <f t="shared" si="1979"/>
        <v>1</v>
      </c>
      <c r="BC186" s="119"/>
      <c r="BD186" s="119"/>
      <c r="BE186" s="199">
        <f>PRODUCT(AZ186:BB186)</f>
        <v>1</v>
      </c>
      <c r="BF186" s="113">
        <f t="shared" si="1647"/>
        <v>0</v>
      </c>
      <c r="BG186" s="155">
        <f t="shared" si="1353"/>
        <v>0</v>
      </c>
      <c r="BJ186" s="308" t="s">
        <v>141</v>
      </c>
      <c r="BK186" s="270" t="s">
        <v>503</v>
      </c>
      <c r="BL186" s="309"/>
      <c r="BM186" s="310"/>
      <c r="BN186" s="311"/>
      <c r="BO186" s="312"/>
      <c r="BP186" s="275">
        <f>SUM(BO187:BO188)</f>
        <v>1800000</v>
      </c>
      <c r="BQ186" s="198">
        <f t="shared" si="1984"/>
        <v>1</v>
      </c>
      <c r="BR186" s="198">
        <f t="shared" si="1985"/>
        <v>1</v>
      </c>
      <c r="BS186" s="199">
        <f t="shared" si="1986"/>
        <v>1</v>
      </c>
      <c r="BT186" s="119"/>
      <c r="BU186" s="119"/>
      <c r="BV186" s="199">
        <f>PRODUCT(BQ186:BS186)</f>
        <v>1</v>
      </c>
      <c r="BW186" s="113">
        <f t="shared" si="1648"/>
        <v>0</v>
      </c>
      <c r="BX186" s="155">
        <f t="shared" si="1358"/>
        <v>0</v>
      </c>
      <c r="CA186" s="308" t="s">
        <v>141</v>
      </c>
      <c r="CB186" s="270" t="s">
        <v>503</v>
      </c>
      <c r="CC186" s="309"/>
      <c r="CD186" s="310"/>
      <c r="CE186" s="311"/>
      <c r="CF186" s="312"/>
      <c r="CG186" s="275">
        <f>SUM(CF187:CF188)</f>
        <v>4350000</v>
      </c>
      <c r="CH186" s="198">
        <f t="shared" si="1991"/>
        <v>1</v>
      </c>
      <c r="CI186" s="198">
        <f t="shared" si="1992"/>
        <v>1</v>
      </c>
      <c r="CJ186" s="199">
        <f t="shared" si="1993"/>
        <v>1</v>
      </c>
      <c r="CK186" s="119"/>
      <c r="CL186" s="119"/>
      <c r="CM186" s="199">
        <f>PRODUCT(CH186:CJ186)</f>
        <v>1</v>
      </c>
      <c r="CN186" s="113">
        <f t="shared" si="1649"/>
        <v>0</v>
      </c>
      <c r="CO186" s="155">
        <f t="shared" si="1363"/>
        <v>0</v>
      </c>
      <c r="CR186" s="317" t="s">
        <v>141</v>
      </c>
      <c r="CS186" s="282" t="s">
        <v>503</v>
      </c>
      <c r="CT186" s="318"/>
      <c r="CU186" s="319"/>
      <c r="CV186" s="319"/>
      <c r="CW186" s="312"/>
      <c r="CX186" s="275">
        <f>SUM(CW187:CW188)</f>
        <v>5466210</v>
      </c>
      <c r="CY186" s="198">
        <f t="shared" si="1998"/>
        <v>1</v>
      </c>
      <c r="CZ186" s="198">
        <f t="shared" si="1999"/>
        <v>1</v>
      </c>
      <c r="DA186" s="199">
        <f t="shared" si="2000"/>
        <v>1</v>
      </c>
      <c r="DB186" s="119"/>
      <c r="DC186" s="119"/>
      <c r="DD186" s="199">
        <f>PRODUCT(CY186:DA186)</f>
        <v>1</v>
      </c>
      <c r="DE186" s="113">
        <f t="shared" si="1650"/>
        <v>0</v>
      </c>
      <c r="DF186" s="155">
        <f t="shared" si="1368"/>
        <v>0</v>
      </c>
      <c r="DI186" s="308" t="s">
        <v>141</v>
      </c>
      <c r="DJ186" s="270" t="s">
        <v>503</v>
      </c>
      <c r="DK186" s="309"/>
      <c r="DL186" s="310"/>
      <c r="DM186" s="311"/>
      <c r="DN186" s="312"/>
      <c r="DO186" s="275">
        <f>SUM(DN187:DN188)</f>
        <v>0</v>
      </c>
      <c r="DP186" s="198">
        <f t="shared" si="2005"/>
        <v>1</v>
      </c>
      <c r="DQ186" s="198">
        <f t="shared" si="2006"/>
        <v>1</v>
      </c>
      <c r="DR186" s="199">
        <f t="shared" si="2007"/>
        <v>1</v>
      </c>
      <c r="DS186" s="119"/>
      <c r="DT186" s="119"/>
      <c r="DU186" s="199">
        <f>PRODUCT(DP186:DR186)</f>
        <v>1</v>
      </c>
      <c r="DV186" s="113">
        <f t="shared" si="1651"/>
        <v>0</v>
      </c>
      <c r="DW186" s="155">
        <f t="shared" si="1373"/>
        <v>0</v>
      </c>
      <c r="DZ186" s="308" t="s">
        <v>141</v>
      </c>
      <c r="EA186" s="270" t="s">
        <v>503</v>
      </c>
      <c r="EB186" s="309"/>
      <c r="EC186" s="310"/>
      <c r="ED186" s="311"/>
      <c r="EE186" s="312"/>
      <c r="EF186" s="275">
        <f>SUM(EE187:EE188)</f>
        <v>0</v>
      </c>
      <c r="EG186" s="198">
        <f t="shared" si="2012"/>
        <v>1</v>
      </c>
      <c r="EH186" s="198">
        <f t="shared" si="2013"/>
        <v>1</v>
      </c>
      <c r="EI186" s="199">
        <f t="shared" si="2014"/>
        <v>1</v>
      </c>
      <c r="EJ186" s="119"/>
      <c r="EK186" s="119"/>
      <c r="EL186" s="199">
        <f>PRODUCT(EG186:EI186)</f>
        <v>1</v>
      </c>
      <c r="EM186" s="113">
        <f t="shared" si="1652"/>
        <v>0</v>
      </c>
      <c r="EN186" s="155">
        <f t="shared" si="1378"/>
        <v>0</v>
      </c>
      <c r="EQ186" s="308" t="s">
        <v>141</v>
      </c>
      <c r="ER186" s="270" t="s">
        <v>503</v>
      </c>
      <c r="ES186" s="309"/>
      <c r="ET186" s="310"/>
      <c r="EU186" s="311"/>
      <c r="EV186" s="312"/>
      <c r="EW186" s="275">
        <f>SUM(EV187:EV188)</f>
        <v>0</v>
      </c>
      <c r="EX186" s="198">
        <f t="shared" si="2019"/>
        <v>1</v>
      </c>
      <c r="EY186" s="198">
        <f t="shared" si="2020"/>
        <v>1</v>
      </c>
      <c r="EZ186" s="199">
        <f t="shared" si="2021"/>
        <v>1</v>
      </c>
      <c r="FA186" s="119"/>
      <c r="FB186" s="119"/>
      <c r="FC186" s="199">
        <f>PRODUCT(EX186:EZ186)</f>
        <v>1</v>
      </c>
      <c r="FD186" s="113">
        <f t="shared" si="1653"/>
        <v>0</v>
      </c>
      <c r="FE186" s="155">
        <f t="shared" si="1383"/>
        <v>0</v>
      </c>
      <c r="FH186" s="308" t="s">
        <v>141</v>
      </c>
      <c r="FI186" s="270" t="s">
        <v>503</v>
      </c>
      <c r="FJ186" s="309"/>
      <c r="FK186" s="310"/>
      <c r="FL186" s="311"/>
      <c r="FM186" s="312"/>
      <c r="FN186" s="275">
        <f>SUM(FM187:FM188)</f>
        <v>0</v>
      </c>
      <c r="FO186" s="198">
        <f t="shared" si="2026"/>
        <v>1</v>
      </c>
      <c r="FP186" s="198">
        <f t="shared" si="2027"/>
        <v>1</v>
      </c>
      <c r="FQ186" s="199">
        <f t="shared" si="2028"/>
        <v>1</v>
      </c>
      <c r="FR186" s="119"/>
      <c r="FS186" s="119"/>
      <c r="FT186" s="199">
        <f>PRODUCT(FO186:FQ186)</f>
        <v>1</v>
      </c>
      <c r="FU186" s="113">
        <f t="shared" si="1654"/>
        <v>0</v>
      </c>
      <c r="FV186" s="155">
        <f t="shared" si="1388"/>
        <v>0</v>
      </c>
      <c r="FY186" s="308" t="s">
        <v>141</v>
      </c>
      <c r="FZ186" s="270" t="s">
        <v>503</v>
      </c>
      <c r="GA186" s="309"/>
      <c r="GB186" s="310"/>
      <c r="GC186" s="311"/>
      <c r="GD186" s="312"/>
      <c r="GE186" s="275">
        <f>SUM(GD187:GD188)</f>
        <v>0</v>
      </c>
      <c r="GF186" s="198">
        <f t="shared" si="2033"/>
        <v>1</v>
      </c>
      <c r="GG186" s="198">
        <f t="shared" si="2034"/>
        <v>1</v>
      </c>
      <c r="GH186" s="199">
        <f t="shared" si="2035"/>
        <v>1</v>
      </c>
      <c r="GI186" s="119"/>
      <c r="GJ186" s="119"/>
      <c r="GK186" s="199">
        <f>PRODUCT(GF186:GH186)</f>
        <v>1</v>
      </c>
      <c r="GL186" s="113">
        <f t="shared" si="1655"/>
        <v>0</v>
      </c>
      <c r="GM186" s="155">
        <f t="shared" si="1393"/>
        <v>0</v>
      </c>
      <c r="GP186" s="308" t="s">
        <v>141</v>
      </c>
      <c r="GQ186" s="270" t="s">
        <v>503</v>
      </c>
      <c r="GR186" s="309"/>
      <c r="GS186" s="310"/>
      <c r="GT186" s="311"/>
      <c r="GU186" s="312"/>
      <c r="GV186" s="275">
        <f>SUM(GU187:GU188)</f>
        <v>0</v>
      </c>
      <c r="GW186" s="198">
        <f t="shared" si="2040"/>
        <v>1</v>
      </c>
      <c r="GX186" s="198">
        <f t="shared" si="2041"/>
        <v>1</v>
      </c>
      <c r="GY186" s="199">
        <f t="shared" si="2042"/>
        <v>1</v>
      </c>
      <c r="GZ186" s="119"/>
      <c r="HA186" s="119"/>
      <c r="HB186" s="199">
        <f>PRODUCT(GW186:GY186)</f>
        <v>1</v>
      </c>
      <c r="HC186" s="113">
        <f t="shared" si="1656"/>
        <v>0</v>
      </c>
      <c r="HD186" s="155">
        <f t="shared" si="1398"/>
        <v>0</v>
      </c>
      <c r="HG186" s="308" t="s">
        <v>141</v>
      </c>
      <c r="HH186" s="270" t="s">
        <v>503</v>
      </c>
      <c r="HI186" s="309"/>
      <c r="HJ186" s="310"/>
      <c r="HK186" s="311"/>
      <c r="HL186" s="312"/>
      <c r="HM186" s="275">
        <f>SUM(HL187:HL188)</f>
        <v>0</v>
      </c>
      <c r="HN186" s="198">
        <f t="shared" si="2047"/>
        <v>1</v>
      </c>
      <c r="HO186" s="198">
        <f t="shared" si="2048"/>
        <v>1</v>
      </c>
      <c r="HP186" s="199">
        <f t="shared" si="2049"/>
        <v>1</v>
      </c>
      <c r="HQ186" s="119"/>
      <c r="HR186" s="119"/>
      <c r="HS186" s="199">
        <f>PRODUCT(HN186:HP186)</f>
        <v>1</v>
      </c>
      <c r="HT186" s="113">
        <f t="shared" si="1657"/>
        <v>0</v>
      </c>
      <c r="HU186" s="155">
        <f t="shared" si="1403"/>
        <v>0</v>
      </c>
      <c r="HX186" s="308" t="s">
        <v>141</v>
      </c>
      <c r="HY186" s="270" t="s">
        <v>503</v>
      </c>
      <c r="HZ186" s="309"/>
      <c r="IA186" s="310"/>
      <c r="IB186" s="311"/>
      <c r="IC186" s="312"/>
      <c r="ID186" s="275">
        <f>SUM(IC187:IC188)</f>
        <v>0</v>
      </c>
      <c r="IE186" s="198">
        <f t="shared" si="2054"/>
        <v>1</v>
      </c>
      <c r="IF186" s="198">
        <f t="shared" si="2055"/>
        <v>1</v>
      </c>
      <c r="IG186" s="199">
        <f t="shared" si="2056"/>
        <v>1</v>
      </c>
      <c r="IH186" s="119"/>
      <c r="II186" s="119"/>
      <c r="IJ186" s="199">
        <f>PRODUCT(IE186:IG186)</f>
        <v>1</v>
      </c>
      <c r="IK186" s="113">
        <f t="shared" si="1658"/>
        <v>0</v>
      </c>
      <c r="IL186" s="155">
        <f t="shared" si="1408"/>
        <v>0</v>
      </c>
      <c r="IO186" s="308" t="s">
        <v>141</v>
      </c>
      <c r="IP186" s="270" t="s">
        <v>503</v>
      </c>
      <c r="IQ186" s="309"/>
      <c r="IR186" s="310"/>
      <c r="IS186" s="311"/>
      <c r="IT186" s="312"/>
      <c r="IU186" s="275">
        <f>SUM(IT187:IT188)</f>
        <v>0</v>
      </c>
      <c r="IV186" s="198">
        <f t="shared" si="2061"/>
        <v>1</v>
      </c>
      <c r="IW186" s="198">
        <f t="shared" si="2062"/>
        <v>1</v>
      </c>
      <c r="IX186" s="199">
        <f t="shared" si="2063"/>
        <v>1</v>
      </c>
      <c r="IY186" s="119"/>
      <c r="IZ186" s="119"/>
      <c r="JA186" s="199">
        <f>PRODUCT(IV186:IX186)</f>
        <v>1</v>
      </c>
      <c r="JB186" s="113">
        <f t="shared" si="1659"/>
        <v>0</v>
      </c>
      <c r="JC186" s="155">
        <f t="shared" si="1413"/>
        <v>0</v>
      </c>
    </row>
    <row r="187" spans="2:263" ht="48" customHeight="1">
      <c r="B187" s="286" t="s">
        <v>504</v>
      </c>
      <c r="C187" s="305" t="s">
        <v>505</v>
      </c>
      <c r="D187" s="288" t="s">
        <v>107</v>
      </c>
      <c r="E187" s="289">
        <v>3</v>
      </c>
      <c r="F187" s="290">
        <v>0</v>
      </c>
      <c r="G187" s="291">
        <f t="shared" ref="G187:G188" si="2187">+ROUND(E187*F187,0)</f>
        <v>0</v>
      </c>
      <c r="H187" s="585" t="e">
        <f>+H186/G189</f>
        <v>#DIV/0!</v>
      </c>
      <c r="K187" s="286" t="s">
        <v>504</v>
      </c>
      <c r="L187" s="300" t="s">
        <v>505</v>
      </c>
      <c r="M187" s="293" t="s">
        <v>107</v>
      </c>
      <c r="N187" s="294">
        <v>3</v>
      </c>
      <c r="O187" s="295">
        <v>250000</v>
      </c>
      <c r="P187" s="291">
        <f t="shared" ref="P187:P188" si="2188">+ROUND(N187*O187,0)</f>
        <v>750000</v>
      </c>
      <c r="Q187" s="585">
        <f>+Q186/P189</f>
        <v>5.015604162912979E-3</v>
      </c>
      <c r="R187" s="198">
        <f t="shared" si="1966"/>
        <v>1</v>
      </c>
      <c r="S187" s="198">
        <f t="shared" si="1967"/>
        <v>1</v>
      </c>
      <c r="T187" s="199">
        <f t="shared" si="1968"/>
        <v>1</v>
      </c>
      <c r="U187" s="199">
        <f t="shared" si="2126"/>
        <v>1</v>
      </c>
      <c r="V187" s="199">
        <f t="shared" si="2127"/>
        <v>1</v>
      </c>
      <c r="W187" s="199">
        <f t="shared" si="2128"/>
        <v>1</v>
      </c>
      <c r="X187" s="113">
        <f t="shared" si="2129"/>
        <v>750000</v>
      </c>
      <c r="Y187" s="155">
        <f t="shared" si="2130"/>
        <v>0</v>
      </c>
      <c r="AB187" s="286" t="s">
        <v>504</v>
      </c>
      <c r="AC187" s="300" t="s">
        <v>505</v>
      </c>
      <c r="AD187" s="293" t="s">
        <v>107</v>
      </c>
      <c r="AE187" s="294">
        <v>3</v>
      </c>
      <c r="AF187" s="295">
        <v>1458925</v>
      </c>
      <c r="AG187" s="291">
        <f t="shared" ref="AG187:AG188" si="2189">+ROUND(AE187*AF187,0)</f>
        <v>4376775</v>
      </c>
      <c r="AH187" s="585">
        <f>+AH186/AG189</f>
        <v>2.8965170357834209E-2</v>
      </c>
      <c r="AI187" s="198">
        <f t="shared" si="1970"/>
        <v>1</v>
      </c>
      <c r="AJ187" s="198">
        <f t="shared" si="1971"/>
        <v>1</v>
      </c>
      <c r="AK187" s="199">
        <f t="shared" si="1972"/>
        <v>1</v>
      </c>
      <c r="AL187" s="199">
        <f t="shared" ref="AL187:AL188" si="2190">IF(AF187=0,0,1)</f>
        <v>1</v>
      </c>
      <c r="AM187" s="199">
        <f t="shared" ref="AM187:AM188" si="2191">IF(AG187=0,0,1)</f>
        <v>1</v>
      </c>
      <c r="AN187" s="199">
        <f t="shared" ref="AN187" si="2192">PRODUCT(AI187:AM187)</f>
        <v>1</v>
      </c>
      <c r="AO187" s="113">
        <f t="shared" si="1646"/>
        <v>4376775</v>
      </c>
      <c r="AP187" s="155">
        <f t="shared" si="1348"/>
        <v>0</v>
      </c>
      <c r="AS187" s="286" t="s">
        <v>504</v>
      </c>
      <c r="AT187" s="292" t="s">
        <v>505</v>
      </c>
      <c r="AU187" s="296" t="s">
        <v>107</v>
      </c>
      <c r="AV187" s="294">
        <v>3</v>
      </c>
      <c r="AW187" s="297">
        <v>840000</v>
      </c>
      <c r="AX187" s="291">
        <f t="shared" ref="AX187:AX188" si="2193">+ROUND(AV187*AW187,0)</f>
        <v>2520000</v>
      </c>
      <c r="AY187" s="585">
        <f>+AY186/AX189</f>
        <v>2.1202391086345904E-2</v>
      </c>
      <c r="AZ187" s="198">
        <f t="shared" si="1977"/>
        <v>1</v>
      </c>
      <c r="BA187" s="198">
        <f t="shared" si="1978"/>
        <v>1</v>
      </c>
      <c r="BB187" s="199">
        <f t="shared" si="1979"/>
        <v>1</v>
      </c>
      <c r="BC187" s="199">
        <f t="shared" ref="BC187:BC188" si="2194">IF(AW187=0,0,1)</f>
        <v>1</v>
      </c>
      <c r="BD187" s="199">
        <f t="shared" ref="BD187:BD188" si="2195">IF(AX187=0,0,1)</f>
        <v>1</v>
      </c>
      <c r="BE187" s="199">
        <f t="shared" ref="BE187" si="2196">PRODUCT(AZ187:BD187)</f>
        <v>1</v>
      </c>
      <c r="BF187" s="113">
        <f t="shared" si="1647"/>
        <v>2520000</v>
      </c>
      <c r="BG187" s="155">
        <f t="shared" si="1353"/>
        <v>0</v>
      </c>
      <c r="BJ187" s="286" t="s">
        <v>504</v>
      </c>
      <c r="BK187" s="300" t="s">
        <v>505</v>
      </c>
      <c r="BL187" s="293" t="s">
        <v>107</v>
      </c>
      <c r="BM187" s="294">
        <v>3</v>
      </c>
      <c r="BN187" s="295">
        <v>400000</v>
      </c>
      <c r="BO187" s="291">
        <f t="shared" ref="BO187:BO188" si="2197">+ROUND(BM187*BN187,0)</f>
        <v>1200000</v>
      </c>
      <c r="BP187" s="585">
        <f>+BP186/BO189</f>
        <v>8.1730126893967987E-3</v>
      </c>
      <c r="BQ187" s="198">
        <f t="shared" si="1984"/>
        <v>1</v>
      </c>
      <c r="BR187" s="198">
        <f t="shared" si="1985"/>
        <v>1</v>
      </c>
      <c r="BS187" s="199">
        <f t="shared" si="1986"/>
        <v>1</v>
      </c>
      <c r="BT187" s="199">
        <f t="shared" ref="BT187:BT188" si="2198">IF(BN187=0,0,1)</f>
        <v>1</v>
      </c>
      <c r="BU187" s="199">
        <f t="shared" ref="BU187:BU188" si="2199">IF(BO187=0,0,1)</f>
        <v>1</v>
      </c>
      <c r="BV187" s="199">
        <f t="shared" ref="BV187" si="2200">PRODUCT(BQ187:BU187)</f>
        <v>1</v>
      </c>
      <c r="BW187" s="113">
        <f t="shared" si="1648"/>
        <v>1200000</v>
      </c>
      <c r="BX187" s="155">
        <f t="shared" si="1358"/>
        <v>0</v>
      </c>
      <c r="CA187" s="286" t="s">
        <v>504</v>
      </c>
      <c r="CB187" s="307" t="s">
        <v>505</v>
      </c>
      <c r="CC187" s="293" t="s">
        <v>107</v>
      </c>
      <c r="CD187" s="294">
        <v>3</v>
      </c>
      <c r="CE187" s="295">
        <v>1000000</v>
      </c>
      <c r="CF187" s="291">
        <f t="shared" ref="CF187:CF188" si="2201">+ROUND(CD187*CE187,0)</f>
        <v>3000000</v>
      </c>
      <c r="CG187" s="585">
        <f>+CG186/CF189</f>
        <v>1.9981981397565411E-2</v>
      </c>
      <c r="CH187" s="198">
        <f t="shared" si="1991"/>
        <v>1</v>
      </c>
      <c r="CI187" s="198">
        <f t="shared" si="1992"/>
        <v>1</v>
      </c>
      <c r="CJ187" s="199">
        <f t="shared" si="1993"/>
        <v>1</v>
      </c>
      <c r="CK187" s="199">
        <f t="shared" ref="CK187:CK188" si="2202">IF(CE187=0,0,1)</f>
        <v>1</v>
      </c>
      <c r="CL187" s="199">
        <f t="shared" ref="CL187:CL188" si="2203">IF(CF187=0,0,1)</f>
        <v>1</v>
      </c>
      <c r="CM187" s="199">
        <f t="shared" ref="CM187" si="2204">PRODUCT(CH187:CL187)</f>
        <v>1</v>
      </c>
      <c r="CN187" s="113">
        <f t="shared" si="1649"/>
        <v>3000000</v>
      </c>
      <c r="CO187" s="155">
        <f t="shared" si="1363"/>
        <v>0</v>
      </c>
      <c r="CR187" s="299" t="s">
        <v>504</v>
      </c>
      <c r="CS187" s="300" t="s">
        <v>505</v>
      </c>
      <c r="CT187" s="301" t="s">
        <v>107</v>
      </c>
      <c r="CU187" s="302">
        <v>3</v>
      </c>
      <c r="CV187" s="303">
        <v>1616070</v>
      </c>
      <c r="CW187" s="291">
        <f t="shared" ref="CW187:CW188" si="2205">+ROUND(CU187*CV187,0)</f>
        <v>4848210</v>
      </c>
      <c r="CX187" s="585">
        <f>+CX186/CW189</f>
        <v>2.4457612210489105E-2</v>
      </c>
      <c r="CY187" s="198">
        <f t="shared" si="1998"/>
        <v>1</v>
      </c>
      <c r="CZ187" s="198">
        <f t="shared" si="1999"/>
        <v>1</v>
      </c>
      <c r="DA187" s="199">
        <f t="shared" si="2000"/>
        <v>1</v>
      </c>
      <c r="DB187" s="199">
        <f t="shared" ref="DB187:DB188" si="2206">IF(CV187=0,0,1)</f>
        <v>1</v>
      </c>
      <c r="DC187" s="199">
        <f t="shared" ref="DC187:DC188" si="2207">IF(CW187=0,0,1)</f>
        <v>1</v>
      </c>
      <c r="DD187" s="199">
        <f t="shared" ref="DD187" si="2208">PRODUCT(CY187:DC187)</f>
        <v>1</v>
      </c>
      <c r="DE187" s="113">
        <f t="shared" si="1650"/>
        <v>4848210</v>
      </c>
      <c r="DF187" s="155">
        <f t="shared" si="1368"/>
        <v>0</v>
      </c>
      <c r="DI187" s="286" t="s">
        <v>504</v>
      </c>
      <c r="DJ187" s="305" t="s">
        <v>505</v>
      </c>
      <c r="DK187" s="288" t="s">
        <v>107</v>
      </c>
      <c r="DL187" s="289">
        <v>3</v>
      </c>
      <c r="DM187" s="295">
        <v>0</v>
      </c>
      <c r="DN187" s="291">
        <f t="shared" ref="DN187:DN188" si="2209">+ROUND(DL187*DM187,0)</f>
        <v>0</v>
      </c>
      <c r="DO187" s="585" t="e">
        <f>+DO186/DN189</f>
        <v>#DIV/0!</v>
      </c>
      <c r="DP187" s="198">
        <f t="shared" si="2005"/>
        <v>1</v>
      </c>
      <c r="DQ187" s="198">
        <f t="shared" si="2006"/>
        <v>1</v>
      </c>
      <c r="DR187" s="199">
        <f t="shared" si="2007"/>
        <v>1</v>
      </c>
      <c r="DS187" s="199">
        <f t="shared" ref="DS187:DS188" si="2210">IF(DM187=0,0,1)</f>
        <v>0</v>
      </c>
      <c r="DT187" s="199">
        <f t="shared" ref="DT187:DT188" si="2211">IF(DN187=0,0,1)</f>
        <v>0</v>
      </c>
      <c r="DU187" s="199">
        <f t="shared" ref="DU187" si="2212">PRODUCT(DP187:DT187)</f>
        <v>0</v>
      </c>
      <c r="DV187" s="113">
        <f t="shared" si="1651"/>
        <v>0</v>
      </c>
      <c r="DW187" s="155">
        <f t="shared" si="1373"/>
        <v>0</v>
      </c>
      <c r="DZ187" s="286" t="s">
        <v>504</v>
      </c>
      <c r="EA187" s="305" t="s">
        <v>505</v>
      </c>
      <c r="EB187" s="288" t="s">
        <v>107</v>
      </c>
      <c r="EC187" s="289">
        <v>3</v>
      </c>
      <c r="ED187" s="295">
        <v>0</v>
      </c>
      <c r="EE187" s="291">
        <f t="shared" ref="EE187:EE188" si="2213">+ROUND(EC187*ED187,0)</f>
        <v>0</v>
      </c>
      <c r="EF187" s="585" t="e">
        <f>+EF186/EE189</f>
        <v>#DIV/0!</v>
      </c>
      <c r="EG187" s="198">
        <f t="shared" si="2012"/>
        <v>1</v>
      </c>
      <c r="EH187" s="198">
        <f t="shared" si="2013"/>
        <v>1</v>
      </c>
      <c r="EI187" s="199">
        <f t="shared" si="2014"/>
        <v>1</v>
      </c>
      <c r="EJ187" s="199">
        <f t="shared" ref="EJ187:EJ188" si="2214">IF(ED187=0,0,1)</f>
        <v>0</v>
      </c>
      <c r="EK187" s="199">
        <f t="shared" ref="EK187:EK188" si="2215">IF(EE187=0,0,1)</f>
        <v>0</v>
      </c>
      <c r="EL187" s="199">
        <f t="shared" ref="EL187" si="2216">PRODUCT(EG187:EK187)</f>
        <v>0</v>
      </c>
      <c r="EM187" s="113">
        <f t="shared" si="1652"/>
        <v>0</v>
      </c>
      <c r="EN187" s="155">
        <f t="shared" si="1378"/>
        <v>0</v>
      </c>
      <c r="EQ187" s="286" t="s">
        <v>504</v>
      </c>
      <c r="ER187" s="305" t="s">
        <v>505</v>
      </c>
      <c r="ES187" s="288" t="s">
        <v>107</v>
      </c>
      <c r="ET187" s="289">
        <v>3</v>
      </c>
      <c r="EU187" s="295">
        <v>0</v>
      </c>
      <c r="EV187" s="291">
        <f t="shared" ref="EV187:EV188" si="2217">+ROUND(ET187*EU187,0)</f>
        <v>0</v>
      </c>
      <c r="EW187" s="585" t="e">
        <f>+EW186/EV189</f>
        <v>#DIV/0!</v>
      </c>
      <c r="EX187" s="198">
        <f t="shared" si="2019"/>
        <v>1</v>
      </c>
      <c r="EY187" s="198">
        <f t="shared" si="2020"/>
        <v>1</v>
      </c>
      <c r="EZ187" s="199">
        <f t="shared" si="2021"/>
        <v>1</v>
      </c>
      <c r="FA187" s="199">
        <f t="shared" ref="FA187:FA188" si="2218">IF(EU187=0,0,1)</f>
        <v>0</v>
      </c>
      <c r="FB187" s="199">
        <f t="shared" ref="FB187:FB188" si="2219">IF(EV187=0,0,1)</f>
        <v>0</v>
      </c>
      <c r="FC187" s="199">
        <f t="shared" ref="FC187" si="2220">PRODUCT(EX187:FB187)</f>
        <v>0</v>
      </c>
      <c r="FD187" s="113">
        <f t="shared" si="1653"/>
        <v>0</v>
      </c>
      <c r="FE187" s="155">
        <f t="shared" si="1383"/>
        <v>0</v>
      </c>
      <c r="FH187" s="286" t="s">
        <v>504</v>
      </c>
      <c r="FI187" s="305" t="s">
        <v>505</v>
      </c>
      <c r="FJ187" s="288" t="s">
        <v>107</v>
      </c>
      <c r="FK187" s="289">
        <v>3</v>
      </c>
      <c r="FL187" s="295">
        <v>0</v>
      </c>
      <c r="FM187" s="291">
        <f t="shared" ref="FM187:FM188" si="2221">+ROUND(FK187*FL187,0)</f>
        <v>0</v>
      </c>
      <c r="FN187" s="585" t="e">
        <f>+FN186/FM189</f>
        <v>#DIV/0!</v>
      </c>
      <c r="FO187" s="198">
        <f t="shared" si="2026"/>
        <v>1</v>
      </c>
      <c r="FP187" s="198">
        <f t="shared" si="2027"/>
        <v>1</v>
      </c>
      <c r="FQ187" s="199">
        <f t="shared" si="2028"/>
        <v>1</v>
      </c>
      <c r="FR187" s="199">
        <f t="shared" ref="FR187:FR188" si="2222">IF(FL187=0,0,1)</f>
        <v>0</v>
      </c>
      <c r="FS187" s="199">
        <f t="shared" ref="FS187:FS188" si="2223">IF(FM187=0,0,1)</f>
        <v>0</v>
      </c>
      <c r="FT187" s="199">
        <f t="shared" ref="FT187" si="2224">PRODUCT(FO187:FS187)</f>
        <v>0</v>
      </c>
      <c r="FU187" s="113">
        <f t="shared" si="1654"/>
        <v>0</v>
      </c>
      <c r="FV187" s="155">
        <f t="shared" si="1388"/>
        <v>0</v>
      </c>
      <c r="FY187" s="286" t="s">
        <v>504</v>
      </c>
      <c r="FZ187" s="305" t="s">
        <v>505</v>
      </c>
      <c r="GA187" s="288" t="s">
        <v>107</v>
      </c>
      <c r="GB187" s="289">
        <v>3</v>
      </c>
      <c r="GC187" s="295">
        <v>0</v>
      </c>
      <c r="GD187" s="291">
        <f t="shared" ref="GD187:GD188" si="2225">+ROUND(GB187*GC187,0)</f>
        <v>0</v>
      </c>
      <c r="GE187" s="585" t="e">
        <f>+GE186/GD189</f>
        <v>#DIV/0!</v>
      </c>
      <c r="GF187" s="198">
        <f t="shared" si="2033"/>
        <v>1</v>
      </c>
      <c r="GG187" s="198">
        <f t="shared" si="2034"/>
        <v>1</v>
      </c>
      <c r="GH187" s="199">
        <f t="shared" si="2035"/>
        <v>1</v>
      </c>
      <c r="GI187" s="199">
        <f t="shared" ref="GI187:GI188" si="2226">IF(GC187=0,0,1)</f>
        <v>0</v>
      </c>
      <c r="GJ187" s="199">
        <f t="shared" ref="GJ187:GJ188" si="2227">IF(GD187=0,0,1)</f>
        <v>0</v>
      </c>
      <c r="GK187" s="199">
        <f t="shared" ref="GK187" si="2228">PRODUCT(GF187:GJ187)</f>
        <v>0</v>
      </c>
      <c r="GL187" s="113">
        <f t="shared" si="1655"/>
        <v>0</v>
      </c>
      <c r="GM187" s="155">
        <f t="shared" si="1393"/>
        <v>0</v>
      </c>
      <c r="GP187" s="286" t="s">
        <v>504</v>
      </c>
      <c r="GQ187" s="305" t="s">
        <v>505</v>
      </c>
      <c r="GR187" s="288" t="s">
        <v>107</v>
      </c>
      <c r="GS187" s="289">
        <v>3</v>
      </c>
      <c r="GT187" s="295">
        <v>0</v>
      </c>
      <c r="GU187" s="291">
        <f t="shared" ref="GU187:GU188" si="2229">+ROUND(GS187*GT187,0)</f>
        <v>0</v>
      </c>
      <c r="GV187" s="585" t="e">
        <f>+GV186/GU189</f>
        <v>#DIV/0!</v>
      </c>
      <c r="GW187" s="198">
        <f t="shared" si="2040"/>
        <v>1</v>
      </c>
      <c r="GX187" s="198">
        <f t="shared" si="2041"/>
        <v>1</v>
      </c>
      <c r="GY187" s="199">
        <f t="shared" si="2042"/>
        <v>1</v>
      </c>
      <c r="GZ187" s="199">
        <f t="shared" ref="GZ187:GZ188" si="2230">IF(GT187=0,0,1)</f>
        <v>0</v>
      </c>
      <c r="HA187" s="199">
        <f t="shared" ref="HA187:HA188" si="2231">IF(GU187=0,0,1)</f>
        <v>0</v>
      </c>
      <c r="HB187" s="199">
        <f t="shared" ref="HB187" si="2232">PRODUCT(GW187:HA187)</f>
        <v>0</v>
      </c>
      <c r="HC187" s="113">
        <f t="shared" si="1656"/>
        <v>0</v>
      </c>
      <c r="HD187" s="155">
        <f t="shared" si="1398"/>
        <v>0</v>
      </c>
      <c r="HG187" s="286" t="s">
        <v>504</v>
      </c>
      <c r="HH187" s="305" t="s">
        <v>505</v>
      </c>
      <c r="HI187" s="288" t="s">
        <v>107</v>
      </c>
      <c r="HJ187" s="289">
        <v>3</v>
      </c>
      <c r="HK187" s="295">
        <v>0</v>
      </c>
      <c r="HL187" s="291">
        <f t="shared" ref="HL187:HL188" si="2233">+ROUND(HJ187*HK187,0)</f>
        <v>0</v>
      </c>
      <c r="HM187" s="585" t="e">
        <f>+HM186/HL189</f>
        <v>#DIV/0!</v>
      </c>
      <c r="HN187" s="198">
        <f t="shared" si="2047"/>
        <v>1</v>
      </c>
      <c r="HO187" s="198">
        <f t="shared" si="2048"/>
        <v>1</v>
      </c>
      <c r="HP187" s="199">
        <f t="shared" si="2049"/>
        <v>1</v>
      </c>
      <c r="HQ187" s="199">
        <f t="shared" ref="HQ187:HQ188" si="2234">IF(HK187=0,0,1)</f>
        <v>0</v>
      </c>
      <c r="HR187" s="199">
        <f t="shared" ref="HR187:HR188" si="2235">IF(HL187=0,0,1)</f>
        <v>0</v>
      </c>
      <c r="HS187" s="199">
        <f t="shared" ref="HS187" si="2236">PRODUCT(HN187:HR187)</f>
        <v>0</v>
      </c>
      <c r="HT187" s="113">
        <f t="shared" si="1657"/>
        <v>0</v>
      </c>
      <c r="HU187" s="155">
        <f t="shared" si="1403"/>
        <v>0</v>
      </c>
      <c r="HX187" s="286" t="s">
        <v>504</v>
      </c>
      <c r="HY187" s="305" t="s">
        <v>505</v>
      </c>
      <c r="HZ187" s="288" t="s">
        <v>107</v>
      </c>
      <c r="IA187" s="289">
        <v>3</v>
      </c>
      <c r="IB187" s="295">
        <v>0</v>
      </c>
      <c r="IC187" s="291">
        <f t="shared" ref="IC187:IC188" si="2237">+ROUND(IA187*IB187,0)</f>
        <v>0</v>
      </c>
      <c r="ID187" s="585" t="e">
        <f>+ID186/IC189</f>
        <v>#DIV/0!</v>
      </c>
      <c r="IE187" s="198">
        <f t="shared" si="2054"/>
        <v>1</v>
      </c>
      <c r="IF187" s="198">
        <f t="shared" si="2055"/>
        <v>1</v>
      </c>
      <c r="IG187" s="199">
        <f t="shared" si="2056"/>
        <v>1</v>
      </c>
      <c r="IH187" s="199">
        <f t="shared" ref="IH187:IH188" si="2238">IF(IB187=0,0,1)</f>
        <v>0</v>
      </c>
      <c r="II187" s="199">
        <f t="shared" ref="II187:II188" si="2239">IF(IC187=0,0,1)</f>
        <v>0</v>
      </c>
      <c r="IJ187" s="199">
        <f t="shared" ref="IJ187" si="2240">PRODUCT(IE187:II187)</f>
        <v>0</v>
      </c>
      <c r="IK187" s="113">
        <f t="shared" si="1658"/>
        <v>0</v>
      </c>
      <c r="IL187" s="155">
        <f t="shared" si="1408"/>
        <v>0</v>
      </c>
      <c r="IO187" s="286" t="s">
        <v>504</v>
      </c>
      <c r="IP187" s="305" t="s">
        <v>505</v>
      </c>
      <c r="IQ187" s="288" t="s">
        <v>107</v>
      </c>
      <c r="IR187" s="289">
        <v>3</v>
      </c>
      <c r="IS187" s="295">
        <v>0</v>
      </c>
      <c r="IT187" s="291">
        <f t="shared" ref="IT187:IT188" si="2241">+ROUND(IR187*IS187,0)</f>
        <v>0</v>
      </c>
      <c r="IU187" s="585" t="e">
        <f>+IU186/IT189</f>
        <v>#DIV/0!</v>
      </c>
      <c r="IV187" s="198">
        <f t="shared" si="2061"/>
        <v>1</v>
      </c>
      <c r="IW187" s="198">
        <f t="shared" si="2062"/>
        <v>1</v>
      </c>
      <c r="IX187" s="199">
        <f t="shared" si="2063"/>
        <v>1</v>
      </c>
      <c r="IY187" s="199">
        <f t="shared" ref="IY187:IY188" si="2242">IF(IS187=0,0,1)</f>
        <v>0</v>
      </c>
      <c r="IZ187" s="199">
        <f t="shared" ref="IZ187:IZ188" si="2243">IF(IT187=0,0,1)</f>
        <v>0</v>
      </c>
      <c r="JA187" s="199">
        <f t="shared" ref="JA187" si="2244">PRODUCT(IV187:IZ187)</f>
        <v>0</v>
      </c>
      <c r="JB187" s="113">
        <f t="shared" si="1659"/>
        <v>0</v>
      </c>
      <c r="JC187" s="155">
        <f t="shared" si="1413"/>
        <v>0</v>
      </c>
    </row>
    <row r="188" spans="2:263" ht="44.25" customHeight="1" thickBot="1">
      <c r="B188" s="286" t="s">
        <v>506</v>
      </c>
      <c r="C188" s="305" t="s">
        <v>507</v>
      </c>
      <c r="D188" s="288" t="s">
        <v>107</v>
      </c>
      <c r="E188" s="289">
        <v>3</v>
      </c>
      <c r="F188" s="290">
        <v>0</v>
      </c>
      <c r="G188" s="291">
        <f t="shared" si="2187"/>
        <v>0</v>
      </c>
      <c r="H188" s="587"/>
      <c r="K188" s="286" t="s">
        <v>506</v>
      </c>
      <c r="L188" s="300" t="s">
        <v>507</v>
      </c>
      <c r="M188" s="293" t="s">
        <v>107</v>
      </c>
      <c r="N188" s="294">
        <v>3</v>
      </c>
      <c r="O188" s="295">
        <v>115000</v>
      </c>
      <c r="P188" s="291">
        <f t="shared" si="2188"/>
        <v>345000</v>
      </c>
      <c r="Q188" s="586"/>
      <c r="R188" s="198">
        <f t="shared" si="1966"/>
        <v>1</v>
      </c>
      <c r="S188" s="198">
        <f t="shared" si="1967"/>
        <v>1</v>
      </c>
      <c r="T188" s="199">
        <f t="shared" si="1968"/>
        <v>1</v>
      </c>
      <c r="U188" s="199">
        <f t="shared" si="2126"/>
        <v>1</v>
      </c>
      <c r="V188" s="199">
        <f t="shared" si="2127"/>
        <v>1</v>
      </c>
      <c r="W188" s="199">
        <f>PRODUCT(R188:V188)</f>
        <v>1</v>
      </c>
      <c r="X188" s="113">
        <f t="shared" si="2129"/>
        <v>345000</v>
      </c>
      <c r="Y188" s="155">
        <f t="shared" si="2130"/>
        <v>0</v>
      </c>
      <c r="AB188" s="286" t="s">
        <v>506</v>
      </c>
      <c r="AC188" s="300" t="s">
        <v>507</v>
      </c>
      <c r="AD188" s="293" t="s">
        <v>107</v>
      </c>
      <c r="AE188" s="294">
        <v>3</v>
      </c>
      <c r="AF188" s="295">
        <v>580000</v>
      </c>
      <c r="AG188" s="291">
        <f t="shared" si="2189"/>
        <v>1740000</v>
      </c>
      <c r="AH188" s="587"/>
      <c r="AI188" s="198">
        <f t="shared" si="1970"/>
        <v>1</v>
      </c>
      <c r="AJ188" s="198">
        <f t="shared" si="1971"/>
        <v>1</v>
      </c>
      <c r="AK188" s="199">
        <f t="shared" si="1972"/>
        <v>1</v>
      </c>
      <c r="AL188" s="199">
        <f t="shared" si="2190"/>
        <v>1</v>
      </c>
      <c r="AM188" s="199">
        <f t="shared" si="2191"/>
        <v>1</v>
      </c>
      <c r="AN188" s="199">
        <f>PRODUCT(AI188:AM188)</f>
        <v>1</v>
      </c>
      <c r="AO188" s="113">
        <f t="shared" si="1646"/>
        <v>1740000</v>
      </c>
      <c r="AP188" s="155">
        <f t="shared" si="1348"/>
        <v>0</v>
      </c>
      <c r="AS188" s="286" t="s">
        <v>506</v>
      </c>
      <c r="AT188" s="292" t="s">
        <v>507</v>
      </c>
      <c r="AU188" s="296" t="s">
        <v>107</v>
      </c>
      <c r="AV188" s="294">
        <v>3</v>
      </c>
      <c r="AW188" s="297">
        <v>700000</v>
      </c>
      <c r="AX188" s="291">
        <f t="shared" si="2193"/>
        <v>2100000</v>
      </c>
      <c r="AY188" s="587"/>
      <c r="AZ188" s="198">
        <f t="shared" si="1977"/>
        <v>1</v>
      </c>
      <c r="BA188" s="198">
        <f t="shared" si="1978"/>
        <v>1</v>
      </c>
      <c r="BB188" s="199">
        <f t="shared" si="1979"/>
        <v>1</v>
      </c>
      <c r="BC188" s="199">
        <f t="shared" si="2194"/>
        <v>1</v>
      </c>
      <c r="BD188" s="199">
        <f t="shared" si="2195"/>
        <v>1</v>
      </c>
      <c r="BE188" s="199">
        <f>PRODUCT(AZ188:BD188)</f>
        <v>1</v>
      </c>
      <c r="BF188" s="113">
        <f t="shared" si="1647"/>
        <v>2100000</v>
      </c>
      <c r="BG188" s="155">
        <f t="shared" si="1353"/>
        <v>0</v>
      </c>
      <c r="BJ188" s="286" t="s">
        <v>506</v>
      </c>
      <c r="BK188" s="300" t="s">
        <v>507</v>
      </c>
      <c r="BL188" s="293" t="s">
        <v>107</v>
      </c>
      <c r="BM188" s="294">
        <v>3</v>
      </c>
      <c r="BN188" s="295">
        <v>200000</v>
      </c>
      <c r="BO188" s="291">
        <f t="shared" si="2197"/>
        <v>600000</v>
      </c>
      <c r="BP188" s="587"/>
      <c r="BQ188" s="198">
        <f t="shared" si="1984"/>
        <v>1</v>
      </c>
      <c r="BR188" s="198">
        <f t="shared" si="1985"/>
        <v>1</v>
      </c>
      <c r="BS188" s="199">
        <f t="shared" si="1986"/>
        <v>1</v>
      </c>
      <c r="BT188" s="199">
        <f t="shared" si="2198"/>
        <v>1</v>
      </c>
      <c r="BU188" s="199">
        <f t="shared" si="2199"/>
        <v>1</v>
      </c>
      <c r="BV188" s="199">
        <f>PRODUCT(BQ188:BU188)</f>
        <v>1</v>
      </c>
      <c r="BW188" s="113">
        <f t="shared" si="1648"/>
        <v>600000</v>
      </c>
      <c r="BX188" s="155">
        <f t="shared" si="1358"/>
        <v>0</v>
      </c>
      <c r="CA188" s="286" t="s">
        <v>506</v>
      </c>
      <c r="CB188" s="307" t="s">
        <v>507</v>
      </c>
      <c r="CC188" s="293" t="s">
        <v>107</v>
      </c>
      <c r="CD188" s="294">
        <v>3</v>
      </c>
      <c r="CE188" s="295">
        <v>450000</v>
      </c>
      <c r="CF188" s="291">
        <f t="shared" si="2201"/>
        <v>1350000</v>
      </c>
      <c r="CG188" s="587"/>
      <c r="CH188" s="198">
        <f t="shared" si="1991"/>
        <v>1</v>
      </c>
      <c r="CI188" s="198">
        <f t="shared" si="1992"/>
        <v>1</v>
      </c>
      <c r="CJ188" s="199">
        <f t="shared" si="1993"/>
        <v>1</v>
      </c>
      <c r="CK188" s="199">
        <f t="shared" si="2202"/>
        <v>1</v>
      </c>
      <c r="CL188" s="199">
        <f t="shared" si="2203"/>
        <v>1</v>
      </c>
      <c r="CM188" s="199">
        <f>PRODUCT(CH188:CL188)</f>
        <v>1</v>
      </c>
      <c r="CN188" s="113">
        <f t="shared" si="1649"/>
        <v>1350000</v>
      </c>
      <c r="CO188" s="155">
        <f t="shared" si="1363"/>
        <v>0</v>
      </c>
      <c r="CR188" s="299" t="s">
        <v>506</v>
      </c>
      <c r="CS188" s="300" t="s">
        <v>507</v>
      </c>
      <c r="CT188" s="301" t="s">
        <v>107</v>
      </c>
      <c r="CU188" s="302">
        <v>3</v>
      </c>
      <c r="CV188" s="303">
        <v>206000</v>
      </c>
      <c r="CW188" s="291">
        <f t="shared" si="2205"/>
        <v>618000</v>
      </c>
      <c r="CX188" s="587"/>
      <c r="CY188" s="198">
        <f t="shared" si="1998"/>
        <v>1</v>
      </c>
      <c r="CZ188" s="198">
        <f t="shared" si="1999"/>
        <v>1</v>
      </c>
      <c r="DA188" s="199">
        <f t="shared" si="2000"/>
        <v>1</v>
      </c>
      <c r="DB188" s="199">
        <f t="shared" si="2206"/>
        <v>1</v>
      </c>
      <c r="DC188" s="199">
        <f t="shared" si="2207"/>
        <v>1</v>
      </c>
      <c r="DD188" s="199">
        <f>PRODUCT(CY188:DC188)</f>
        <v>1</v>
      </c>
      <c r="DE188" s="113">
        <f t="shared" si="1650"/>
        <v>618000</v>
      </c>
      <c r="DF188" s="155">
        <f t="shared" si="1368"/>
        <v>0</v>
      </c>
      <c r="DI188" s="286" t="s">
        <v>506</v>
      </c>
      <c r="DJ188" s="305" t="s">
        <v>507</v>
      </c>
      <c r="DK188" s="288" t="s">
        <v>107</v>
      </c>
      <c r="DL188" s="289">
        <v>3</v>
      </c>
      <c r="DM188" s="295">
        <v>0</v>
      </c>
      <c r="DN188" s="291">
        <f t="shared" si="2209"/>
        <v>0</v>
      </c>
      <c r="DO188" s="587"/>
      <c r="DP188" s="198">
        <f t="shared" si="2005"/>
        <v>1</v>
      </c>
      <c r="DQ188" s="198">
        <f t="shared" si="2006"/>
        <v>1</v>
      </c>
      <c r="DR188" s="199">
        <f t="shared" si="2007"/>
        <v>1</v>
      </c>
      <c r="DS188" s="199">
        <f t="shared" si="2210"/>
        <v>0</v>
      </c>
      <c r="DT188" s="199">
        <f t="shared" si="2211"/>
        <v>0</v>
      </c>
      <c r="DU188" s="199">
        <f>PRODUCT(DP188:DT188)</f>
        <v>0</v>
      </c>
      <c r="DV188" s="113">
        <f t="shared" si="1651"/>
        <v>0</v>
      </c>
      <c r="DW188" s="155">
        <f t="shared" si="1373"/>
        <v>0</v>
      </c>
      <c r="DZ188" s="286" t="s">
        <v>506</v>
      </c>
      <c r="EA188" s="305" t="s">
        <v>507</v>
      </c>
      <c r="EB188" s="288" t="s">
        <v>107</v>
      </c>
      <c r="EC188" s="289">
        <v>3</v>
      </c>
      <c r="ED188" s="295">
        <v>0</v>
      </c>
      <c r="EE188" s="291">
        <f t="shared" si="2213"/>
        <v>0</v>
      </c>
      <c r="EF188" s="587"/>
      <c r="EG188" s="198">
        <f t="shared" si="2012"/>
        <v>1</v>
      </c>
      <c r="EH188" s="198">
        <f t="shared" si="2013"/>
        <v>1</v>
      </c>
      <c r="EI188" s="199">
        <f t="shared" si="2014"/>
        <v>1</v>
      </c>
      <c r="EJ188" s="199">
        <f t="shared" si="2214"/>
        <v>0</v>
      </c>
      <c r="EK188" s="199">
        <f t="shared" si="2215"/>
        <v>0</v>
      </c>
      <c r="EL188" s="199">
        <f>PRODUCT(EG188:EK188)</f>
        <v>0</v>
      </c>
      <c r="EM188" s="113">
        <f t="shared" si="1652"/>
        <v>0</v>
      </c>
      <c r="EN188" s="155">
        <f t="shared" si="1378"/>
        <v>0</v>
      </c>
      <c r="EQ188" s="286" t="s">
        <v>506</v>
      </c>
      <c r="ER188" s="305" t="s">
        <v>507</v>
      </c>
      <c r="ES188" s="288" t="s">
        <v>107</v>
      </c>
      <c r="ET188" s="289">
        <v>3</v>
      </c>
      <c r="EU188" s="295">
        <v>0</v>
      </c>
      <c r="EV188" s="291">
        <f t="shared" si="2217"/>
        <v>0</v>
      </c>
      <c r="EW188" s="587"/>
      <c r="EX188" s="198">
        <f t="shared" si="2019"/>
        <v>1</v>
      </c>
      <c r="EY188" s="198">
        <f t="shared" si="2020"/>
        <v>1</v>
      </c>
      <c r="EZ188" s="199">
        <f t="shared" si="2021"/>
        <v>1</v>
      </c>
      <c r="FA188" s="199">
        <f t="shared" si="2218"/>
        <v>0</v>
      </c>
      <c r="FB188" s="199">
        <f t="shared" si="2219"/>
        <v>0</v>
      </c>
      <c r="FC188" s="199">
        <f>PRODUCT(EX188:FB188)</f>
        <v>0</v>
      </c>
      <c r="FD188" s="113">
        <f t="shared" si="1653"/>
        <v>0</v>
      </c>
      <c r="FE188" s="155">
        <f t="shared" si="1383"/>
        <v>0</v>
      </c>
      <c r="FH188" s="286" t="s">
        <v>506</v>
      </c>
      <c r="FI188" s="305" t="s">
        <v>507</v>
      </c>
      <c r="FJ188" s="288" t="s">
        <v>107</v>
      </c>
      <c r="FK188" s="289">
        <v>3</v>
      </c>
      <c r="FL188" s="295">
        <v>0</v>
      </c>
      <c r="FM188" s="291">
        <f t="shared" si="2221"/>
        <v>0</v>
      </c>
      <c r="FN188" s="587"/>
      <c r="FO188" s="198">
        <f t="shared" si="2026"/>
        <v>1</v>
      </c>
      <c r="FP188" s="198">
        <f t="shared" si="2027"/>
        <v>1</v>
      </c>
      <c r="FQ188" s="199">
        <f t="shared" si="2028"/>
        <v>1</v>
      </c>
      <c r="FR188" s="199">
        <f t="shared" si="2222"/>
        <v>0</v>
      </c>
      <c r="FS188" s="199">
        <f t="shared" si="2223"/>
        <v>0</v>
      </c>
      <c r="FT188" s="199">
        <f>PRODUCT(FO188:FS188)</f>
        <v>0</v>
      </c>
      <c r="FU188" s="113">
        <f t="shared" si="1654"/>
        <v>0</v>
      </c>
      <c r="FV188" s="155">
        <f t="shared" si="1388"/>
        <v>0</v>
      </c>
      <c r="FY188" s="286" t="s">
        <v>506</v>
      </c>
      <c r="FZ188" s="305" t="s">
        <v>507</v>
      </c>
      <c r="GA188" s="288" t="s">
        <v>107</v>
      </c>
      <c r="GB188" s="289">
        <v>3</v>
      </c>
      <c r="GC188" s="295">
        <v>0</v>
      </c>
      <c r="GD188" s="291">
        <f t="shared" si="2225"/>
        <v>0</v>
      </c>
      <c r="GE188" s="587"/>
      <c r="GF188" s="198">
        <f t="shared" si="2033"/>
        <v>1</v>
      </c>
      <c r="GG188" s="198">
        <f t="shared" si="2034"/>
        <v>1</v>
      </c>
      <c r="GH188" s="199">
        <f t="shared" si="2035"/>
        <v>1</v>
      </c>
      <c r="GI188" s="199">
        <f t="shared" si="2226"/>
        <v>0</v>
      </c>
      <c r="GJ188" s="199">
        <f t="shared" si="2227"/>
        <v>0</v>
      </c>
      <c r="GK188" s="199">
        <f>PRODUCT(GF188:GJ188)</f>
        <v>0</v>
      </c>
      <c r="GL188" s="113">
        <f t="shared" si="1655"/>
        <v>0</v>
      </c>
      <c r="GM188" s="155">
        <f t="shared" si="1393"/>
        <v>0</v>
      </c>
      <c r="GP188" s="286" t="s">
        <v>506</v>
      </c>
      <c r="GQ188" s="305" t="s">
        <v>507</v>
      </c>
      <c r="GR188" s="288" t="s">
        <v>107</v>
      </c>
      <c r="GS188" s="289">
        <v>3</v>
      </c>
      <c r="GT188" s="295">
        <v>0</v>
      </c>
      <c r="GU188" s="291">
        <f t="shared" si="2229"/>
        <v>0</v>
      </c>
      <c r="GV188" s="587"/>
      <c r="GW188" s="198">
        <f t="shared" si="2040"/>
        <v>1</v>
      </c>
      <c r="GX188" s="198">
        <f t="shared" si="2041"/>
        <v>1</v>
      </c>
      <c r="GY188" s="199">
        <f t="shared" si="2042"/>
        <v>1</v>
      </c>
      <c r="GZ188" s="199">
        <f t="shared" si="2230"/>
        <v>0</v>
      </c>
      <c r="HA188" s="199">
        <f t="shared" si="2231"/>
        <v>0</v>
      </c>
      <c r="HB188" s="199">
        <f>PRODUCT(GW188:HA188)</f>
        <v>0</v>
      </c>
      <c r="HC188" s="113">
        <f t="shared" si="1656"/>
        <v>0</v>
      </c>
      <c r="HD188" s="155">
        <f t="shared" si="1398"/>
        <v>0</v>
      </c>
      <c r="HG188" s="286" t="s">
        <v>506</v>
      </c>
      <c r="HH188" s="305" t="s">
        <v>507</v>
      </c>
      <c r="HI188" s="288" t="s">
        <v>107</v>
      </c>
      <c r="HJ188" s="289">
        <v>3</v>
      </c>
      <c r="HK188" s="295">
        <v>0</v>
      </c>
      <c r="HL188" s="291">
        <f t="shared" si="2233"/>
        <v>0</v>
      </c>
      <c r="HM188" s="587"/>
      <c r="HN188" s="198">
        <f t="shared" si="2047"/>
        <v>1</v>
      </c>
      <c r="HO188" s="198">
        <f t="shared" si="2048"/>
        <v>1</v>
      </c>
      <c r="HP188" s="199">
        <f t="shared" si="2049"/>
        <v>1</v>
      </c>
      <c r="HQ188" s="199">
        <f t="shared" si="2234"/>
        <v>0</v>
      </c>
      <c r="HR188" s="199">
        <f t="shared" si="2235"/>
        <v>0</v>
      </c>
      <c r="HS188" s="199">
        <f>PRODUCT(HN188:HR188)</f>
        <v>0</v>
      </c>
      <c r="HT188" s="113">
        <f t="shared" si="1657"/>
        <v>0</v>
      </c>
      <c r="HU188" s="155">
        <f t="shared" si="1403"/>
        <v>0</v>
      </c>
      <c r="HX188" s="286" t="s">
        <v>506</v>
      </c>
      <c r="HY188" s="305" t="s">
        <v>507</v>
      </c>
      <c r="HZ188" s="288" t="s">
        <v>107</v>
      </c>
      <c r="IA188" s="289">
        <v>3</v>
      </c>
      <c r="IB188" s="295">
        <v>0</v>
      </c>
      <c r="IC188" s="291">
        <f t="shared" si="2237"/>
        <v>0</v>
      </c>
      <c r="ID188" s="587"/>
      <c r="IE188" s="198">
        <f t="shared" si="2054"/>
        <v>1</v>
      </c>
      <c r="IF188" s="198">
        <f t="shared" si="2055"/>
        <v>1</v>
      </c>
      <c r="IG188" s="199">
        <f t="shared" si="2056"/>
        <v>1</v>
      </c>
      <c r="IH188" s="199">
        <f t="shared" si="2238"/>
        <v>0</v>
      </c>
      <c r="II188" s="199">
        <f t="shared" si="2239"/>
        <v>0</v>
      </c>
      <c r="IJ188" s="199">
        <f>PRODUCT(IE188:II188)</f>
        <v>0</v>
      </c>
      <c r="IK188" s="113">
        <f t="shared" si="1658"/>
        <v>0</v>
      </c>
      <c r="IL188" s="155">
        <f t="shared" si="1408"/>
        <v>0</v>
      </c>
      <c r="IO188" s="286" t="s">
        <v>506</v>
      </c>
      <c r="IP188" s="305" t="s">
        <v>507</v>
      </c>
      <c r="IQ188" s="288" t="s">
        <v>107</v>
      </c>
      <c r="IR188" s="289">
        <v>3</v>
      </c>
      <c r="IS188" s="295">
        <v>0</v>
      </c>
      <c r="IT188" s="291">
        <f t="shared" si="2241"/>
        <v>0</v>
      </c>
      <c r="IU188" s="587"/>
      <c r="IV188" s="198">
        <f t="shared" si="2061"/>
        <v>1</v>
      </c>
      <c r="IW188" s="198">
        <f t="shared" si="2062"/>
        <v>1</v>
      </c>
      <c r="IX188" s="199">
        <f t="shared" si="2063"/>
        <v>1</v>
      </c>
      <c r="IY188" s="199">
        <f t="shared" si="2242"/>
        <v>0</v>
      </c>
      <c r="IZ188" s="199">
        <f t="shared" si="2243"/>
        <v>0</v>
      </c>
      <c r="JA188" s="199">
        <f>PRODUCT(IV188:IZ188)</f>
        <v>0</v>
      </c>
      <c r="JB188" s="113">
        <f t="shared" si="1659"/>
        <v>0</v>
      </c>
      <c r="JC188" s="155">
        <f t="shared" si="1413"/>
        <v>0</v>
      </c>
    </row>
    <row r="189" spans="2:263" ht="33" thickTop="1" thickBot="1">
      <c r="B189" s="588" t="s">
        <v>147</v>
      </c>
      <c r="C189" s="589"/>
      <c r="D189" s="589"/>
      <c r="E189" s="590"/>
      <c r="F189" s="359"/>
      <c r="G189" s="360">
        <f>G12+G61+G116+G161+G174</f>
        <v>0</v>
      </c>
      <c r="H189" s="361">
        <f>+H13+H24+H29+H34+H43+H49+H62+H65+H69+H79+H85+H96+H102+H108+H114+H117+H123+H139+H142+H144+H146+H148+H150+H153+H155+H157+H159+H162+H167+H170+H175+H186</f>
        <v>0</v>
      </c>
      <c r="I189" s="362"/>
      <c r="J189" s="252"/>
      <c r="K189" s="588" t="s">
        <v>147</v>
      </c>
      <c r="L189" s="589"/>
      <c r="M189" s="589"/>
      <c r="N189" s="590"/>
      <c r="O189" s="359"/>
      <c r="P189" s="363">
        <f>P12+P61+P116+P161+P174</f>
        <v>218318664</v>
      </c>
      <c r="Q189" s="361">
        <f>+Q13+Q24+Q29+Q34+Q43+Q49+Q62+Q65+Q69+Q79+Q85+Q96+Q102+Q108+Q114+Q117+Q123+Q139+Q142+Q144+Q146+Q148+Q150+Q153+Q155+Q157+Q159+Q162+Q167+Q170+Q175+Q186</f>
        <v>218318664</v>
      </c>
      <c r="U189" s="119"/>
      <c r="V189" s="119"/>
      <c r="W189" s="119"/>
      <c r="X189" s="114" t="s">
        <v>119</v>
      </c>
      <c r="Y189" s="156">
        <f>SUM(Y14:Y188)</f>
        <v>0</v>
      </c>
      <c r="AB189" s="588" t="s">
        <v>147</v>
      </c>
      <c r="AC189" s="589"/>
      <c r="AD189" s="589"/>
      <c r="AE189" s="590"/>
      <c r="AF189" s="359"/>
      <c r="AG189" s="360">
        <f>AG12+AG61+AG116+AG161+AG174</f>
        <v>211176904</v>
      </c>
      <c r="AH189" s="361">
        <f>+AH13+AH24+AH29+AH34+AH43+AH49+AH62+AH65+AH69+AH79+AH85+AH96+AH102+AH108+AH114+AH117+AH123+AH139+AH142+AH144+AH146+AH148+AH150+AH153+AH155+AH157+AH159+AH162+AH167+AH170+AH175+AH186</f>
        <v>211176904</v>
      </c>
      <c r="AL189" s="119"/>
      <c r="AM189" s="119"/>
      <c r="AN189" s="119"/>
      <c r="AO189" s="114" t="s">
        <v>119</v>
      </c>
      <c r="AP189" s="156">
        <f>SUM(AP14:AP188)</f>
        <v>0</v>
      </c>
      <c r="AS189" s="639" t="s">
        <v>147</v>
      </c>
      <c r="AT189" s="640"/>
      <c r="AU189" s="640"/>
      <c r="AV189" s="641"/>
      <c r="AW189" s="364"/>
      <c r="AX189" s="360">
        <f>AX12+AX61+AX116+AX161+AX174</f>
        <v>217899952</v>
      </c>
      <c r="AY189" s="361">
        <f>+AY13+AY24+AY29+AY34+AY43+AY49+AY62+AY65+AY69+AY79+AY85+AY96+AY102+AY108+AY114+AY117+AY123+AY139+AY142+AY144+AY146+AY148+AY150+AY153+AY155+AY157+AY159+AY162+AY167+AY170+AY175+AY186</f>
        <v>217899952</v>
      </c>
      <c r="BC189" s="119"/>
      <c r="BD189" s="119"/>
      <c r="BE189" s="119"/>
      <c r="BF189" s="114" t="s">
        <v>119</v>
      </c>
      <c r="BG189" s="156">
        <f>SUM(BG14:BG188)</f>
        <v>0</v>
      </c>
      <c r="BJ189" s="588" t="s">
        <v>147</v>
      </c>
      <c r="BK189" s="589"/>
      <c r="BL189" s="589"/>
      <c r="BM189" s="590"/>
      <c r="BN189" s="359"/>
      <c r="BO189" s="360">
        <f>BO12+BO61+BO116+BO161+BO174</f>
        <v>220237025</v>
      </c>
      <c r="BP189" s="361">
        <f>+BP13+BP24+BP29+BP34+BP43+BP49+BP62+BP65+BP69+BP79+BP85+BP96+BP102+BP108+BP114+BP117+BP123+BP139+BP142+BP144+BP146+BP148+BP150+BP153+BP155+BP157+BP159+BP162+BP167+BP170+BP175+BP186</f>
        <v>220237025</v>
      </c>
      <c r="BT189" s="119"/>
      <c r="BU189" s="119"/>
      <c r="BV189" s="119"/>
      <c r="BW189" s="114" t="s">
        <v>119</v>
      </c>
      <c r="BX189" s="156">
        <f>SUM(BX14:BX188)</f>
        <v>0</v>
      </c>
      <c r="CA189" s="588" t="s">
        <v>147</v>
      </c>
      <c r="CB189" s="589"/>
      <c r="CC189" s="589"/>
      <c r="CD189" s="590"/>
      <c r="CE189" s="359"/>
      <c r="CF189" s="360">
        <f>CF12+CF61+CF116+CF161+CF174</f>
        <v>217696129</v>
      </c>
      <c r="CG189" s="361">
        <f>+CG13+CG24+CG29+CG34+CG43+CG49+CG62+CG65+CG69+CG79+CG85+CG96+CG102+CG108+CG114+CG117+CG123+CG139+CG142+CG144+CG146+CG148+CG150+CG153+CG155+CG157+CG159+CG162+CG167+CG170+CG175+CG186</f>
        <v>217696129</v>
      </c>
      <c r="CK189" s="119"/>
      <c r="CL189" s="119"/>
      <c r="CM189" s="119"/>
      <c r="CN189" s="114" t="s">
        <v>119</v>
      </c>
      <c r="CO189" s="156">
        <f>SUM(CO14:CO188)</f>
        <v>0</v>
      </c>
      <c r="CR189" s="642" t="s">
        <v>147</v>
      </c>
      <c r="CS189" s="643"/>
      <c r="CT189" s="643"/>
      <c r="CU189" s="644"/>
      <c r="CV189" s="365"/>
      <c r="CW189" s="360">
        <f>CW12+CW61+CW116+CW161+CW174</f>
        <v>223497288</v>
      </c>
      <c r="CX189" s="361">
        <f>+CX13+CX24+CX29+CX34+CX43+CX49+CX62+CX65+CX69+CX79+CX85+CX96+CX102+CX108+CX114+CX117+CX123+CX139+CX142+CX144+CX146+CX148+CX150+CX153+CX155+CX157+CX159+CX162+CX167+CX170+CX175+CX186</f>
        <v>223497288</v>
      </c>
      <c r="DB189" s="119"/>
      <c r="DC189" s="119"/>
      <c r="DD189" s="119"/>
      <c r="DE189" s="114" t="s">
        <v>119</v>
      </c>
      <c r="DF189" s="156">
        <f>SUM(DF14:DF188)</f>
        <v>0</v>
      </c>
      <c r="DI189" s="588" t="s">
        <v>147</v>
      </c>
      <c r="DJ189" s="589"/>
      <c r="DK189" s="589"/>
      <c r="DL189" s="590"/>
      <c r="DM189" s="359"/>
      <c r="DN189" s="360">
        <f>DN12+DN61+DN116+DN161+DN174</f>
        <v>0</v>
      </c>
      <c r="DO189" s="361">
        <f>+DO13+DO24+DO29+DO34+DO43+DO49+DO62+DO65+DO69+DO79+DO85+DO96+DO102+DO108+DO114+DO117+DO123+DO139+DO142+DO144+DO146+DO148+DO150+DO153+DO155+DO157+DO159+DO162+DO167+DO170+DO175+DO186</f>
        <v>0</v>
      </c>
      <c r="DS189" s="119"/>
      <c r="DT189" s="119"/>
      <c r="DU189" s="119"/>
      <c r="DV189" s="114" t="s">
        <v>119</v>
      </c>
      <c r="DW189" s="156">
        <f>SUM(DW14:DW188)</f>
        <v>0</v>
      </c>
      <c r="DZ189" s="588" t="s">
        <v>147</v>
      </c>
      <c r="EA189" s="589"/>
      <c r="EB189" s="589"/>
      <c r="EC189" s="590"/>
      <c r="ED189" s="359"/>
      <c r="EE189" s="360">
        <f>EE12+EE61+EE116+EE161+EE174</f>
        <v>0</v>
      </c>
      <c r="EF189" s="361">
        <f>+EF13+EF24+EF29+EF34+EF43+EF49+EF62+EF65+EF69+EF79+EF85+EF96+EF102+EF108+EF114+EF117+EF123+EF139+EF142+EF144+EF146+EF148+EF150+EF153+EF155+EF157+EF159+EF162+EF167+EF170+EF175+EF186</f>
        <v>0</v>
      </c>
      <c r="EJ189" s="119"/>
      <c r="EK189" s="119"/>
      <c r="EL189" s="119"/>
      <c r="EM189" s="114" t="s">
        <v>119</v>
      </c>
      <c r="EN189" s="156">
        <f>SUM(EN14:EN188)</f>
        <v>0</v>
      </c>
      <c r="EQ189" s="588" t="s">
        <v>147</v>
      </c>
      <c r="ER189" s="589"/>
      <c r="ES189" s="589"/>
      <c r="ET189" s="590"/>
      <c r="EU189" s="359"/>
      <c r="EV189" s="360">
        <f>EV12+EV61+EV116+EV161+EV174</f>
        <v>0</v>
      </c>
      <c r="EW189" s="361">
        <f>+EW13+EW24+EW29+EW34+EW43+EW49+EW62+EW65+EW69+EW79+EW85+EW96+EW102+EW108+EW114+EW117+EW123+EW139+EW142+EW144+EW146+EW148+EW150+EW153+EW155+EW157+EW159+EW162+EW167+EW170+EW175+EW186</f>
        <v>0</v>
      </c>
      <c r="FA189" s="119"/>
      <c r="FB189" s="119"/>
      <c r="FC189" s="119"/>
      <c r="FD189" s="114" t="s">
        <v>119</v>
      </c>
      <c r="FE189" s="156">
        <f>SUM(FE14:FE188)</f>
        <v>0</v>
      </c>
      <c r="FH189" s="588" t="s">
        <v>147</v>
      </c>
      <c r="FI189" s="589"/>
      <c r="FJ189" s="589"/>
      <c r="FK189" s="590"/>
      <c r="FL189" s="359"/>
      <c r="FM189" s="360">
        <f>FM12+FM61+FM116+FM161+FM174</f>
        <v>0</v>
      </c>
      <c r="FN189" s="361">
        <f>+FN13+FN24+FN29+FN34+FN43+FN49+FN62+FN65+FN69+FN79+FN85+FN96+FN102+FN108+FN114+FN117+FN123+FN139+FN142+FN144+FN146+FN148+FN150+FN153+FN155+FN157+FN159+FN162+FN167+FN170+FN175+FN186</f>
        <v>0</v>
      </c>
      <c r="FR189" s="119"/>
      <c r="FS189" s="119"/>
      <c r="FT189" s="119"/>
      <c r="FU189" s="114" t="s">
        <v>119</v>
      </c>
      <c r="FV189" s="156">
        <f>SUM(FV14:FV188)</f>
        <v>0</v>
      </c>
      <c r="FY189" s="588" t="s">
        <v>147</v>
      </c>
      <c r="FZ189" s="589"/>
      <c r="GA189" s="589"/>
      <c r="GB189" s="590"/>
      <c r="GC189" s="359"/>
      <c r="GD189" s="360">
        <f>GD12+GD61+GD116+GD161+GD174</f>
        <v>0</v>
      </c>
      <c r="GE189" s="361">
        <f>+GE13+GE24+GE29+GE34+GE43+GE49+GE62+GE65+GE69+GE79+GE85+GE96+GE102+GE108+GE114+GE117+GE123+GE139+GE142+GE144+GE146+GE148+GE150+GE153+GE155+GE157+GE159+GE162+GE167+GE170+GE175+GE186</f>
        <v>0</v>
      </c>
      <c r="GI189" s="119"/>
      <c r="GJ189" s="119"/>
      <c r="GK189" s="119"/>
      <c r="GL189" s="114" t="s">
        <v>119</v>
      </c>
      <c r="GM189" s="156">
        <f>SUM(GM14:GM188)</f>
        <v>0</v>
      </c>
      <c r="GP189" s="588" t="s">
        <v>147</v>
      </c>
      <c r="GQ189" s="589"/>
      <c r="GR189" s="589"/>
      <c r="GS189" s="590"/>
      <c r="GT189" s="359"/>
      <c r="GU189" s="360">
        <f>GU12+GU61+GU116+GU161+GU174</f>
        <v>0</v>
      </c>
      <c r="GV189" s="361">
        <f>+GV13+GV24+GV29+GV34+GV43+GV49+GV62+GV65+GV69+GV79+GV85+GV96+GV102+GV108+GV114+GV117+GV123+GV139+GV142+GV144+GV146+GV148+GV150+GV153+GV155+GV157+GV159+GV162+GV167+GV170+GV175+GV186</f>
        <v>0</v>
      </c>
      <c r="GZ189" s="119"/>
      <c r="HA189" s="119"/>
      <c r="HB189" s="119"/>
      <c r="HC189" s="114" t="s">
        <v>119</v>
      </c>
      <c r="HD189" s="156">
        <f>SUM(HD14:HD188)</f>
        <v>0</v>
      </c>
      <c r="HG189" s="588" t="s">
        <v>147</v>
      </c>
      <c r="HH189" s="589"/>
      <c r="HI189" s="589"/>
      <c r="HJ189" s="590"/>
      <c r="HK189" s="359"/>
      <c r="HL189" s="360">
        <f>HL12+HL61+HL116+HL161+HL174</f>
        <v>0</v>
      </c>
      <c r="HM189" s="361">
        <f>+HM13+HM24+HM29+HM34+HM43+HM49+HM62+HM65+HM69+HM79+HM85+HM96+HM102+HM108+HM114+HM117+HM123+HM139+HM142+HM144+HM146+HM148+HM150+HM153+HM155+HM157+HM159+HM162+HM167+HM170+HM175+HM186</f>
        <v>0</v>
      </c>
      <c r="HQ189" s="119"/>
      <c r="HR189" s="119"/>
      <c r="HS189" s="119"/>
      <c r="HT189" s="114" t="s">
        <v>119</v>
      </c>
      <c r="HU189" s="156">
        <f>SUM(HU14:HU188)</f>
        <v>0</v>
      </c>
      <c r="HX189" s="588" t="s">
        <v>147</v>
      </c>
      <c r="HY189" s="589"/>
      <c r="HZ189" s="589"/>
      <c r="IA189" s="590"/>
      <c r="IB189" s="359"/>
      <c r="IC189" s="360">
        <f>IC12+IC61+IC116+IC161+IC174</f>
        <v>0</v>
      </c>
      <c r="ID189" s="361">
        <f>+ID13+ID24+ID29+ID34+ID43+ID49+ID62+ID65+ID69+ID79+ID85+ID96+ID102+ID108+ID114+ID117+ID123+ID139+ID142+ID144+ID146+ID148+ID150+ID153+ID155+ID157+ID159+ID162+ID167+ID170+ID175+ID186</f>
        <v>0</v>
      </c>
      <c r="IH189" s="119"/>
      <c r="II189" s="119"/>
      <c r="IJ189" s="119"/>
      <c r="IK189" s="114" t="s">
        <v>119</v>
      </c>
      <c r="IL189" s="156">
        <f>SUM(IL14:IL188)</f>
        <v>0</v>
      </c>
      <c r="IO189" s="588" t="s">
        <v>147</v>
      </c>
      <c r="IP189" s="589"/>
      <c r="IQ189" s="589"/>
      <c r="IR189" s="590"/>
      <c r="IS189" s="359"/>
      <c r="IT189" s="360">
        <f>IT12+IT61+IT116+IT161+IT174</f>
        <v>0</v>
      </c>
      <c r="IU189" s="361">
        <f>+IU13+IU24+IU29+IU34+IU43+IU49+IU62+IU65+IU69+IU79+IU85+IU96+IU102+IU108+IU114+IU117+IU123+IU139+IU142+IU144+IU146+IU148+IU150+IU153+IU155+IU157+IU159+IU162+IU167+IU170+IU175+IU186</f>
        <v>0</v>
      </c>
      <c r="IY189" s="119"/>
      <c r="IZ189" s="119"/>
      <c r="JA189" s="119"/>
      <c r="JB189" s="114" t="s">
        <v>119</v>
      </c>
      <c r="JC189" s="156">
        <f>SUM(JC14:JC188)</f>
        <v>0</v>
      </c>
    </row>
    <row r="190" spans="2:263" ht="18" customHeight="1" thickBot="1">
      <c r="B190" s="606" t="s">
        <v>508</v>
      </c>
      <c r="C190" s="607"/>
      <c r="D190" s="607"/>
      <c r="E190" s="608"/>
      <c r="F190" s="366">
        <v>0</v>
      </c>
      <c r="G190" s="367">
        <f>F190*G189</f>
        <v>0</v>
      </c>
      <c r="K190" s="606" t="s">
        <v>508</v>
      </c>
      <c r="L190" s="607"/>
      <c r="M190" s="607"/>
      <c r="N190" s="608"/>
      <c r="O190" s="366">
        <v>0.11840000000000001</v>
      </c>
      <c r="P190" s="367">
        <f>O190*P189</f>
        <v>25848929.817600001</v>
      </c>
      <c r="U190" s="119"/>
      <c r="V190" s="119"/>
      <c r="W190" s="119"/>
      <c r="X190" s="657" t="s">
        <v>120</v>
      </c>
      <c r="Y190" s="658">
        <f>IFERROR((Y189/P189),0)</f>
        <v>0</v>
      </c>
      <c r="AB190" s="606" t="s">
        <v>508</v>
      </c>
      <c r="AC190" s="607"/>
      <c r="AD190" s="607"/>
      <c r="AE190" s="608"/>
      <c r="AF190" s="366">
        <v>0.13100000000000001</v>
      </c>
      <c r="AG190" s="367">
        <f>AF190*AG189</f>
        <v>27664174.424000002</v>
      </c>
      <c r="AL190" s="119"/>
      <c r="AM190" s="119"/>
      <c r="AN190" s="119"/>
      <c r="AO190" s="657" t="s">
        <v>120</v>
      </c>
      <c r="AP190" s="658">
        <f>IFERROR((AP189/AG189),0)</f>
        <v>0</v>
      </c>
      <c r="AS190" s="681" t="s">
        <v>508</v>
      </c>
      <c r="AT190" s="682"/>
      <c r="AU190" s="682"/>
      <c r="AV190" s="683"/>
      <c r="AW190" s="368">
        <v>0.1502</v>
      </c>
      <c r="AX190" s="367">
        <f>AW190*AX189</f>
        <v>32728572.790399998</v>
      </c>
      <c r="BC190" s="119"/>
      <c r="BD190" s="119"/>
      <c r="BE190" s="119"/>
      <c r="BF190" s="657" t="s">
        <v>120</v>
      </c>
      <c r="BG190" s="658">
        <f>IFERROR((BG189/AX189),0)</f>
        <v>0</v>
      </c>
      <c r="BJ190" s="606" t="s">
        <v>508</v>
      </c>
      <c r="BK190" s="607"/>
      <c r="BL190" s="607"/>
      <c r="BM190" s="608"/>
      <c r="BN190" s="366">
        <v>0.12</v>
      </c>
      <c r="BO190" s="367">
        <f>BN190*BO189</f>
        <v>26428443</v>
      </c>
      <c r="BT190" s="119"/>
      <c r="BU190" s="119"/>
      <c r="BV190" s="119"/>
      <c r="BW190" s="657" t="s">
        <v>120</v>
      </c>
      <c r="BX190" s="658">
        <f>IFERROR((BX189/BO189),0)</f>
        <v>0</v>
      </c>
      <c r="CA190" s="606" t="s">
        <v>508</v>
      </c>
      <c r="CB190" s="607"/>
      <c r="CC190" s="607"/>
      <c r="CD190" s="608"/>
      <c r="CE190" s="366">
        <v>0.12</v>
      </c>
      <c r="CF190" s="367">
        <f>CE190*CF189</f>
        <v>26123535.48</v>
      </c>
      <c r="CK190" s="119"/>
      <c r="CL190" s="119"/>
      <c r="CM190" s="119"/>
      <c r="CN190" s="657" t="s">
        <v>120</v>
      </c>
      <c r="CO190" s="658">
        <f>IFERROR((CO189/CF189),0)</f>
        <v>0</v>
      </c>
      <c r="CR190" s="689" t="s">
        <v>508</v>
      </c>
      <c r="CS190" s="690"/>
      <c r="CT190" s="690"/>
      <c r="CU190" s="691"/>
      <c r="CV190" s="369">
        <v>0.13</v>
      </c>
      <c r="CW190" s="367">
        <f>CV190*CW189</f>
        <v>29054647.440000001</v>
      </c>
      <c r="DB190" s="119"/>
      <c r="DC190" s="119"/>
      <c r="DD190" s="119"/>
      <c r="DE190" s="657" t="s">
        <v>120</v>
      </c>
      <c r="DF190" s="658">
        <f>IFERROR((DF189/CW189),0)</f>
        <v>0</v>
      </c>
      <c r="DI190" s="606" t="s">
        <v>508</v>
      </c>
      <c r="DJ190" s="607"/>
      <c r="DK190" s="607"/>
      <c r="DL190" s="608"/>
      <c r="DM190" s="366">
        <v>0</v>
      </c>
      <c r="DN190" s="367">
        <f>DM190*DN189</f>
        <v>0</v>
      </c>
      <c r="DS190" s="119"/>
      <c r="DT190" s="119"/>
      <c r="DU190" s="119"/>
      <c r="DV190" s="657" t="s">
        <v>120</v>
      </c>
      <c r="DW190" s="658">
        <f>IFERROR((DW189/DN189),0)</f>
        <v>0</v>
      </c>
      <c r="DZ190" s="606" t="s">
        <v>508</v>
      </c>
      <c r="EA190" s="607"/>
      <c r="EB190" s="607"/>
      <c r="EC190" s="608"/>
      <c r="ED190" s="366">
        <v>0</v>
      </c>
      <c r="EE190" s="367">
        <f>ED190*EE189</f>
        <v>0</v>
      </c>
      <c r="EJ190" s="119"/>
      <c r="EK190" s="119"/>
      <c r="EL190" s="119"/>
      <c r="EM190" s="657" t="s">
        <v>120</v>
      </c>
      <c r="EN190" s="658">
        <f>IFERROR((EN189/EE189),0)</f>
        <v>0</v>
      </c>
      <c r="EQ190" s="606" t="s">
        <v>508</v>
      </c>
      <c r="ER190" s="607"/>
      <c r="ES190" s="607"/>
      <c r="ET190" s="608"/>
      <c r="EU190" s="366">
        <v>0</v>
      </c>
      <c r="EV190" s="367">
        <f>EU190*EV189</f>
        <v>0</v>
      </c>
      <c r="FA190" s="119"/>
      <c r="FB190" s="119"/>
      <c r="FC190" s="119"/>
      <c r="FD190" s="657" t="s">
        <v>120</v>
      </c>
      <c r="FE190" s="658">
        <f>IFERROR((FE189/EV189),0)</f>
        <v>0</v>
      </c>
      <c r="FH190" s="606" t="s">
        <v>508</v>
      </c>
      <c r="FI190" s="607"/>
      <c r="FJ190" s="607"/>
      <c r="FK190" s="608"/>
      <c r="FL190" s="366">
        <v>0</v>
      </c>
      <c r="FM190" s="367">
        <f>FL190*FM189</f>
        <v>0</v>
      </c>
      <c r="FR190" s="119"/>
      <c r="FS190" s="119"/>
      <c r="FT190" s="119"/>
      <c r="FU190" s="657" t="s">
        <v>120</v>
      </c>
      <c r="FV190" s="658">
        <f>IFERROR((FV189/FM189),0)</f>
        <v>0</v>
      </c>
      <c r="FY190" s="606" t="s">
        <v>508</v>
      </c>
      <c r="FZ190" s="607"/>
      <c r="GA190" s="607"/>
      <c r="GB190" s="608"/>
      <c r="GC190" s="366">
        <v>0</v>
      </c>
      <c r="GD190" s="367">
        <f>GC190*GD189</f>
        <v>0</v>
      </c>
      <c r="GI190" s="119"/>
      <c r="GJ190" s="119"/>
      <c r="GK190" s="119"/>
      <c r="GL190" s="657" t="s">
        <v>120</v>
      </c>
      <c r="GM190" s="658">
        <f>IFERROR((GM189/GD189),0)</f>
        <v>0</v>
      </c>
      <c r="GP190" s="606" t="s">
        <v>508</v>
      </c>
      <c r="GQ190" s="607"/>
      <c r="GR190" s="607"/>
      <c r="GS190" s="608"/>
      <c r="GT190" s="366">
        <v>0</v>
      </c>
      <c r="GU190" s="367">
        <f>GT190*GU189</f>
        <v>0</v>
      </c>
      <c r="GZ190" s="119"/>
      <c r="HA190" s="119"/>
      <c r="HB190" s="119"/>
      <c r="HC190" s="657" t="s">
        <v>120</v>
      </c>
      <c r="HD190" s="658">
        <f>IFERROR((HD189/GU189),0)</f>
        <v>0</v>
      </c>
      <c r="HG190" s="606" t="s">
        <v>508</v>
      </c>
      <c r="HH190" s="607"/>
      <c r="HI190" s="607"/>
      <c r="HJ190" s="608"/>
      <c r="HK190" s="366">
        <v>0</v>
      </c>
      <c r="HL190" s="367">
        <f>HK190*HL189</f>
        <v>0</v>
      </c>
      <c r="HQ190" s="119"/>
      <c r="HR190" s="119"/>
      <c r="HS190" s="119"/>
      <c r="HT190" s="657" t="s">
        <v>120</v>
      </c>
      <c r="HU190" s="658">
        <f>IFERROR((HU189/HL189),0)</f>
        <v>0</v>
      </c>
      <c r="HX190" s="606" t="s">
        <v>508</v>
      </c>
      <c r="HY190" s="607"/>
      <c r="HZ190" s="607"/>
      <c r="IA190" s="608"/>
      <c r="IB190" s="366">
        <v>0</v>
      </c>
      <c r="IC190" s="367">
        <f>IB190*IC189</f>
        <v>0</v>
      </c>
      <c r="IH190" s="119"/>
      <c r="II190" s="119"/>
      <c r="IJ190" s="119"/>
      <c r="IK190" s="657" t="s">
        <v>120</v>
      </c>
      <c r="IL190" s="658">
        <f>IFERROR((IL189/IC189),0)</f>
        <v>0</v>
      </c>
      <c r="IO190" s="606" t="s">
        <v>508</v>
      </c>
      <c r="IP190" s="607"/>
      <c r="IQ190" s="607"/>
      <c r="IR190" s="608"/>
      <c r="IS190" s="366">
        <v>0</v>
      </c>
      <c r="IT190" s="367">
        <f>IS190*IT189</f>
        <v>0</v>
      </c>
      <c r="IY190" s="119"/>
      <c r="IZ190" s="119"/>
      <c r="JA190" s="119"/>
      <c r="JB190" s="657" t="s">
        <v>120</v>
      </c>
      <c r="JC190" s="658">
        <f>IFERROR((JC189/IT189),0)</f>
        <v>0</v>
      </c>
    </row>
    <row r="191" spans="2:263" ht="13.5" customHeight="1" thickBot="1">
      <c r="B191" s="597" t="s">
        <v>509</v>
      </c>
      <c r="C191" s="598"/>
      <c r="D191" s="598"/>
      <c r="E191" s="598"/>
      <c r="F191" s="370">
        <v>0</v>
      </c>
      <c r="G191" s="367">
        <f>F191*G189</f>
        <v>0</v>
      </c>
      <c r="H191" s="252"/>
      <c r="K191" s="597" t="s">
        <v>509</v>
      </c>
      <c r="L191" s="598"/>
      <c r="M191" s="598"/>
      <c r="N191" s="598"/>
      <c r="O191" s="370">
        <v>0.05</v>
      </c>
      <c r="P191" s="367">
        <f>O191*P189</f>
        <v>10915933.200000001</v>
      </c>
      <c r="Q191" s="252"/>
      <c r="U191" s="119"/>
      <c r="V191" s="119"/>
      <c r="W191" s="119"/>
      <c r="X191" s="657"/>
      <c r="Y191" s="659"/>
      <c r="AB191" s="597" t="s">
        <v>509</v>
      </c>
      <c r="AC191" s="598"/>
      <c r="AD191" s="598"/>
      <c r="AE191" s="598"/>
      <c r="AF191" s="370">
        <v>0.05</v>
      </c>
      <c r="AG191" s="367">
        <f>AF191*AG189</f>
        <v>10558845.200000001</v>
      </c>
      <c r="AH191" s="252"/>
      <c r="AL191" s="119"/>
      <c r="AM191" s="119"/>
      <c r="AN191" s="119"/>
      <c r="AO191" s="657"/>
      <c r="AP191" s="659"/>
      <c r="AS191" s="684" t="s">
        <v>509</v>
      </c>
      <c r="AT191" s="685"/>
      <c r="AU191" s="685"/>
      <c r="AV191" s="685"/>
      <c r="AW191" s="371">
        <v>0.03</v>
      </c>
      <c r="AX191" s="367">
        <f>AW191*AX189</f>
        <v>6536998.5599999996</v>
      </c>
      <c r="AY191" s="252"/>
      <c r="BC191" s="119"/>
      <c r="BD191" s="119"/>
      <c r="BE191" s="119"/>
      <c r="BF191" s="657"/>
      <c r="BG191" s="659"/>
      <c r="BJ191" s="597" t="s">
        <v>509</v>
      </c>
      <c r="BK191" s="598"/>
      <c r="BL191" s="598"/>
      <c r="BM191" s="598"/>
      <c r="BN191" s="370">
        <v>0.05</v>
      </c>
      <c r="BO191" s="367">
        <f>BN191*BO189</f>
        <v>11011851.25</v>
      </c>
      <c r="BP191" s="252"/>
      <c r="BT191" s="119"/>
      <c r="BU191" s="119"/>
      <c r="BV191" s="119"/>
      <c r="BW191" s="657"/>
      <c r="BX191" s="659"/>
      <c r="CA191" s="597" t="s">
        <v>509</v>
      </c>
      <c r="CB191" s="598"/>
      <c r="CC191" s="598"/>
      <c r="CD191" s="598"/>
      <c r="CE191" s="370">
        <v>0.04</v>
      </c>
      <c r="CF191" s="367">
        <f>CE191*CF189</f>
        <v>8707845.1600000001</v>
      </c>
      <c r="CG191" s="252"/>
      <c r="CK191" s="119"/>
      <c r="CL191" s="119"/>
      <c r="CM191" s="119"/>
      <c r="CN191" s="657"/>
      <c r="CO191" s="659"/>
      <c r="CR191" s="692" t="s">
        <v>509</v>
      </c>
      <c r="CS191" s="693"/>
      <c r="CT191" s="693"/>
      <c r="CU191" s="693"/>
      <c r="CV191" s="372">
        <v>0.05</v>
      </c>
      <c r="CW191" s="367">
        <f>CV191*CW189</f>
        <v>11174864.4</v>
      </c>
      <c r="CX191" s="252"/>
      <c r="DB191" s="119"/>
      <c r="DC191" s="119"/>
      <c r="DD191" s="119"/>
      <c r="DE191" s="657"/>
      <c r="DF191" s="659"/>
      <c r="DI191" s="597" t="s">
        <v>509</v>
      </c>
      <c r="DJ191" s="598"/>
      <c r="DK191" s="598"/>
      <c r="DL191" s="598"/>
      <c r="DM191" s="370">
        <v>0</v>
      </c>
      <c r="DN191" s="367">
        <f>DM191*DN189</f>
        <v>0</v>
      </c>
      <c r="DO191" s="252"/>
      <c r="DS191" s="119"/>
      <c r="DT191" s="119"/>
      <c r="DU191" s="119"/>
      <c r="DV191" s="657"/>
      <c r="DW191" s="659"/>
      <c r="DZ191" s="597" t="s">
        <v>509</v>
      </c>
      <c r="EA191" s="598"/>
      <c r="EB191" s="598"/>
      <c r="EC191" s="598"/>
      <c r="ED191" s="370">
        <v>0</v>
      </c>
      <c r="EE191" s="367">
        <f>ED191*EE189</f>
        <v>0</v>
      </c>
      <c r="EF191" s="252"/>
      <c r="EJ191" s="119"/>
      <c r="EK191" s="119"/>
      <c r="EL191" s="119"/>
      <c r="EM191" s="657"/>
      <c r="EN191" s="659"/>
      <c r="EQ191" s="597" t="s">
        <v>509</v>
      </c>
      <c r="ER191" s="598"/>
      <c r="ES191" s="598"/>
      <c r="ET191" s="598"/>
      <c r="EU191" s="370">
        <v>0</v>
      </c>
      <c r="EV191" s="367">
        <f>EU191*EV189</f>
        <v>0</v>
      </c>
      <c r="EW191" s="252"/>
      <c r="FA191" s="119"/>
      <c r="FB191" s="119"/>
      <c r="FC191" s="119"/>
      <c r="FD191" s="657"/>
      <c r="FE191" s="659"/>
      <c r="FH191" s="597" t="s">
        <v>509</v>
      </c>
      <c r="FI191" s="598"/>
      <c r="FJ191" s="598"/>
      <c r="FK191" s="598"/>
      <c r="FL191" s="370">
        <v>0</v>
      </c>
      <c r="FM191" s="367">
        <f>FL191*FM189</f>
        <v>0</v>
      </c>
      <c r="FN191" s="252"/>
      <c r="FR191" s="119"/>
      <c r="FS191" s="119"/>
      <c r="FT191" s="119"/>
      <c r="FU191" s="657"/>
      <c r="FV191" s="659"/>
      <c r="FY191" s="597" t="s">
        <v>509</v>
      </c>
      <c r="FZ191" s="598"/>
      <c r="GA191" s="598"/>
      <c r="GB191" s="598"/>
      <c r="GC191" s="370">
        <v>0</v>
      </c>
      <c r="GD191" s="367">
        <f>GC191*GD189</f>
        <v>0</v>
      </c>
      <c r="GE191" s="252"/>
      <c r="GI191" s="119"/>
      <c r="GJ191" s="119"/>
      <c r="GK191" s="119"/>
      <c r="GL191" s="657"/>
      <c r="GM191" s="659"/>
      <c r="GP191" s="597" t="s">
        <v>509</v>
      </c>
      <c r="GQ191" s="598"/>
      <c r="GR191" s="598"/>
      <c r="GS191" s="598"/>
      <c r="GT191" s="370">
        <v>0</v>
      </c>
      <c r="GU191" s="367">
        <f>GT191*GU189</f>
        <v>0</v>
      </c>
      <c r="GV191" s="252"/>
      <c r="GZ191" s="119"/>
      <c r="HA191" s="119"/>
      <c r="HB191" s="119"/>
      <c r="HC191" s="657"/>
      <c r="HD191" s="659"/>
      <c r="HG191" s="651" t="s">
        <v>509</v>
      </c>
      <c r="HH191" s="652"/>
      <c r="HI191" s="652"/>
      <c r="HJ191" s="653"/>
      <c r="HK191" s="370">
        <v>0</v>
      </c>
      <c r="HL191" s="367">
        <f>HK191*HL189</f>
        <v>0</v>
      </c>
      <c r="HM191" s="252"/>
      <c r="HQ191" s="119"/>
      <c r="HR191" s="119"/>
      <c r="HS191" s="119"/>
      <c r="HT191" s="657"/>
      <c r="HU191" s="659"/>
      <c r="HX191" s="597" t="s">
        <v>509</v>
      </c>
      <c r="HY191" s="598"/>
      <c r="HZ191" s="598"/>
      <c r="IA191" s="598"/>
      <c r="IB191" s="370">
        <v>0</v>
      </c>
      <c r="IC191" s="367">
        <f>IB191*IC189</f>
        <v>0</v>
      </c>
      <c r="ID191" s="252"/>
      <c r="IH191" s="119"/>
      <c r="II191" s="119"/>
      <c r="IJ191" s="119"/>
      <c r="IK191" s="657"/>
      <c r="IL191" s="659"/>
      <c r="IO191" s="597" t="s">
        <v>509</v>
      </c>
      <c r="IP191" s="598"/>
      <c r="IQ191" s="598"/>
      <c r="IR191" s="598"/>
      <c r="IS191" s="370">
        <v>0</v>
      </c>
      <c r="IT191" s="367">
        <f>IS191*IT189</f>
        <v>0</v>
      </c>
      <c r="IU191" s="252"/>
      <c r="IY191" s="119"/>
      <c r="IZ191" s="119"/>
      <c r="JA191" s="119"/>
      <c r="JB191" s="657"/>
      <c r="JC191" s="659"/>
    </row>
    <row r="192" spans="2:263" ht="17.25" customHeight="1" thickBot="1">
      <c r="B192" s="599" t="s">
        <v>510</v>
      </c>
      <c r="C192" s="600"/>
      <c r="D192" s="600"/>
      <c r="E192" s="600"/>
      <c r="F192" s="373">
        <v>0</v>
      </c>
      <c r="G192" s="367">
        <f>F192*G191</f>
        <v>0</v>
      </c>
      <c r="H192" s="252"/>
      <c r="J192" s="252"/>
      <c r="K192" s="599" t="s">
        <v>510</v>
      </c>
      <c r="L192" s="600"/>
      <c r="M192" s="600"/>
      <c r="N192" s="600"/>
      <c r="O192" s="373">
        <v>0.19</v>
      </c>
      <c r="P192" s="367">
        <f>O192*P191</f>
        <v>2074027.3080000002</v>
      </c>
      <c r="Q192" s="252"/>
      <c r="U192" s="119"/>
      <c r="V192" s="119"/>
      <c r="W192" s="119"/>
      <c r="X192" s="119"/>
      <c r="Y192" s="119"/>
      <c r="AB192" s="599" t="s">
        <v>510</v>
      </c>
      <c r="AC192" s="600"/>
      <c r="AD192" s="600"/>
      <c r="AE192" s="600"/>
      <c r="AF192" s="373">
        <v>0.19</v>
      </c>
      <c r="AG192" s="367">
        <f>AF192*AG191</f>
        <v>2006180.5880000002</v>
      </c>
      <c r="AH192" s="252"/>
      <c r="AL192" s="119"/>
      <c r="AM192" s="119"/>
      <c r="AN192" s="119"/>
      <c r="AO192" s="119"/>
      <c r="AP192" s="119"/>
      <c r="AS192" s="599" t="s">
        <v>510</v>
      </c>
      <c r="AT192" s="600"/>
      <c r="AU192" s="600"/>
      <c r="AV192" s="600"/>
      <c r="AW192" s="374">
        <v>0.19</v>
      </c>
      <c r="AX192" s="367">
        <f>AW192*AX191</f>
        <v>1242029.7264</v>
      </c>
      <c r="AY192" s="252"/>
      <c r="BC192" s="119"/>
      <c r="BD192" s="119"/>
      <c r="BE192" s="119"/>
      <c r="BF192" s="119"/>
      <c r="BG192" s="119"/>
      <c r="BJ192" s="599" t="s">
        <v>510</v>
      </c>
      <c r="BK192" s="600"/>
      <c r="BL192" s="600"/>
      <c r="BM192" s="600"/>
      <c r="BN192" s="373">
        <v>0.19</v>
      </c>
      <c r="BO192" s="367">
        <f>BN192*BO191</f>
        <v>2092251.7375</v>
      </c>
      <c r="BP192" s="252"/>
      <c r="BT192" s="119"/>
      <c r="BU192" s="119"/>
      <c r="BV192" s="119"/>
      <c r="BW192" s="119"/>
      <c r="BX192" s="119"/>
      <c r="CA192" s="599" t="s">
        <v>510</v>
      </c>
      <c r="CB192" s="600"/>
      <c r="CC192" s="600"/>
      <c r="CD192" s="600"/>
      <c r="CE192" s="373">
        <v>0.19</v>
      </c>
      <c r="CF192" s="367">
        <f>CE192*CF191</f>
        <v>1654490.5804000001</v>
      </c>
      <c r="CG192" s="252"/>
      <c r="CK192" s="119"/>
      <c r="CL192" s="119"/>
      <c r="CM192" s="119"/>
      <c r="CN192" s="119"/>
      <c r="CO192" s="119"/>
      <c r="CR192" s="694" t="s">
        <v>510</v>
      </c>
      <c r="CS192" s="695"/>
      <c r="CT192" s="695"/>
      <c r="CU192" s="695"/>
      <c r="CV192" s="375">
        <v>0.19</v>
      </c>
      <c r="CW192" s="367">
        <f>CV192*CW191</f>
        <v>2123224.236</v>
      </c>
      <c r="CX192" s="252"/>
      <c r="DB192" s="119"/>
      <c r="DC192" s="119"/>
      <c r="DD192" s="119"/>
      <c r="DE192" s="119"/>
      <c r="DF192" s="119"/>
      <c r="DI192" s="599" t="s">
        <v>510</v>
      </c>
      <c r="DJ192" s="600"/>
      <c r="DK192" s="600"/>
      <c r="DL192" s="600"/>
      <c r="DM192" s="373">
        <v>0</v>
      </c>
      <c r="DN192" s="367">
        <f>DM192*DN191</f>
        <v>0</v>
      </c>
      <c r="DO192" s="252"/>
      <c r="DS192" s="119"/>
      <c r="DT192" s="119"/>
      <c r="DU192" s="119"/>
      <c r="DV192" s="119"/>
      <c r="DW192" s="119"/>
      <c r="DZ192" s="599" t="s">
        <v>510</v>
      </c>
      <c r="EA192" s="600"/>
      <c r="EB192" s="600"/>
      <c r="EC192" s="600"/>
      <c r="ED192" s="373">
        <v>0</v>
      </c>
      <c r="EE192" s="367">
        <f>ED192*EE191</f>
        <v>0</v>
      </c>
      <c r="EF192" s="252"/>
      <c r="EJ192" s="119"/>
      <c r="EK192" s="119"/>
      <c r="EL192" s="119"/>
      <c r="EM192" s="119"/>
      <c r="EN192" s="119"/>
      <c r="EQ192" s="599" t="s">
        <v>510</v>
      </c>
      <c r="ER192" s="600"/>
      <c r="ES192" s="600"/>
      <c r="ET192" s="600"/>
      <c r="EU192" s="373">
        <v>0</v>
      </c>
      <c r="EV192" s="367">
        <f>EU192*EV191</f>
        <v>0</v>
      </c>
      <c r="EW192" s="252"/>
      <c r="FA192" s="119"/>
      <c r="FB192" s="119"/>
      <c r="FC192" s="119"/>
      <c r="FD192" s="119"/>
      <c r="FE192" s="119"/>
      <c r="FH192" s="599" t="s">
        <v>510</v>
      </c>
      <c r="FI192" s="600"/>
      <c r="FJ192" s="600"/>
      <c r="FK192" s="600"/>
      <c r="FL192" s="373">
        <v>0</v>
      </c>
      <c r="FM192" s="367">
        <f>FL192*FM191</f>
        <v>0</v>
      </c>
      <c r="FN192" s="252"/>
      <c r="FR192" s="119"/>
      <c r="FS192" s="119"/>
      <c r="FT192" s="119"/>
      <c r="FU192" s="119"/>
      <c r="FV192" s="119"/>
      <c r="FY192" s="599" t="s">
        <v>510</v>
      </c>
      <c r="FZ192" s="600"/>
      <c r="GA192" s="600"/>
      <c r="GB192" s="600"/>
      <c r="GC192" s="373">
        <v>0</v>
      </c>
      <c r="GD192" s="367">
        <f>GC192*GD191</f>
        <v>0</v>
      </c>
      <c r="GE192" s="252"/>
      <c r="GI192" s="119"/>
      <c r="GJ192" s="119"/>
      <c r="GK192" s="119"/>
      <c r="GL192" s="119"/>
      <c r="GM192" s="119"/>
      <c r="GP192" s="599" t="s">
        <v>510</v>
      </c>
      <c r="GQ192" s="600"/>
      <c r="GR192" s="600"/>
      <c r="GS192" s="600"/>
      <c r="GT192" s="373">
        <v>0</v>
      </c>
      <c r="GU192" s="367">
        <f>GT192*GU191</f>
        <v>0</v>
      </c>
      <c r="GV192" s="252"/>
      <c r="GZ192" s="119"/>
      <c r="HA192" s="119"/>
      <c r="HB192" s="119"/>
      <c r="HC192" s="119"/>
      <c r="HD192" s="119"/>
      <c r="HG192" s="654" t="s">
        <v>510</v>
      </c>
      <c r="HH192" s="655"/>
      <c r="HI192" s="655"/>
      <c r="HJ192" s="656"/>
      <c r="HK192" s="373">
        <v>0</v>
      </c>
      <c r="HL192" s="367">
        <f>HK192*HL191</f>
        <v>0</v>
      </c>
      <c r="HM192" s="252"/>
      <c r="HQ192" s="119"/>
      <c r="HR192" s="119"/>
      <c r="HS192" s="119"/>
      <c r="HT192" s="119"/>
      <c r="HU192" s="119"/>
      <c r="HX192" s="599" t="s">
        <v>510</v>
      </c>
      <c r="HY192" s="600"/>
      <c r="HZ192" s="600"/>
      <c r="IA192" s="600"/>
      <c r="IB192" s="373">
        <v>0</v>
      </c>
      <c r="IC192" s="367">
        <f>IB192*IC191</f>
        <v>0</v>
      </c>
      <c r="ID192" s="252"/>
      <c r="IH192" s="119"/>
      <c r="II192" s="119"/>
      <c r="IJ192" s="119"/>
      <c r="IK192" s="119"/>
      <c r="IL192" s="119"/>
      <c r="IO192" s="599" t="s">
        <v>510</v>
      </c>
      <c r="IP192" s="600"/>
      <c r="IQ192" s="600"/>
      <c r="IR192" s="600"/>
      <c r="IS192" s="373">
        <v>0</v>
      </c>
      <c r="IT192" s="367">
        <f>IS192*IT191</f>
        <v>0</v>
      </c>
      <c r="IU192" s="252"/>
      <c r="IY192" s="119"/>
      <c r="IZ192" s="119"/>
      <c r="JA192" s="119"/>
      <c r="JB192" s="119"/>
      <c r="JC192" s="119"/>
    </row>
    <row r="193" spans="1:263" ht="16.5" thickBot="1">
      <c r="B193" s="601" t="s">
        <v>148</v>
      </c>
      <c r="C193" s="602"/>
      <c r="D193" s="602"/>
      <c r="E193" s="603"/>
      <c r="F193" s="376"/>
      <c r="G193" s="377">
        <f>SUM(G189:G192)</f>
        <v>0</v>
      </c>
      <c r="H193" s="252"/>
      <c r="K193" s="601" t="s">
        <v>148</v>
      </c>
      <c r="L193" s="602"/>
      <c r="M193" s="602"/>
      <c r="N193" s="603"/>
      <c r="O193" s="376"/>
      <c r="P193" s="377">
        <f>SUM(P189:P192)</f>
        <v>257157554.3256</v>
      </c>
      <c r="Q193" s="252"/>
      <c r="AB193" s="601" t="s">
        <v>148</v>
      </c>
      <c r="AC193" s="602"/>
      <c r="AD193" s="602"/>
      <c r="AE193" s="603"/>
      <c r="AF193" s="376"/>
      <c r="AG193" s="377">
        <f>SUM(AG189:AG192)</f>
        <v>251406104.21199998</v>
      </c>
      <c r="AH193" s="252"/>
      <c r="AS193" s="686" t="s">
        <v>148</v>
      </c>
      <c r="AT193" s="687"/>
      <c r="AU193" s="687"/>
      <c r="AV193" s="688"/>
      <c r="AW193" s="378"/>
      <c r="AX193" s="377">
        <f>SUM(AX189:AX192)</f>
        <v>258407553.07679999</v>
      </c>
      <c r="AY193" s="252"/>
      <c r="BJ193" s="601" t="s">
        <v>148</v>
      </c>
      <c r="BK193" s="602"/>
      <c r="BL193" s="602"/>
      <c r="BM193" s="603"/>
      <c r="BN193" s="376"/>
      <c r="BO193" s="377">
        <f>SUM(BO189:BO192)</f>
        <v>259769570.98750001</v>
      </c>
      <c r="BP193" s="252"/>
      <c r="CA193" s="601" t="s">
        <v>148</v>
      </c>
      <c r="CB193" s="602"/>
      <c r="CC193" s="602"/>
      <c r="CD193" s="603"/>
      <c r="CE193" s="376"/>
      <c r="CF193" s="377">
        <f>SUM(CF189:CF192)</f>
        <v>254182000.22039998</v>
      </c>
      <c r="CG193" s="252"/>
      <c r="CR193" s="696" t="s">
        <v>148</v>
      </c>
      <c r="CS193" s="697"/>
      <c r="CT193" s="697"/>
      <c r="CU193" s="698"/>
      <c r="CV193" s="379"/>
      <c r="CW193" s="377">
        <f>SUM(CW189:CW192)</f>
        <v>265850024.07600001</v>
      </c>
      <c r="CX193" s="252"/>
      <c r="DI193" s="601" t="s">
        <v>148</v>
      </c>
      <c r="DJ193" s="602"/>
      <c r="DK193" s="602"/>
      <c r="DL193" s="603"/>
      <c r="DM193" s="376"/>
      <c r="DN193" s="377">
        <f>SUM(DN189:DN192)</f>
        <v>0</v>
      </c>
      <c r="DO193" s="252"/>
      <c r="DZ193" s="601" t="s">
        <v>148</v>
      </c>
      <c r="EA193" s="602"/>
      <c r="EB193" s="602"/>
      <c r="EC193" s="603"/>
      <c r="ED193" s="376"/>
      <c r="EE193" s="377">
        <f>SUM(EE189:EE192)</f>
        <v>0</v>
      </c>
      <c r="EF193" s="252"/>
      <c r="EQ193" s="601" t="s">
        <v>148</v>
      </c>
      <c r="ER193" s="602"/>
      <c r="ES193" s="602"/>
      <c r="ET193" s="603"/>
      <c r="EU193" s="376"/>
      <c r="EV193" s="377">
        <f>SUM(EV189:EV192)</f>
        <v>0</v>
      </c>
      <c r="EW193" s="252"/>
      <c r="FH193" s="601" t="s">
        <v>148</v>
      </c>
      <c r="FI193" s="602"/>
      <c r="FJ193" s="602"/>
      <c r="FK193" s="603"/>
      <c r="FL193" s="376"/>
      <c r="FM193" s="377">
        <f>SUM(FM189:FM192)</f>
        <v>0</v>
      </c>
      <c r="FN193" s="252"/>
      <c r="FY193" s="601" t="s">
        <v>148</v>
      </c>
      <c r="FZ193" s="602"/>
      <c r="GA193" s="602"/>
      <c r="GB193" s="603"/>
      <c r="GC193" s="376"/>
      <c r="GD193" s="377">
        <f>SUM(GD189:GD192)</f>
        <v>0</v>
      </c>
      <c r="GE193" s="252"/>
      <c r="GP193" s="601" t="s">
        <v>148</v>
      </c>
      <c r="GQ193" s="602"/>
      <c r="GR193" s="602"/>
      <c r="GS193" s="603"/>
      <c r="GT193" s="376"/>
      <c r="GU193" s="377">
        <f>SUM(GU189:GU192)</f>
        <v>0</v>
      </c>
      <c r="GV193" s="252"/>
      <c r="HG193" s="601" t="s">
        <v>148</v>
      </c>
      <c r="HH193" s="602"/>
      <c r="HI193" s="602"/>
      <c r="HJ193" s="603"/>
      <c r="HK193" s="376"/>
      <c r="HL193" s="377">
        <f>SUM(HL189:HL192)</f>
        <v>0</v>
      </c>
      <c r="HM193" s="252"/>
      <c r="HX193" s="601" t="s">
        <v>148</v>
      </c>
      <c r="HY193" s="602"/>
      <c r="HZ193" s="602"/>
      <c r="IA193" s="603"/>
      <c r="IB193" s="376"/>
      <c r="IC193" s="377">
        <f>SUM(IC189:IC192)</f>
        <v>0</v>
      </c>
      <c r="ID193" s="252"/>
      <c r="IO193" s="601" t="s">
        <v>148</v>
      </c>
      <c r="IP193" s="602"/>
      <c r="IQ193" s="602"/>
      <c r="IR193" s="603"/>
      <c r="IS193" s="376"/>
      <c r="IT193" s="377">
        <f>SUM(IT189:IT192)</f>
        <v>0</v>
      </c>
      <c r="IU193" s="252"/>
    </row>
    <row r="194" spans="1:263" ht="15.75" thickTop="1">
      <c r="B194" s="380"/>
      <c r="C194" s="381"/>
      <c r="D194" s="381"/>
      <c r="E194" s="381"/>
      <c r="F194" s="381"/>
      <c r="G194" s="381"/>
      <c r="H194" s="252"/>
      <c r="K194" s="380"/>
      <c r="L194" s="381"/>
      <c r="M194" s="381"/>
      <c r="N194" s="381"/>
      <c r="O194" s="381"/>
      <c r="P194" s="381"/>
      <c r="Q194" s="252"/>
      <c r="AB194" s="380"/>
      <c r="AC194" s="381"/>
      <c r="AD194" s="381"/>
      <c r="AE194" s="381"/>
      <c r="AF194" s="381"/>
      <c r="AG194" s="381"/>
      <c r="AH194" s="252"/>
      <c r="AS194" s="380"/>
      <c r="AT194" s="381"/>
      <c r="AU194" s="381"/>
      <c r="AV194" s="381"/>
      <c r="AW194" s="381"/>
      <c r="AX194" s="381"/>
      <c r="AY194" s="252"/>
      <c r="BJ194" s="380"/>
      <c r="BK194" s="381"/>
      <c r="BL194" s="381"/>
      <c r="BM194" s="381"/>
      <c r="BN194" s="381"/>
      <c r="BO194" s="381"/>
      <c r="BP194" s="252"/>
      <c r="CA194" s="380"/>
      <c r="CB194" s="381"/>
      <c r="CC194" s="381"/>
      <c r="CD194" s="381"/>
      <c r="CE194" s="381"/>
      <c r="CF194" s="381"/>
      <c r="CG194" s="252"/>
      <c r="CR194" s="380"/>
      <c r="CS194" s="381"/>
      <c r="CT194" s="381"/>
      <c r="CU194" s="381"/>
      <c r="CV194" s="381"/>
      <c r="CW194" s="381"/>
      <c r="CX194" s="252"/>
      <c r="DI194" s="380"/>
      <c r="DJ194" s="381"/>
      <c r="DK194" s="381"/>
      <c r="DL194" s="381"/>
      <c r="DM194" s="381"/>
      <c r="DN194" s="381"/>
      <c r="DO194" s="252"/>
      <c r="DZ194" s="380"/>
      <c r="EA194" s="381"/>
      <c r="EB194" s="381"/>
      <c r="EC194" s="381"/>
      <c r="ED194" s="381"/>
      <c r="EE194" s="381"/>
      <c r="EF194" s="252"/>
      <c r="EQ194" s="380"/>
      <c r="ER194" s="381"/>
      <c r="ES194" s="381"/>
      <c r="ET194" s="381"/>
      <c r="EU194" s="381"/>
      <c r="EV194" s="381"/>
      <c r="EW194" s="252"/>
      <c r="FH194" s="380"/>
      <c r="FI194" s="381"/>
      <c r="FJ194" s="381"/>
      <c r="FK194" s="381"/>
      <c r="FL194" s="381"/>
      <c r="FM194" s="381"/>
      <c r="FN194" s="252"/>
      <c r="FY194" s="380"/>
      <c r="FZ194" s="381"/>
      <c r="GA194" s="381"/>
      <c r="GB194" s="381"/>
      <c r="GC194" s="381"/>
      <c r="GD194" s="381"/>
      <c r="GE194" s="252"/>
      <c r="GP194" s="380"/>
      <c r="GQ194" s="381"/>
      <c r="GR194" s="381"/>
      <c r="GS194" s="381"/>
      <c r="GT194" s="381"/>
      <c r="GU194" s="381"/>
      <c r="GV194" s="252"/>
      <c r="HG194" s="380"/>
      <c r="HH194" s="381"/>
      <c r="HI194" s="381"/>
      <c r="HJ194" s="381"/>
      <c r="HK194" s="381"/>
      <c r="HL194" s="381"/>
      <c r="HM194" s="252"/>
      <c r="HX194" s="380"/>
      <c r="HY194" s="381"/>
      <c r="HZ194" s="381"/>
      <c r="IA194" s="381"/>
      <c r="IB194" s="381"/>
      <c r="IC194" s="381"/>
      <c r="ID194" s="252"/>
      <c r="IO194" s="380"/>
      <c r="IP194" s="381"/>
      <c r="IQ194" s="381"/>
      <c r="IR194" s="381"/>
      <c r="IS194" s="381"/>
      <c r="IT194" s="381"/>
      <c r="IU194" s="252"/>
    </row>
    <row r="195" spans="1:263" ht="13.5" thickBot="1">
      <c r="H195" s="252"/>
      <c r="N195" s="382" t="s">
        <v>511</v>
      </c>
      <c r="O195" s="383">
        <f>SUM(O190:O191)</f>
        <v>0.16839999999999999</v>
      </c>
      <c r="Q195" s="252"/>
      <c r="AE195" s="382" t="s">
        <v>511</v>
      </c>
      <c r="AF195" s="383">
        <f>SUM(AF190:AF191)</f>
        <v>0.18099999999999999</v>
      </c>
      <c r="AH195" s="252"/>
      <c r="AV195" s="382" t="s">
        <v>511</v>
      </c>
      <c r="AW195" s="383">
        <f>SUM(AW190:AW191)</f>
        <v>0.1802</v>
      </c>
      <c r="AY195" s="252"/>
      <c r="BM195" s="382" t="s">
        <v>511</v>
      </c>
      <c r="BN195" s="383">
        <f>SUM(BN190:BN191)</f>
        <v>0.16999999999999998</v>
      </c>
      <c r="BP195" s="252"/>
      <c r="CD195" s="382" t="s">
        <v>511</v>
      </c>
      <c r="CE195" s="383">
        <f>SUM(CE190:CE191)</f>
        <v>0.16</v>
      </c>
      <c r="CG195" s="252"/>
      <c r="CU195" s="382" t="s">
        <v>511</v>
      </c>
      <c r="CV195" s="383">
        <f>SUM(CV190:CV191)</f>
        <v>0.18</v>
      </c>
      <c r="CX195" s="252"/>
      <c r="DL195" s="382" t="s">
        <v>511</v>
      </c>
      <c r="DM195" s="383">
        <f>SUM(DM190:DM191)</f>
        <v>0</v>
      </c>
      <c r="DO195" s="252"/>
      <c r="EC195" s="382" t="s">
        <v>511</v>
      </c>
      <c r="ED195" s="383">
        <f>SUM(ED190:ED191)</f>
        <v>0</v>
      </c>
      <c r="EF195" s="252"/>
      <c r="ET195" s="382" t="s">
        <v>511</v>
      </c>
      <c r="EU195" s="383">
        <f>SUM(EU190:EU191)</f>
        <v>0</v>
      </c>
      <c r="EW195" s="252"/>
      <c r="FK195" s="382" t="s">
        <v>511</v>
      </c>
      <c r="FL195" s="383">
        <f>SUM(FL190:FL191)</f>
        <v>0</v>
      </c>
      <c r="FN195" s="252"/>
      <c r="GB195" s="382" t="s">
        <v>511</v>
      </c>
      <c r="GC195" s="383">
        <f>SUM(GC190:GC191)</f>
        <v>0</v>
      </c>
      <c r="GE195" s="252"/>
      <c r="GS195" s="382" t="s">
        <v>511</v>
      </c>
      <c r="GT195" s="383">
        <f>SUM(GT190:GT191)</f>
        <v>0</v>
      </c>
      <c r="GV195" s="252"/>
      <c r="HJ195" s="382" t="s">
        <v>511</v>
      </c>
      <c r="HK195" s="383">
        <f>SUM(HK190:HK191)</f>
        <v>0</v>
      </c>
      <c r="HM195" s="252"/>
      <c r="IA195" s="382" t="s">
        <v>511</v>
      </c>
      <c r="IB195" s="383">
        <f>SUM(IB190:IB191)</f>
        <v>0</v>
      </c>
      <c r="ID195" s="252"/>
      <c r="IR195" s="382" t="s">
        <v>511</v>
      </c>
      <c r="IS195" s="383">
        <f>SUM(IS190:IS191)</f>
        <v>0</v>
      </c>
      <c r="IU195" s="252"/>
    </row>
    <row r="196" spans="1:263" ht="27" thickBot="1">
      <c r="F196" s="679" t="s">
        <v>516</v>
      </c>
      <c r="G196" s="680"/>
      <c r="H196" s="252"/>
      <c r="I196" s="252"/>
      <c r="K196" s="676" t="str">
        <f>M2</f>
        <v>KA S.A.</v>
      </c>
      <c r="L196" s="677"/>
      <c r="M196" s="677"/>
      <c r="N196" s="677"/>
      <c r="O196" s="677"/>
      <c r="P196" s="678"/>
      <c r="AB196" s="676" t="str">
        <f>AD2</f>
        <v>DANILO MORENO RONCANCIO.</v>
      </c>
      <c r="AC196" s="677"/>
      <c r="AD196" s="677"/>
      <c r="AE196" s="677"/>
      <c r="AF196" s="677"/>
      <c r="AG196" s="678"/>
      <c r="AS196" s="676" t="str">
        <f>AU2</f>
        <v>ANDRÉS ENRIQUE VASQUEZ GAVIRIA.</v>
      </c>
      <c r="AT196" s="677"/>
      <c r="AU196" s="677"/>
      <c r="AV196" s="677"/>
      <c r="AW196" s="677"/>
      <c r="AX196" s="678"/>
      <c r="BJ196" s="676" t="str">
        <f>BL2</f>
        <v>CONCIVE S.A.S.</v>
      </c>
      <c r="BK196" s="677"/>
      <c r="BL196" s="677"/>
      <c r="BM196" s="677"/>
      <c r="BN196" s="677"/>
      <c r="BO196" s="678"/>
      <c r="CA196" s="676" t="str">
        <f>CC2</f>
        <v>LUIS CARLOS PARRA VELASQUEZ.</v>
      </c>
      <c r="CB196" s="677"/>
      <c r="CC196" s="677"/>
      <c r="CD196" s="677"/>
      <c r="CE196" s="677"/>
      <c r="CF196" s="678"/>
      <c r="CR196" s="676" t="str">
        <f>CT2</f>
        <v>OBYPLAN LTDA.</v>
      </c>
      <c r="CS196" s="677"/>
      <c r="CT196" s="677"/>
      <c r="CU196" s="677"/>
      <c r="CV196" s="677"/>
      <c r="CW196" s="678"/>
      <c r="DI196" s="676">
        <f>DK2</f>
        <v>0</v>
      </c>
      <c r="DJ196" s="677"/>
      <c r="DK196" s="677"/>
      <c r="DL196" s="677"/>
      <c r="DM196" s="677"/>
      <c r="DN196" s="678"/>
      <c r="DZ196" s="676">
        <f>EB2</f>
        <v>0</v>
      </c>
      <c r="EA196" s="677"/>
      <c r="EB196" s="677"/>
      <c r="EC196" s="677"/>
      <c r="ED196" s="677"/>
      <c r="EE196" s="678"/>
      <c r="EQ196" s="676">
        <f>ES2</f>
        <v>0</v>
      </c>
      <c r="ER196" s="677"/>
      <c r="ES196" s="677"/>
      <c r="ET196" s="677"/>
      <c r="EU196" s="677"/>
      <c r="EV196" s="678"/>
      <c r="FH196" s="676">
        <f>FJ2</f>
        <v>0</v>
      </c>
      <c r="FI196" s="677"/>
      <c r="FJ196" s="677"/>
      <c r="FK196" s="677"/>
      <c r="FL196" s="677"/>
      <c r="FM196" s="678"/>
      <c r="FY196" s="676">
        <f>GA2</f>
        <v>0</v>
      </c>
      <c r="FZ196" s="677"/>
      <c r="GA196" s="677"/>
      <c r="GB196" s="677"/>
      <c r="GC196" s="677"/>
      <c r="GD196" s="678"/>
      <c r="GP196" s="676">
        <f>GR2</f>
        <v>0</v>
      </c>
      <c r="GQ196" s="677"/>
      <c r="GR196" s="677"/>
      <c r="GS196" s="677"/>
      <c r="GT196" s="677"/>
      <c r="GU196" s="678"/>
      <c r="HG196" s="676">
        <f>HI2</f>
        <v>0</v>
      </c>
      <c r="HH196" s="677"/>
      <c r="HI196" s="677"/>
      <c r="HJ196" s="677"/>
      <c r="HK196" s="677"/>
      <c r="HL196" s="678"/>
      <c r="HX196" s="676">
        <f>HZ2</f>
        <v>0</v>
      </c>
      <c r="HY196" s="677"/>
      <c r="HZ196" s="677"/>
      <c r="IA196" s="677"/>
      <c r="IB196" s="677"/>
      <c r="IC196" s="678"/>
      <c r="IO196" s="676">
        <f>IQ2</f>
        <v>0</v>
      </c>
      <c r="IP196" s="677"/>
      <c r="IQ196" s="677"/>
      <c r="IR196" s="677"/>
      <c r="IS196" s="677"/>
      <c r="IT196" s="678"/>
      <c r="IU196" s="252"/>
    </row>
    <row r="197" spans="1:263" ht="60.75" thickBot="1">
      <c r="B197" s="384"/>
      <c r="F197" s="115" t="s">
        <v>515</v>
      </c>
      <c r="G197" s="115" t="s">
        <v>514</v>
      </c>
      <c r="H197" s="252"/>
      <c r="I197" s="252"/>
      <c r="K197" s="591" t="str">
        <f>+IF(S197*U197*W197*Y197=1,"OK","NO HABILITADO")</f>
        <v>OK</v>
      </c>
      <c r="L197" s="592"/>
      <c r="M197" s="592"/>
      <c r="N197" s="592"/>
      <c r="O197" s="592"/>
      <c r="P197" s="593"/>
      <c r="S197" s="164">
        <f>IF(O195&gt;'10. EVALUACIÓN'!$C$9,0,1)</f>
        <v>1</v>
      </c>
      <c r="U197" s="164">
        <f>IF(P189&gt;'10. EVALUACIÓN'!$C$8,0,1)</f>
        <v>1</v>
      </c>
      <c r="W197" s="164">
        <f>PRODUCT(W14:W188)</f>
        <v>1</v>
      </c>
      <c r="Y197" s="164">
        <f>IF(Y190&gt;0.5,0,1)</f>
        <v>1</v>
      </c>
      <c r="AB197" s="591" t="str">
        <f>+IF(AJ197*AL197*AN197*AP197=1,"OK","NO HABILITADO")</f>
        <v>NO HABILITADO</v>
      </c>
      <c r="AC197" s="592"/>
      <c r="AD197" s="592"/>
      <c r="AE197" s="592"/>
      <c r="AF197" s="592"/>
      <c r="AG197" s="593"/>
      <c r="AJ197" s="164">
        <f>IF(AF195&gt;'10. EVALUACIÓN'!$C$9,0,1)</f>
        <v>0</v>
      </c>
      <c r="AL197" s="164">
        <f>IF(AG189&gt;'10. EVALUACIÓN'!$C$8,0,1)</f>
        <v>1</v>
      </c>
      <c r="AN197" s="164">
        <f>PRODUCT(AN14:AN188)</f>
        <v>1</v>
      </c>
      <c r="AP197" s="164">
        <f>IF(AP190&gt;0.5,0,1)</f>
        <v>1</v>
      </c>
      <c r="AS197" s="591" t="str">
        <f>+IF(BA197*BC197*BE197*BG197=1,"OK","NO HABILITADO")</f>
        <v>NO HABILITADO</v>
      </c>
      <c r="AT197" s="592"/>
      <c r="AU197" s="592"/>
      <c r="AV197" s="592"/>
      <c r="AW197" s="592"/>
      <c r="AX197" s="593"/>
      <c r="BA197" s="164">
        <f>IF(AW195&gt;'10. EVALUACIÓN'!$C$9,0,1)</f>
        <v>0</v>
      </c>
      <c r="BC197" s="164">
        <f>IF(AX189&gt;'10. EVALUACIÓN'!$C$8,0,1)</f>
        <v>1</v>
      </c>
      <c r="BE197" s="164">
        <f>PRODUCT(BE14:BE188)</f>
        <v>1</v>
      </c>
      <c r="BG197" s="164">
        <f>IF(BG190&gt;0.5,0,1)</f>
        <v>1</v>
      </c>
      <c r="BJ197" s="591" t="str">
        <f>+IF(BR197*BT197*BV197*BX197=1,"OK","NO HABILITADO")</f>
        <v>OK</v>
      </c>
      <c r="BK197" s="592"/>
      <c r="BL197" s="592"/>
      <c r="BM197" s="592"/>
      <c r="BN197" s="592"/>
      <c r="BO197" s="593"/>
      <c r="BR197" s="164">
        <f>IF(BN195&gt;'10. EVALUACIÓN'!$C$9,0,1)</f>
        <v>1</v>
      </c>
      <c r="BT197" s="164">
        <f>IF(BO189&gt;'10. EVALUACIÓN'!$C$8,0,1)</f>
        <v>1</v>
      </c>
      <c r="BV197" s="164">
        <f>PRODUCT(BV14:BV188)</f>
        <v>1</v>
      </c>
      <c r="BX197" s="164">
        <f>IF(BX190&gt;0.5,0,1)</f>
        <v>1</v>
      </c>
      <c r="CA197" s="591" t="str">
        <f>+IF(CI197*CK197*CM197*CO197=1,"OK","NO HABILITADO")</f>
        <v>OK</v>
      </c>
      <c r="CB197" s="592"/>
      <c r="CC197" s="592"/>
      <c r="CD197" s="592"/>
      <c r="CE197" s="592"/>
      <c r="CF197" s="593"/>
      <c r="CI197" s="164">
        <f>IF(CE195&gt;'10. EVALUACIÓN'!$C$9,0,1)</f>
        <v>1</v>
      </c>
      <c r="CK197" s="164">
        <f>IF(CF189&gt;'10. EVALUACIÓN'!$C$8,0,1)</f>
        <v>1</v>
      </c>
      <c r="CM197" s="164">
        <f>PRODUCT(CM14:CM188)</f>
        <v>1</v>
      </c>
      <c r="CO197" s="164">
        <f>IF(CO190&gt;0.5,0,1)</f>
        <v>1</v>
      </c>
      <c r="CR197" s="591" t="str">
        <f>+IF(CZ197*DB197*DD197*DF197=1,"OK","NO HABILITADO")</f>
        <v>OK</v>
      </c>
      <c r="CS197" s="592"/>
      <c r="CT197" s="592"/>
      <c r="CU197" s="592"/>
      <c r="CV197" s="592"/>
      <c r="CW197" s="593"/>
      <c r="CZ197" s="164">
        <f>IF(CV195&gt;'10. EVALUACIÓN'!$C$9,0,1)</f>
        <v>1</v>
      </c>
      <c r="DB197" s="164">
        <f>IF(CW189&gt;'10. EVALUACIÓN'!$C$8,0,1)</f>
        <v>1</v>
      </c>
      <c r="DD197" s="164">
        <f>PRODUCT(DD14:DD188)</f>
        <v>1</v>
      </c>
      <c r="DF197" s="164">
        <f>IF(DF190&gt;0.5,0,1)</f>
        <v>1</v>
      </c>
      <c r="DI197" s="591" t="str">
        <f>+IF(DQ197*DS197*DU197*DW197=1,"OK","NO HABILITADO")</f>
        <v>NO HABILITADO</v>
      </c>
      <c r="DJ197" s="592"/>
      <c r="DK197" s="592"/>
      <c r="DL197" s="592"/>
      <c r="DM197" s="592"/>
      <c r="DN197" s="593"/>
      <c r="DQ197" s="164">
        <f>IF(DM195&gt;'10. EVALUACIÓN'!$C$9,0,1)</f>
        <v>1</v>
      </c>
      <c r="DS197" s="164">
        <f>IF(DN189&gt;'10. EVALUACIÓN'!$C$8,0,1)</f>
        <v>1</v>
      </c>
      <c r="DU197" s="164">
        <f>PRODUCT(DU14:DU188)</f>
        <v>0</v>
      </c>
      <c r="DW197" s="164">
        <f>IF(DW190&gt;0.5,0,1)</f>
        <v>1</v>
      </c>
      <c r="DZ197" s="591" t="str">
        <f>+IF(EH197*EJ197*EL197*EN197=1,"OK","NO HABILITADO")</f>
        <v>NO HABILITADO</v>
      </c>
      <c r="EA197" s="592"/>
      <c r="EB197" s="592"/>
      <c r="EC197" s="592"/>
      <c r="ED197" s="592"/>
      <c r="EE197" s="593"/>
      <c r="EH197" s="164">
        <f>IF(ED195&gt;'10. EVALUACIÓN'!$C$9,0,1)</f>
        <v>1</v>
      </c>
      <c r="EJ197" s="164">
        <f>IF(EE189&gt;'10. EVALUACIÓN'!$C$8,0,1)</f>
        <v>1</v>
      </c>
      <c r="EL197" s="164">
        <f>PRODUCT(EL14:EL188)</f>
        <v>0</v>
      </c>
      <c r="EN197" s="164">
        <f>IF(EN190&gt;0.5,0,1)</f>
        <v>1</v>
      </c>
      <c r="EQ197" s="591" t="str">
        <f>+IF(EY197*FA197*FC197*FE197=1,"OK","NO HABILITADO")</f>
        <v>NO HABILITADO</v>
      </c>
      <c r="ER197" s="592"/>
      <c r="ES197" s="592"/>
      <c r="ET197" s="592"/>
      <c r="EU197" s="592"/>
      <c r="EV197" s="593"/>
      <c r="EY197" s="164">
        <f>IF(EU195&gt;'10. EVALUACIÓN'!$C$9,0,1)</f>
        <v>1</v>
      </c>
      <c r="FA197" s="164">
        <f>IF(EV189&gt;'10. EVALUACIÓN'!$C$8,0,1)</f>
        <v>1</v>
      </c>
      <c r="FC197" s="164">
        <f>PRODUCT(FC14:FC188)</f>
        <v>0</v>
      </c>
      <c r="FE197" s="164">
        <f>IF(FE190&gt;0.5,0,1)</f>
        <v>1</v>
      </c>
      <c r="FH197" s="591" t="str">
        <f>+IF(FP197*FR197*FT197*FV197=1,"OK","NO HABILITADO")</f>
        <v>NO HABILITADO</v>
      </c>
      <c r="FI197" s="592"/>
      <c r="FJ197" s="592"/>
      <c r="FK197" s="592"/>
      <c r="FL197" s="592"/>
      <c r="FM197" s="593"/>
      <c r="FP197" s="164">
        <f>IF(FL195&gt;'10. EVALUACIÓN'!$C$9,0,1)</f>
        <v>1</v>
      </c>
      <c r="FR197" s="164">
        <f>IF(FM189&gt;'10. EVALUACIÓN'!$C$8,0,1)</f>
        <v>1</v>
      </c>
      <c r="FT197" s="164">
        <f>PRODUCT(FT14:FT188)</f>
        <v>0</v>
      </c>
      <c r="FV197" s="164">
        <f>IF(FV190&gt;0.5,0,1)</f>
        <v>1</v>
      </c>
      <c r="FY197" s="591" t="str">
        <f>+IF(GG197*GI197*GK197*GM197=1,"OK","NO HABILITADO")</f>
        <v>NO HABILITADO</v>
      </c>
      <c r="FZ197" s="592"/>
      <c r="GA197" s="592"/>
      <c r="GB197" s="592"/>
      <c r="GC197" s="592"/>
      <c r="GD197" s="593"/>
      <c r="GG197" s="164">
        <f>IF(GC195&gt;'10. EVALUACIÓN'!$C$9,0,1)</f>
        <v>1</v>
      </c>
      <c r="GI197" s="164">
        <f>IF(GD189&gt;'10. EVALUACIÓN'!$C$8,0,1)</f>
        <v>1</v>
      </c>
      <c r="GK197" s="164">
        <f>PRODUCT(GK14:GK188)</f>
        <v>0</v>
      </c>
      <c r="GM197" s="164">
        <f>IF(GM190&gt;0.5,0,1)</f>
        <v>1</v>
      </c>
      <c r="GP197" s="591" t="str">
        <f>+IF(GX197*GZ197*HB197*HD197=1,"OK","NO HABILITADO")</f>
        <v>NO HABILITADO</v>
      </c>
      <c r="GQ197" s="592"/>
      <c r="GR197" s="592"/>
      <c r="GS197" s="592"/>
      <c r="GT197" s="592"/>
      <c r="GU197" s="593"/>
      <c r="GX197" s="164">
        <f>IF(GT195&gt;'10. EVALUACIÓN'!$C$9,0,1)</f>
        <v>1</v>
      </c>
      <c r="GZ197" s="164">
        <f>IF(GU189&gt;'10. EVALUACIÓN'!$C$8,0,1)</f>
        <v>1</v>
      </c>
      <c r="HB197" s="164">
        <f>PRODUCT(HB14:HB188)</f>
        <v>0</v>
      </c>
      <c r="HD197" s="164">
        <f>IF(HD190&gt;0.5,0,1)</f>
        <v>1</v>
      </c>
      <c r="HG197" s="591" t="str">
        <f>+IF(HO197*HQ197*HS197*HU197=1,"OK","NO HABILITADO")</f>
        <v>NO HABILITADO</v>
      </c>
      <c r="HH197" s="592"/>
      <c r="HI197" s="592"/>
      <c r="HJ197" s="592"/>
      <c r="HK197" s="592"/>
      <c r="HL197" s="593"/>
      <c r="HO197" s="164">
        <f>IF(HK195&gt;'10. EVALUACIÓN'!$C$9,0,1)</f>
        <v>1</v>
      </c>
      <c r="HQ197" s="164">
        <f>IF(HL189&gt;'10. EVALUACIÓN'!$C$8,0,1)</f>
        <v>1</v>
      </c>
      <c r="HS197" s="164">
        <f>PRODUCT(HS14:HS188)</f>
        <v>0</v>
      </c>
      <c r="HU197" s="164">
        <f>IF(HU190&gt;0.5,0,1)</f>
        <v>1</v>
      </c>
      <c r="HX197" s="591" t="str">
        <f>+IF(IF197*IH197*IJ197*IL197=1,"OK","NO HABILITADO")</f>
        <v>NO HABILITADO</v>
      </c>
      <c r="HY197" s="592"/>
      <c r="HZ197" s="592"/>
      <c r="IA197" s="592"/>
      <c r="IB197" s="592"/>
      <c r="IC197" s="593"/>
      <c r="IF197" s="164">
        <f>IF(IB195&gt;'10. EVALUACIÓN'!$C$9,0,1)</f>
        <v>1</v>
      </c>
      <c r="IH197" s="164">
        <f>IF(IC189&gt;'10. EVALUACIÓN'!$C$8,0,1)</f>
        <v>1</v>
      </c>
      <c r="IJ197" s="164">
        <f>PRODUCT(IJ14:IJ188)</f>
        <v>0</v>
      </c>
      <c r="IL197" s="164">
        <f>IF(IL190&gt;0.5,0,1)</f>
        <v>1</v>
      </c>
      <c r="IO197" s="591" t="str">
        <f>+IF(IW197*IY197*JA197*JC197=1,"OK","NO HABILITADO")</f>
        <v>NO HABILITADO</v>
      </c>
      <c r="IP197" s="592"/>
      <c r="IQ197" s="592"/>
      <c r="IR197" s="592"/>
      <c r="IS197" s="592"/>
      <c r="IT197" s="593"/>
      <c r="IW197" s="164">
        <f>IF(IS195&gt;'10. EVALUACIÓN'!$C$9,0,1)</f>
        <v>1</v>
      </c>
      <c r="IY197" s="164">
        <f>IF(IT189&gt;'10. EVALUACIÓN'!$C$8,0,1)</f>
        <v>1</v>
      </c>
      <c r="JA197" s="164">
        <f>PRODUCT(JA14:JA188)</f>
        <v>0</v>
      </c>
      <c r="JC197" s="164">
        <f>IF(JC190&gt;0.5,0,1)</f>
        <v>1</v>
      </c>
    </row>
    <row r="198" spans="1:263" ht="27" customHeight="1">
      <c r="F198" s="385">
        <v>16</v>
      </c>
      <c r="G198" s="385">
        <v>17</v>
      </c>
      <c r="H198" s="252"/>
      <c r="I198" s="252"/>
    </row>
    <row r="199" spans="1:263" s="386" customFormat="1">
      <c r="A199" s="119"/>
      <c r="B199" s="119"/>
      <c r="C199" s="119"/>
      <c r="D199" s="119"/>
      <c r="E199" s="119"/>
      <c r="F199" s="119"/>
      <c r="G199" s="119"/>
    </row>
    <row r="200" spans="1:263" s="386" customFormat="1" ht="30" customHeight="1">
      <c r="A200" s="125"/>
      <c r="B200" s="675" t="s">
        <v>526</v>
      </c>
      <c r="C200" s="675"/>
      <c r="D200" s="214" t="s">
        <v>125</v>
      </c>
      <c r="E200" s="165"/>
      <c r="F200" s="214" t="s">
        <v>3</v>
      </c>
      <c r="G200" s="207" t="s">
        <v>513</v>
      </c>
    </row>
    <row r="201" spans="1:263" s="386" customFormat="1" ht="30" customHeight="1">
      <c r="A201" s="125"/>
      <c r="B201" s="115">
        <v>1</v>
      </c>
      <c r="C201" s="115" t="str">
        <f t="shared" ref="C201:C215" si="2245">VLOOKUP(B201,LISTA_OFERENTES,2,FALSE)</f>
        <v>KA S.A.</v>
      </c>
      <c r="D201" s="115" t="str">
        <f t="shared" ref="D201:D215" si="2246">IF(HLOOKUP(C201,EST_EXP,2,FALSE)="OK","H","NH")</f>
        <v>H</v>
      </c>
      <c r="E201" s="165"/>
      <c r="F201" s="115">
        <v>1</v>
      </c>
      <c r="G201" s="206">
        <f ca="1">INDIRECT(H201,TRUE)</f>
        <v>218318664</v>
      </c>
      <c r="H201" s="387" t="str">
        <f>ADDRESS(189,I201,1,1)</f>
        <v>$P$189</v>
      </c>
      <c r="I201" s="387">
        <f>F198</f>
        <v>16</v>
      </c>
    </row>
    <row r="202" spans="1:263" s="386" customFormat="1" ht="30" customHeight="1">
      <c r="A202" s="125"/>
      <c r="B202" s="115">
        <v>2</v>
      </c>
      <c r="C202" s="115" t="str">
        <f t="shared" si="2245"/>
        <v>DANILO MORENO RONCANCIO.</v>
      </c>
      <c r="D202" s="115" t="str">
        <f t="shared" si="2246"/>
        <v>NH</v>
      </c>
      <c r="E202" s="165"/>
      <c r="F202" s="115">
        <v>2</v>
      </c>
      <c r="G202" s="206">
        <f t="shared" ref="G202:G215" ca="1" si="2247">INDIRECT(H202,TRUE)</f>
        <v>211176904</v>
      </c>
      <c r="H202" s="387" t="str">
        <f t="shared" ref="H202:H215" si="2248">ADDRESS(189,I202,1,1)</f>
        <v>$AG$189</v>
      </c>
      <c r="I202" s="387">
        <f>$I201+$G$198</f>
        <v>33</v>
      </c>
      <c r="DN202" s="386">
        <f>COLUMN(DN189)</f>
        <v>118</v>
      </c>
    </row>
    <row r="203" spans="1:263" s="386" customFormat="1" ht="30" customHeight="1">
      <c r="A203" s="125"/>
      <c r="B203" s="115">
        <v>3</v>
      </c>
      <c r="C203" s="115" t="str">
        <f t="shared" si="2245"/>
        <v>ANDRÉS ENRIQUE VASQUEZ GAVIRIA.</v>
      </c>
      <c r="D203" s="115" t="str">
        <f t="shared" si="2246"/>
        <v>NH</v>
      </c>
      <c r="E203" s="165"/>
      <c r="F203" s="115">
        <v>3</v>
      </c>
      <c r="G203" s="206">
        <f t="shared" ca="1" si="2247"/>
        <v>217899952</v>
      </c>
      <c r="H203" s="387" t="str">
        <f t="shared" si="2248"/>
        <v>$AX$189</v>
      </c>
      <c r="I203" s="387">
        <f t="shared" ref="I203:I215" si="2249">$I202+$G$198</f>
        <v>50</v>
      </c>
    </row>
    <row r="204" spans="1:263" s="386" customFormat="1" ht="30" customHeight="1">
      <c r="A204" s="125"/>
      <c r="B204" s="115">
        <v>4</v>
      </c>
      <c r="C204" s="115" t="str">
        <f t="shared" si="2245"/>
        <v>CONCIVE S.A.S.</v>
      </c>
      <c r="D204" s="115" t="str">
        <f t="shared" si="2246"/>
        <v>H</v>
      </c>
      <c r="E204" s="165"/>
      <c r="F204" s="115">
        <v>4</v>
      </c>
      <c r="G204" s="206">
        <f t="shared" ca="1" si="2247"/>
        <v>220237025</v>
      </c>
      <c r="H204" s="387" t="str">
        <f t="shared" si="2248"/>
        <v>$BO$189</v>
      </c>
      <c r="I204" s="387">
        <f t="shared" si="2249"/>
        <v>67</v>
      </c>
    </row>
    <row r="205" spans="1:263" s="386" customFormat="1" ht="30" customHeight="1">
      <c r="A205" s="125"/>
      <c r="B205" s="115">
        <v>5</v>
      </c>
      <c r="C205" s="115" t="str">
        <f t="shared" si="2245"/>
        <v>LUIS CARLOS PARRA VELASQUEZ.</v>
      </c>
      <c r="D205" s="115" t="str">
        <f t="shared" si="2246"/>
        <v>H</v>
      </c>
      <c r="E205" s="165"/>
      <c r="F205" s="115">
        <v>5</v>
      </c>
      <c r="G205" s="206">
        <f t="shared" ca="1" si="2247"/>
        <v>217696129</v>
      </c>
      <c r="H205" s="387" t="str">
        <f t="shared" si="2248"/>
        <v>$CF$189</v>
      </c>
      <c r="I205" s="387">
        <f t="shared" si="2249"/>
        <v>84</v>
      </c>
    </row>
    <row r="206" spans="1:263" s="386" customFormat="1" ht="30" customHeight="1">
      <c r="A206" s="125"/>
      <c r="B206" s="115">
        <v>6</v>
      </c>
      <c r="C206" s="115" t="str">
        <f t="shared" si="2245"/>
        <v>OBYPLAN LTDA.</v>
      </c>
      <c r="D206" s="115" t="str">
        <f t="shared" si="2246"/>
        <v>H</v>
      </c>
      <c r="E206" s="165"/>
      <c r="F206" s="115">
        <v>6</v>
      </c>
      <c r="G206" s="206">
        <f t="shared" ca="1" si="2247"/>
        <v>223497288</v>
      </c>
      <c r="H206" s="387" t="str">
        <f t="shared" si="2248"/>
        <v>$CW$189</v>
      </c>
      <c r="I206" s="387">
        <f t="shared" si="2249"/>
        <v>101</v>
      </c>
    </row>
    <row r="207" spans="1:263" s="386" customFormat="1" ht="30" hidden="1" customHeight="1">
      <c r="A207" s="125"/>
      <c r="B207" s="115">
        <v>7</v>
      </c>
      <c r="C207" s="115">
        <f t="shared" si="2245"/>
        <v>0</v>
      </c>
      <c r="D207" s="115" t="str">
        <f t="shared" si="2246"/>
        <v>NH</v>
      </c>
      <c r="E207" s="165"/>
      <c r="F207" s="115">
        <v>7</v>
      </c>
      <c r="G207" s="206">
        <f t="shared" ca="1" si="2247"/>
        <v>0</v>
      </c>
      <c r="H207" s="387" t="str">
        <f t="shared" si="2248"/>
        <v>$DN$189</v>
      </c>
      <c r="I207" s="387">
        <f t="shared" si="2249"/>
        <v>118</v>
      </c>
    </row>
    <row r="208" spans="1:263" s="386" customFormat="1" ht="30" hidden="1" customHeight="1">
      <c r="A208" s="125"/>
      <c r="B208" s="115">
        <v>8</v>
      </c>
      <c r="C208" s="115">
        <f t="shared" si="2245"/>
        <v>0</v>
      </c>
      <c r="D208" s="115" t="str">
        <f t="shared" si="2246"/>
        <v>NH</v>
      </c>
      <c r="E208" s="165"/>
      <c r="F208" s="115">
        <v>8</v>
      </c>
      <c r="G208" s="206">
        <f t="shared" ca="1" si="2247"/>
        <v>0</v>
      </c>
      <c r="H208" s="387" t="str">
        <f t="shared" si="2248"/>
        <v>$EE$189</v>
      </c>
      <c r="I208" s="387">
        <f t="shared" si="2249"/>
        <v>135</v>
      </c>
    </row>
    <row r="209" spans="1:9" s="386" customFormat="1" ht="30" hidden="1" customHeight="1">
      <c r="A209" s="125"/>
      <c r="B209" s="115">
        <v>9</v>
      </c>
      <c r="C209" s="115">
        <f t="shared" si="2245"/>
        <v>0</v>
      </c>
      <c r="D209" s="115" t="str">
        <f t="shared" si="2246"/>
        <v>NH</v>
      </c>
      <c r="E209" s="165"/>
      <c r="F209" s="115">
        <v>9</v>
      </c>
      <c r="G209" s="206">
        <f t="shared" ca="1" si="2247"/>
        <v>0</v>
      </c>
      <c r="H209" s="387" t="str">
        <f t="shared" si="2248"/>
        <v>$EV$189</v>
      </c>
      <c r="I209" s="387">
        <f t="shared" si="2249"/>
        <v>152</v>
      </c>
    </row>
    <row r="210" spans="1:9" s="386" customFormat="1" ht="30" hidden="1" customHeight="1">
      <c r="A210" s="125"/>
      <c r="B210" s="115">
        <v>10</v>
      </c>
      <c r="C210" s="115">
        <f t="shared" si="2245"/>
        <v>0</v>
      </c>
      <c r="D210" s="115" t="str">
        <f t="shared" si="2246"/>
        <v>NH</v>
      </c>
      <c r="E210" s="165"/>
      <c r="F210" s="115">
        <v>10</v>
      </c>
      <c r="G210" s="206">
        <f t="shared" ca="1" si="2247"/>
        <v>0</v>
      </c>
      <c r="H210" s="387" t="str">
        <f t="shared" si="2248"/>
        <v>$FM$189</v>
      </c>
      <c r="I210" s="387">
        <f t="shared" si="2249"/>
        <v>169</v>
      </c>
    </row>
    <row r="211" spans="1:9" s="386" customFormat="1" ht="30" hidden="1" customHeight="1">
      <c r="A211" s="125"/>
      <c r="B211" s="115">
        <v>11</v>
      </c>
      <c r="C211" s="115">
        <f t="shared" si="2245"/>
        <v>0</v>
      </c>
      <c r="D211" s="115" t="str">
        <f t="shared" si="2246"/>
        <v>NH</v>
      </c>
      <c r="E211" s="165"/>
      <c r="F211" s="115">
        <v>11</v>
      </c>
      <c r="G211" s="206">
        <f t="shared" ca="1" si="2247"/>
        <v>0</v>
      </c>
      <c r="H211" s="387" t="str">
        <f t="shared" si="2248"/>
        <v>$GD$189</v>
      </c>
      <c r="I211" s="387">
        <f t="shared" si="2249"/>
        <v>186</v>
      </c>
    </row>
    <row r="212" spans="1:9" s="386" customFormat="1" ht="30" hidden="1" customHeight="1">
      <c r="A212" s="125"/>
      <c r="B212" s="115">
        <v>12</v>
      </c>
      <c r="C212" s="115">
        <f t="shared" si="2245"/>
        <v>0</v>
      </c>
      <c r="D212" s="115" t="str">
        <f t="shared" si="2246"/>
        <v>NH</v>
      </c>
      <c r="E212" s="165"/>
      <c r="F212" s="115">
        <v>12</v>
      </c>
      <c r="G212" s="206">
        <f t="shared" ca="1" si="2247"/>
        <v>0</v>
      </c>
      <c r="H212" s="387" t="str">
        <f t="shared" si="2248"/>
        <v>$GU$189</v>
      </c>
      <c r="I212" s="387">
        <f t="shared" si="2249"/>
        <v>203</v>
      </c>
    </row>
    <row r="213" spans="1:9" s="386" customFormat="1" ht="30" hidden="1" customHeight="1">
      <c r="A213" s="125"/>
      <c r="B213" s="115">
        <v>13</v>
      </c>
      <c r="C213" s="115">
        <f t="shared" si="2245"/>
        <v>0</v>
      </c>
      <c r="D213" s="115" t="str">
        <f t="shared" si="2246"/>
        <v>NH</v>
      </c>
      <c r="E213" s="165"/>
      <c r="F213" s="115">
        <v>13</v>
      </c>
      <c r="G213" s="206">
        <f t="shared" ca="1" si="2247"/>
        <v>0</v>
      </c>
      <c r="H213" s="387" t="str">
        <f t="shared" si="2248"/>
        <v>$HL$189</v>
      </c>
      <c r="I213" s="387">
        <f t="shared" si="2249"/>
        <v>220</v>
      </c>
    </row>
    <row r="214" spans="1:9" s="386" customFormat="1" ht="30" hidden="1" customHeight="1">
      <c r="A214" s="125"/>
      <c r="B214" s="115">
        <v>14</v>
      </c>
      <c r="C214" s="115">
        <f t="shared" si="2245"/>
        <v>0</v>
      </c>
      <c r="D214" s="115" t="str">
        <f t="shared" si="2246"/>
        <v>NH</v>
      </c>
      <c r="E214" s="165"/>
      <c r="F214" s="115">
        <v>14</v>
      </c>
      <c r="G214" s="206">
        <f t="shared" ca="1" si="2247"/>
        <v>0</v>
      </c>
      <c r="H214" s="387" t="str">
        <f t="shared" si="2248"/>
        <v>$IC$189</v>
      </c>
      <c r="I214" s="387">
        <f t="shared" si="2249"/>
        <v>237</v>
      </c>
    </row>
    <row r="215" spans="1:9" s="386" customFormat="1" ht="30" hidden="1" customHeight="1">
      <c r="A215" s="125"/>
      <c r="B215" s="115">
        <v>15</v>
      </c>
      <c r="C215" s="115">
        <f t="shared" si="2245"/>
        <v>0</v>
      </c>
      <c r="D215" s="115" t="str">
        <f t="shared" si="2246"/>
        <v>NH</v>
      </c>
      <c r="E215" s="165"/>
      <c r="F215" s="115">
        <v>15</v>
      </c>
      <c r="G215" s="206">
        <f t="shared" ca="1" si="2247"/>
        <v>0</v>
      </c>
      <c r="H215" s="387" t="str">
        <f t="shared" si="2248"/>
        <v>$IT$189</v>
      </c>
      <c r="I215" s="387">
        <f t="shared" si="2249"/>
        <v>254</v>
      </c>
    </row>
    <row r="216" spans="1:9" s="386" customFormat="1">
      <c r="A216" s="119"/>
      <c r="B216" s="119"/>
      <c r="C216" s="119"/>
      <c r="D216" s="119"/>
      <c r="E216" s="119"/>
      <c r="F216" s="119"/>
      <c r="G216" s="119"/>
    </row>
    <row r="217" spans="1:9" s="386" customFormat="1">
      <c r="A217" s="119"/>
      <c r="B217" s="119"/>
      <c r="C217" s="119"/>
      <c r="D217" s="119"/>
      <c r="E217" s="119"/>
      <c r="F217" s="119"/>
      <c r="G217" s="119"/>
    </row>
    <row r="219" spans="1:9">
      <c r="F219" s="679" t="s">
        <v>517</v>
      </c>
      <c r="G219" s="680"/>
    </row>
    <row r="220" spans="1:9">
      <c r="F220" s="115" t="s">
        <v>515</v>
      </c>
      <c r="G220" s="115" t="s">
        <v>514</v>
      </c>
    </row>
    <row r="221" spans="1:9">
      <c r="F221" s="385">
        <v>15</v>
      </c>
      <c r="G221" s="385">
        <v>17</v>
      </c>
    </row>
    <row r="223" spans="1:9">
      <c r="F223" s="214" t="s">
        <v>3</v>
      </c>
      <c r="G223" s="207" t="s">
        <v>518</v>
      </c>
    </row>
    <row r="224" spans="1:9">
      <c r="F224" s="115">
        <v>1</v>
      </c>
      <c r="G224" s="208">
        <f ca="1">INDIRECT(H224,TRUE)</f>
        <v>0.16839999999999999</v>
      </c>
      <c r="H224" s="387" t="str">
        <f>ADDRESS(195,I224,1,1)</f>
        <v>$O$195</v>
      </c>
      <c r="I224" s="387">
        <f>F221</f>
        <v>15</v>
      </c>
    </row>
    <row r="225" spans="6:9">
      <c r="F225" s="115">
        <v>2</v>
      </c>
      <c r="G225" s="208">
        <f t="shared" ref="G225:G238" ca="1" si="2250">INDIRECT(H225,TRUE)</f>
        <v>0.18099999999999999</v>
      </c>
      <c r="H225" s="387" t="str">
        <f t="shared" ref="H225:H238" si="2251">ADDRESS(195,I225,1,1)</f>
        <v>$AF$195</v>
      </c>
      <c r="I225" s="387">
        <f>$I224+$G$221</f>
        <v>32</v>
      </c>
    </row>
    <row r="226" spans="6:9">
      <c r="F226" s="115">
        <v>3</v>
      </c>
      <c r="G226" s="208">
        <f t="shared" ca="1" si="2250"/>
        <v>0.1802</v>
      </c>
      <c r="H226" s="387" t="str">
        <f t="shared" si="2251"/>
        <v>$AW$195</v>
      </c>
      <c r="I226" s="387">
        <f t="shared" ref="I226:I238" si="2252">$I225+$G$221</f>
        <v>49</v>
      </c>
    </row>
    <row r="227" spans="6:9">
      <c r="F227" s="115">
        <v>4</v>
      </c>
      <c r="G227" s="208">
        <f t="shared" ca="1" si="2250"/>
        <v>0.16999999999999998</v>
      </c>
      <c r="H227" s="387" t="str">
        <f t="shared" si="2251"/>
        <v>$BN$195</v>
      </c>
      <c r="I227" s="387">
        <f t="shared" si="2252"/>
        <v>66</v>
      </c>
    </row>
    <row r="228" spans="6:9">
      <c r="F228" s="115">
        <v>5</v>
      </c>
      <c r="G228" s="208">
        <f t="shared" ca="1" si="2250"/>
        <v>0.16</v>
      </c>
      <c r="H228" s="387" t="str">
        <f t="shared" si="2251"/>
        <v>$CE$195</v>
      </c>
      <c r="I228" s="387">
        <f t="shared" si="2252"/>
        <v>83</v>
      </c>
    </row>
    <row r="229" spans="6:9">
      <c r="F229" s="115">
        <v>6</v>
      </c>
      <c r="G229" s="208">
        <f t="shared" ca="1" si="2250"/>
        <v>0.18</v>
      </c>
      <c r="H229" s="387" t="str">
        <f t="shared" si="2251"/>
        <v>$CV$195</v>
      </c>
      <c r="I229" s="387">
        <f t="shared" si="2252"/>
        <v>100</v>
      </c>
    </row>
    <row r="230" spans="6:9">
      <c r="F230" s="115">
        <v>7</v>
      </c>
      <c r="G230" s="208">
        <f t="shared" ca="1" si="2250"/>
        <v>0</v>
      </c>
      <c r="H230" s="387" t="str">
        <f t="shared" si="2251"/>
        <v>$DM$195</v>
      </c>
      <c r="I230" s="387">
        <f t="shared" si="2252"/>
        <v>117</v>
      </c>
    </row>
    <row r="231" spans="6:9">
      <c r="F231" s="115">
        <v>8</v>
      </c>
      <c r="G231" s="208">
        <f t="shared" ca="1" si="2250"/>
        <v>0</v>
      </c>
      <c r="H231" s="387" t="str">
        <f t="shared" si="2251"/>
        <v>$ED$195</v>
      </c>
      <c r="I231" s="387">
        <f t="shared" si="2252"/>
        <v>134</v>
      </c>
    </row>
    <row r="232" spans="6:9">
      <c r="F232" s="115">
        <v>9</v>
      </c>
      <c r="G232" s="208">
        <f t="shared" ca="1" si="2250"/>
        <v>0</v>
      </c>
      <c r="H232" s="387" t="str">
        <f t="shared" si="2251"/>
        <v>$EU$195</v>
      </c>
      <c r="I232" s="387">
        <f t="shared" si="2252"/>
        <v>151</v>
      </c>
    </row>
    <row r="233" spans="6:9">
      <c r="F233" s="115">
        <v>10</v>
      </c>
      <c r="G233" s="208">
        <f t="shared" ca="1" si="2250"/>
        <v>0</v>
      </c>
      <c r="H233" s="387" t="str">
        <f t="shared" si="2251"/>
        <v>$FL$195</v>
      </c>
      <c r="I233" s="387">
        <f t="shared" si="2252"/>
        <v>168</v>
      </c>
    </row>
    <row r="234" spans="6:9">
      <c r="F234" s="115">
        <v>11</v>
      </c>
      <c r="G234" s="208">
        <f t="shared" ca="1" si="2250"/>
        <v>0</v>
      </c>
      <c r="H234" s="387" t="str">
        <f t="shared" si="2251"/>
        <v>$GC$195</v>
      </c>
      <c r="I234" s="387">
        <f t="shared" si="2252"/>
        <v>185</v>
      </c>
    </row>
    <row r="235" spans="6:9">
      <c r="F235" s="115">
        <v>12</v>
      </c>
      <c r="G235" s="208">
        <f t="shared" ca="1" si="2250"/>
        <v>0</v>
      </c>
      <c r="H235" s="387" t="str">
        <f t="shared" si="2251"/>
        <v>$GT$195</v>
      </c>
      <c r="I235" s="387">
        <f t="shared" si="2252"/>
        <v>202</v>
      </c>
    </row>
    <row r="236" spans="6:9">
      <c r="F236" s="115">
        <v>13</v>
      </c>
      <c r="G236" s="208">
        <f t="shared" ca="1" si="2250"/>
        <v>0</v>
      </c>
      <c r="H236" s="387" t="str">
        <f t="shared" si="2251"/>
        <v>$HK$195</v>
      </c>
      <c r="I236" s="387">
        <f t="shared" si="2252"/>
        <v>219</v>
      </c>
    </row>
    <row r="237" spans="6:9">
      <c r="F237" s="115">
        <v>14</v>
      </c>
      <c r="G237" s="208">
        <f t="shared" ca="1" si="2250"/>
        <v>0</v>
      </c>
      <c r="H237" s="387" t="str">
        <f t="shared" si="2251"/>
        <v>$IB$195</v>
      </c>
      <c r="I237" s="387">
        <f t="shared" si="2252"/>
        <v>236</v>
      </c>
    </row>
    <row r="238" spans="6:9">
      <c r="F238" s="115">
        <v>15</v>
      </c>
      <c r="G238" s="208">
        <f t="shared" ca="1" si="2250"/>
        <v>0</v>
      </c>
      <c r="H238" s="387" t="str">
        <f t="shared" si="2251"/>
        <v>$IS$195</v>
      </c>
      <c r="I238" s="387">
        <f t="shared" si="2252"/>
        <v>253</v>
      </c>
    </row>
  </sheetData>
  <sheetProtection password="F30D" sheet="1" objects="1" scenarios="1" selectLockedCells="1" selectUnlockedCells="1"/>
  <mergeCells count="772">
    <mergeCell ref="F219:G219"/>
    <mergeCell ref="IW4:IW13"/>
    <mergeCell ref="IX4:IX13"/>
    <mergeCell ref="IY4:IY13"/>
    <mergeCell ref="IZ4:IZ13"/>
    <mergeCell ref="JA4:JA13"/>
    <mergeCell ref="JB4:JB13"/>
    <mergeCell ref="JC4:JC13"/>
    <mergeCell ref="JB190:JB191"/>
    <mergeCell ref="JC190:JC191"/>
    <mergeCell ref="II4:II13"/>
    <mergeCell ref="IJ4:IJ13"/>
    <mergeCell ref="IK4:IK13"/>
    <mergeCell ref="IL4:IL13"/>
    <mergeCell ref="IK190:IK191"/>
    <mergeCell ref="IL190:IL191"/>
    <mergeCell ref="HX197:IC197"/>
    <mergeCell ref="HX196:IC196"/>
    <mergeCell ref="IV4:IV13"/>
    <mergeCell ref="IO197:IT197"/>
    <mergeCell ref="IO196:IT196"/>
    <mergeCell ref="HU4:HU13"/>
    <mergeCell ref="HT190:HT191"/>
    <mergeCell ref="HU190:HU191"/>
    <mergeCell ref="HG197:HL197"/>
    <mergeCell ref="HG196:HL196"/>
    <mergeCell ref="IE4:IE13"/>
    <mergeCell ref="IF4:IF13"/>
    <mergeCell ref="IG4:IG13"/>
    <mergeCell ref="IH4:IH13"/>
    <mergeCell ref="GP197:GU197"/>
    <mergeCell ref="GP196:GU196"/>
    <mergeCell ref="HN4:HN13"/>
    <mergeCell ref="HO4:HO13"/>
    <mergeCell ref="HP4:HP13"/>
    <mergeCell ref="HQ4:HQ13"/>
    <mergeCell ref="HR4:HR13"/>
    <mergeCell ref="HS4:HS13"/>
    <mergeCell ref="HT4:HT13"/>
    <mergeCell ref="GX4:GX13"/>
    <mergeCell ref="GY4:GY13"/>
    <mergeCell ref="GZ4:GZ13"/>
    <mergeCell ref="HC190:HC191"/>
    <mergeCell ref="HD190:HD191"/>
    <mergeCell ref="GW4:GW13"/>
    <mergeCell ref="HA4:HA13"/>
    <mergeCell ref="HB4:HB13"/>
    <mergeCell ref="HC4:HC13"/>
    <mergeCell ref="HD4:HD13"/>
    <mergeCell ref="GJ4:GJ13"/>
    <mergeCell ref="GK4:GK13"/>
    <mergeCell ref="GL4:GL13"/>
    <mergeCell ref="GM4:GM13"/>
    <mergeCell ref="GL190:GL191"/>
    <mergeCell ref="GM190:GM191"/>
    <mergeCell ref="FY197:GD197"/>
    <mergeCell ref="FY196:GD196"/>
    <mergeCell ref="GP189:GS189"/>
    <mergeCell ref="GV118:GV122"/>
    <mergeCell ref="GV124:GV138"/>
    <mergeCell ref="GV140:GV141"/>
    <mergeCell ref="GV151:GV152"/>
    <mergeCell ref="GV163:GV166"/>
    <mergeCell ref="GP4:GQ9"/>
    <mergeCell ref="GR4:GV4"/>
    <mergeCell ref="GR5:GV7"/>
    <mergeCell ref="GR8:GR9"/>
    <mergeCell ref="GS8:GV9"/>
    <mergeCell ref="GE14:GE23"/>
    <mergeCell ref="GE25:GE28"/>
    <mergeCell ref="GE30:GE33"/>
    <mergeCell ref="GE35:GE42"/>
    <mergeCell ref="FV4:FV13"/>
    <mergeCell ref="FU190:FU191"/>
    <mergeCell ref="FV190:FV191"/>
    <mergeCell ref="FH197:FM197"/>
    <mergeCell ref="FH196:FM196"/>
    <mergeCell ref="GF4:GF13"/>
    <mergeCell ref="GG4:GG13"/>
    <mergeCell ref="GH4:GH13"/>
    <mergeCell ref="GI4:GI13"/>
    <mergeCell ref="FY190:GB190"/>
    <mergeCell ref="FY191:GB191"/>
    <mergeCell ref="FY192:GB192"/>
    <mergeCell ref="FY193:GB193"/>
    <mergeCell ref="GE80:GE84"/>
    <mergeCell ref="GE86:GE95"/>
    <mergeCell ref="GE97:GE101"/>
    <mergeCell ref="GE103:GE107"/>
    <mergeCell ref="GE109:GE113"/>
    <mergeCell ref="GE44:GE48"/>
    <mergeCell ref="GE50:GE60"/>
    <mergeCell ref="GE63:GE64"/>
    <mergeCell ref="GE66:GE68"/>
    <mergeCell ref="GE70:GE78"/>
    <mergeCell ref="GA10:GE10"/>
    <mergeCell ref="EQ197:EV197"/>
    <mergeCell ref="EQ196:EV196"/>
    <mergeCell ref="FO4:FO13"/>
    <mergeCell ref="FP4:FP13"/>
    <mergeCell ref="FQ4:FQ13"/>
    <mergeCell ref="FR4:FR13"/>
    <mergeCell ref="FS4:FS13"/>
    <mergeCell ref="FT4:FT13"/>
    <mergeCell ref="FU4:FU13"/>
    <mergeCell ref="EX4:EX13"/>
    <mergeCell ref="EY4:EY13"/>
    <mergeCell ref="EZ4:EZ13"/>
    <mergeCell ref="FA4:FA13"/>
    <mergeCell ref="FB4:FB13"/>
    <mergeCell ref="FC4:FC13"/>
    <mergeCell ref="FD4:FD13"/>
    <mergeCell ref="FE4:FE13"/>
    <mergeCell ref="FD190:FD191"/>
    <mergeCell ref="FE190:FE191"/>
    <mergeCell ref="FN168:FN169"/>
    <mergeCell ref="FN171:FN173"/>
    <mergeCell ref="FN176:FN185"/>
    <mergeCell ref="FN187:FN188"/>
    <mergeCell ref="FH189:FK189"/>
    <mergeCell ref="EH4:EH13"/>
    <mergeCell ref="EI4:EI13"/>
    <mergeCell ref="EJ4:EJ13"/>
    <mergeCell ref="EK4:EK13"/>
    <mergeCell ref="EL4:EL13"/>
    <mergeCell ref="EM4:EM13"/>
    <mergeCell ref="EN4:EN13"/>
    <mergeCell ref="EM190:EM191"/>
    <mergeCell ref="EN190:EN191"/>
    <mergeCell ref="DT4:DT13"/>
    <mergeCell ref="DU4:DU13"/>
    <mergeCell ref="DV4:DV13"/>
    <mergeCell ref="DW4:DW13"/>
    <mergeCell ref="DV190:DV191"/>
    <mergeCell ref="DW190:DW191"/>
    <mergeCell ref="DI197:DN197"/>
    <mergeCell ref="DI196:DN196"/>
    <mergeCell ref="EG4:EG13"/>
    <mergeCell ref="DZ197:EE197"/>
    <mergeCell ref="DZ196:EE196"/>
    <mergeCell ref="EF168:EF169"/>
    <mergeCell ref="EF171:EF173"/>
    <mergeCell ref="EF176:EF185"/>
    <mergeCell ref="EF187:EF188"/>
    <mergeCell ref="DZ189:EC189"/>
    <mergeCell ref="EF118:EF122"/>
    <mergeCell ref="EF124:EF138"/>
    <mergeCell ref="EF140:EF141"/>
    <mergeCell ref="EF151:EF152"/>
    <mergeCell ref="EF163:EF166"/>
    <mergeCell ref="DZ4:EA9"/>
    <mergeCell ref="EB4:EF4"/>
    <mergeCell ref="EB5:EF7"/>
    <mergeCell ref="DF4:DF13"/>
    <mergeCell ref="DE190:DE191"/>
    <mergeCell ref="DF190:DF191"/>
    <mergeCell ref="CR197:CW197"/>
    <mergeCell ref="CR196:CW196"/>
    <mergeCell ref="DP4:DP13"/>
    <mergeCell ref="DQ4:DQ13"/>
    <mergeCell ref="DR4:DR13"/>
    <mergeCell ref="DS4:DS13"/>
    <mergeCell ref="DO187:DO188"/>
    <mergeCell ref="DI189:DL189"/>
    <mergeCell ref="DO118:DO122"/>
    <mergeCell ref="DO124:DO138"/>
    <mergeCell ref="DO140:DO141"/>
    <mergeCell ref="DO151:DO152"/>
    <mergeCell ref="DO163:DO166"/>
    <mergeCell ref="DI4:DJ9"/>
    <mergeCell ref="DK4:DO4"/>
    <mergeCell ref="DK5:DO7"/>
    <mergeCell ref="DK8:DK9"/>
    <mergeCell ref="DL8:DO9"/>
    <mergeCell ref="CX86:CX95"/>
    <mergeCell ref="CX97:CX101"/>
    <mergeCell ref="CX103:CX107"/>
    <mergeCell ref="CA197:CF197"/>
    <mergeCell ref="CA196:CF196"/>
    <mergeCell ref="CY4:CY13"/>
    <mergeCell ref="CZ4:CZ13"/>
    <mergeCell ref="DA4:DA13"/>
    <mergeCell ref="DB4:DB13"/>
    <mergeCell ref="DC4:DC13"/>
    <mergeCell ref="DD4:DD13"/>
    <mergeCell ref="DE4:DE13"/>
    <mergeCell ref="CH4:CH13"/>
    <mergeCell ref="CI4:CI13"/>
    <mergeCell ref="CJ4:CJ13"/>
    <mergeCell ref="CK4:CK13"/>
    <mergeCell ref="CL4:CL13"/>
    <mergeCell ref="CM4:CM13"/>
    <mergeCell ref="CN4:CN13"/>
    <mergeCell ref="CO4:CO13"/>
    <mergeCell ref="CN190:CN191"/>
    <mergeCell ref="CO190:CO191"/>
    <mergeCell ref="CR190:CU190"/>
    <mergeCell ref="CR191:CU191"/>
    <mergeCell ref="CR192:CU192"/>
    <mergeCell ref="CR193:CU193"/>
    <mergeCell ref="CX80:CX84"/>
    <mergeCell ref="BS4:BS13"/>
    <mergeCell ref="BT4:BT13"/>
    <mergeCell ref="BU4:BU13"/>
    <mergeCell ref="BV4:BV13"/>
    <mergeCell ref="BW4:BW13"/>
    <mergeCell ref="BX4:BX13"/>
    <mergeCell ref="BW190:BW191"/>
    <mergeCell ref="BX190:BX191"/>
    <mergeCell ref="BJ197:BO197"/>
    <mergeCell ref="BM8:BP9"/>
    <mergeCell ref="BE4:BE13"/>
    <mergeCell ref="BF4:BF13"/>
    <mergeCell ref="BG4:BG13"/>
    <mergeCell ref="BF190:BF191"/>
    <mergeCell ref="BG190:BG191"/>
    <mergeCell ref="AS197:AX197"/>
    <mergeCell ref="AS196:AX196"/>
    <mergeCell ref="BQ4:BQ13"/>
    <mergeCell ref="BR4:BR13"/>
    <mergeCell ref="BJ196:BO196"/>
    <mergeCell ref="BP168:BP169"/>
    <mergeCell ref="BP171:BP173"/>
    <mergeCell ref="BP176:BP185"/>
    <mergeCell ref="BP187:BP188"/>
    <mergeCell ref="BJ189:BM189"/>
    <mergeCell ref="BP118:BP122"/>
    <mergeCell ref="BP124:BP138"/>
    <mergeCell ref="BP140:BP141"/>
    <mergeCell ref="BP151:BP152"/>
    <mergeCell ref="BP163:BP166"/>
    <mergeCell ref="BJ4:BK9"/>
    <mergeCell ref="BL4:BP4"/>
    <mergeCell ref="BL5:BP7"/>
    <mergeCell ref="BL8:BL9"/>
    <mergeCell ref="AP190:AP191"/>
    <mergeCell ref="AB197:AG197"/>
    <mergeCell ref="AB196:AG196"/>
    <mergeCell ref="AZ4:AZ13"/>
    <mergeCell ref="BA4:BA13"/>
    <mergeCell ref="BB4:BB13"/>
    <mergeCell ref="BC4:BC13"/>
    <mergeCell ref="BD4:BD13"/>
    <mergeCell ref="AB4:AC9"/>
    <mergeCell ref="AS190:AV190"/>
    <mergeCell ref="AS191:AV191"/>
    <mergeCell ref="AS192:AV192"/>
    <mergeCell ref="AS193:AV193"/>
    <mergeCell ref="AY80:AY84"/>
    <mergeCell ref="AY86:AY95"/>
    <mergeCell ref="AY97:AY101"/>
    <mergeCell ref="AY103:AY107"/>
    <mergeCell ref="AY109:AY113"/>
    <mergeCell ref="AY44:AY48"/>
    <mergeCell ref="AY50:AY60"/>
    <mergeCell ref="AY63:AY64"/>
    <mergeCell ref="AY66:AY68"/>
    <mergeCell ref="AY70:AY78"/>
    <mergeCell ref="AU10:AY10"/>
    <mergeCell ref="B200:C200"/>
    <mergeCell ref="K196:P196"/>
    <mergeCell ref="AI4:AI13"/>
    <mergeCell ref="AJ4:AJ13"/>
    <mergeCell ref="AK4:AK13"/>
    <mergeCell ref="AL4:AL13"/>
    <mergeCell ref="AM4:AM13"/>
    <mergeCell ref="F196:G196"/>
    <mergeCell ref="HY2:HY3"/>
    <mergeCell ref="FY2:FY3"/>
    <mergeCell ref="FZ2:FZ3"/>
    <mergeCell ref="GA2:GD3"/>
    <mergeCell ref="GP2:GP3"/>
    <mergeCell ref="GQ2:GQ3"/>
    <mergeCell ref="ER2:ER3"/>
    <mergeCell ref="ES2:EV3"/>
    <mergeCell ref="FH2:FH3"/>
    <mergeCell ref="FI2:FI3"/>
    <mergeCell ref="FJ2:FM3"/>
    <mergeCell ref="DK2:DN3"/>
    <mergeCell ref="DZ2:DZ3"/>
    <mergeCell ref="EA2:EA3"/>
    <mergeCell ref="EB2:EE3"/>
    <mergeCell ref="EQ2:EQ3"/>
    <mergeCell ref="HZ2:IC3"/>
    <mergeCell ref="IO2:IO3"/>
    <mergeCell ref="IP2:IP3"/>
    <mergeCell ref="IQ2:IT3"/>
    <mergeCell ref="GR2:GU3"/>
    <mergeCell ref="HG2:HG3"/>
    <mergeCell ref="HH2:HH3"/>
    <mergeCell ref="HI2:HL3"/>
    <mergeCell ref="HX2:HX3"/>
    <mergeCell ref="CR2:CR3"/>
    <mergeCell ref="CS2:CS3"/>
    <mergeCell ref="CT2:CW3"/>
    <mergeCell ref="DI2:DI3"/>
    <mergeCell ref="DJ2:DJ3"/>
    <mergeCell ref="BK2:BK3"/>
    <mergeCell ref="BL2:BO3"/>
    <mergeCell ref="CA2:CA3"/>
    <mergeCell ref="CB2:CB3"/>
    <mergeCell ref="CC2:CF3"/>
    <mergeCell ref="AS2:AS3"/>
    <mergeCell ref="AT2:AT3"/>
    <mergeCell ref="AU2:AX3"/>
    <mergeCell ref="BJ2:BJ3"/>
    <mergeCell ref="K2:K3"/>
    <mergeCell ref="L2:L3"/>
    <mergeCell ref="M2:P3"/>
    <mergeCell ref="AB2:AB3"/>
    <mergeCell ref="AC2:AC3"/>
    <mergeCell ref="R4:R13"/>
    <mergeCell ref="S4:S13"/>
    <mergeCell ref="T4:T13"/>
    <mergeCell ref="U4:U13"/>
    <mergeCell ref="V4:V13"/>
    <mergeCell ref="W4:W13"/>
    <mergeCell ref="X4:X13"/>
    <mergeCell ref="Y4:Y13"/>
    <mergeCell ref="AD2:AG3"/>
    <mergeCell ref="Q118:Q122"/>
    <mergeCell ref="Q124:Q138"/>
    <mergeCell ref="Q140:Q141"/>
    <mergeCell ref="Q151:Q152"/>
    <mergeCell ref="Q163:Q166"/>
    <mergeCell ref="IO190:IR190"/>
    <mergeCell ref="HX190:IA190"/>
    <mergeCell ref="HM168:HM169"/>
    <mergeCell ref="HM171:HM173"/>
    <mergeCell ref="HM176:HM185"/>
    <mergeCell ref="HM187:HM188"/>
    <mergeCell ref="HG189:HJ189"/>
    <mergeCell ref="HM118:HM122"/>
    <mergeCell ref="HM124:HM138"/>
    <mergeCell ref="HM140:HM141"/>
    <mergeCell ref="HM151:HM152"/>
    <mergeCell ref="HM163:HM166"/>
    <mergeCell ref="GV168:GV169"/>
    <mergeCell ref="GV171:GV173"/>
    <mergeCell ref="GV176:GV185"/>
    <mergeCell ref="GV187:GV188"/>
    <mergeCell ref="X190:X191"/>
    <mergeCell ref="Y190:Y191"/>
    <mergeCell ref="AO190:AO191"/>
    <mergeCell ref="IO191:IR191"/>
    <mergeCell ref="IO192:IR192"/>
    <mergeCell ref="IO193:IR193"/>
    <mergeCell ref="IU168:IU169"/>
    <mergeCell ref="IU171:IU173"/>
    <mergeCell ref="IU176:IU185"/>
    <mergeCell ref="IU187:IU188"/>
    <mergeCell ref="IO189:IR189"/>
    <mergeCell ref="IU118:IU122"/>
    <mergeCell ref="IU124:IU138"/>
    <mergeCell ref="IU140:IU141"/>
    <mergeCell ref="IU151:IU152"/>
    <mergeCell ref="IU163:IU166"/>
    <mergeCell ref="IU80:IU84"/>
    <mergeCell ref="IU86:IU95"/>
    <mergeCell ref="IU97:IU101"/>
    <mergeCell ref="IU103:IU107"/>
    <mergeCell ref="IU109:IU113"/>
    <mergeCell ref="IU44:IU48"/>
    <mergeCell ref="IU50:IU60"/>
    <mergeCell ref="IU63:IU64"/>
    <mergeCell ref="IU66:IU68"/>
    <mergeCell ref="IU70:IU78"/>
    <mergeCell ref="IQ10:IU10"/>
    <mergeCell ref="IU14:IU23"/>
    <mergeCell ref="IU25:IU28"/>
    <mergeCell ref="IU30:IU33"/>
    <mergeCell ref="IU35:IU42"/>
    <mergeCell ref="IO4:IP9"/>
    <mergeCell ref="IQ4:IU4"/>
    <mergeCell ref="IQ5:IU7"/>
    <mergeCell ref="IQ8:IQ9"/>
    <mergeCell ref="IR8:IU9"/>
    <mergeCell ref="HX191:IA191"/>
    <mergeCell ref="HX192:IA192"/>
    <mergeCell ref="HX193:IA193"/>
    <mergeCell ref="ID80:ID84"/>
    <mergeCell ref="ID86:ID95"/>
    <mergeCell ref="ID97:ID101"/>
    <mergeCell ref="ID103:ID107"/>
    <mergeCell ref="ID109:ID113"/>
    <mergeCell ref="ID44:ID48"/>
    <mergeCell ref="ID50:ID60"/>
    <mergeCell ref="ID63:ID64"/>
    <mergeCell ref="ID66:ID68"/>
    <mergeCell ref="ID70:ID78"/>
    <mergeCell ref="HX189:IA189"/>
    <mergeCell ref="HZ10:ID10"/>
    <mergeCell ref="ID14:ID23"/>
    <mergeCell ref="ID25:ID28"/>
    <mergeCell ref="ID30:ID33"/>
    <mergeCell ref="ID35:ID42"/>
    <mergeCell ref="ID168:ID169"/>
    <mergeCell ref="ID171:ID173"/>
    <mergeCell ref="ID176:ID185"/>
    <mergeCell ref="ID187:ID188"/>
    <mergeCell ref="ID118:ID122"/>
    <mergeCell ref="ID124:ID138"/>
    <mergeCell ref="ID140:ID141"/>
    <mergeCell ref="ID151:ID152"/>
    <mergeCell ref="ID163:ID166"/>
    <mergeCell ref="HX4:HY9"/>
    <mergeCell ref="HZ4:ID4"/>
    <mergeCell ref="HZ5:ID7"/>
    <mergeCell ref="HZ8:HZ9"/>
    <mergeCell ref="IA8:ID9"/>
    <mergeCell ref="HG190:HJ190"/>
    <mergeCell ref="HG191:HJ191"/>
    <mergeCell ref="HG192:HJ192"/>
    <mergeCell ref="HG193:HJ193"/>
    <mergeCell ref="HM80:HM84"/>
    <mergeCell ref="HM86:HM95"/>
    <mergeCell ref="HM97:HM101"/>
    <mergeCell ref="HM103:HM107"/>
    <mergeCell ref="HM109:HM113"/>
    <mergeCell ref="HM44:HM48"/>
    <mergeCell ref="HM50:HM60"/>
    <mergeCell ref="HM63:HM64"/>
    <mergeCell ref="HM66:HM68"/>
    <mergeCell ref="HM70:HM78"/>
    <mergeCell ref="HI10:HM10"/>
    <mergeCell ref="HM14:HM23"/>
    <mergeCell ref="HM25:HM28"/>
    <mergeCell ref="HM30:HM33"/>
    <mergeCell ref="HM35:HM42"/>
    <mergeCell ref="HG4:HH9"/>
    <mergeCell ref="HI4:HM4"/>
    <mergeCell ref="HI5:HM7"/>
    <mergeCell ref="HI8:HI9"/>
    <mergeCell ref="HJ8:HM9"/>
    <mergeCell ref="GP190:GS190"/>
    <mergeCell ref="GP191:GS191"/>
    <mergeCell ref="GP192:GS192"/>
    <mergeCell ref="GP193:GS193"/>
    <mergeCell ref="GV80:GV84"/>
    <mergeCell ref="GV86:GV95"/>
    <mergeCell ref="GV97:GV101"/>
    <mergeCell ref="GV103:GV107"/>
    <mergeCell ref="GV109:GV113"/>
    <mergeCell ref="GV44:GV48"/>
    <mergeCell ref="GV50:GV60"/>
    <mergeCell ref="GV63:GV64"/>
    <mergeCell ref="GV66:GV68"/>
    <mergeCell ref="GV70:GV78"/>
    <mergeCell ref="GR10:GV10"/>
    <mergeCell ref="GV14:GV23"/>
    <mergeCell ref="GV25:GV28"/>
    <mergeCell ref="GV30:GV33"/>
    <mergeCell ref="GV35:GV42"/>
    <mergeCell ref="GE168:GE169"/>
    <mergeCell ref="GE171:GE173"/>
    <mergeCell ref="GE176:GE185"/>
    <mergeCell ref="GE187:GE188"/>
    <mergeCell ref="FY189:GB189"/>
    <mergeCell ref="GE118:GE122"/>
    <mergeCell ref="GE124:GE138"/>
    <mergeCell ref="GE140:GE141"/>
    <mergeCell ref="GE151:GE152"/>
    <mergeCell ref="GE163:GE166"/>
    <mergeCell ref="FY4:FZ9"/>
    <mergeCell ref="GA4:GE4"/>
    <mergeCell ref="GA5:GE7"/>
    <mergeCell ref="GA8:GA9"/>
    <mergeCell ref="GB8:GE9"/>
    <mergeCell ref="FH190:FK190"/>
    <mergeCell ref="FH191:FK191"/>
    <mergeCell ref="FH192:FK192"/>
    <mergeCell ref="FH193:FK193"/>
    <mergeCell ref="FN80:FN84"/>
    <mergeCell ref="FN86:FN95"/>
    <mergeCell ref="FN97:FN101"/>
    <mergeCell ref="FN103:FN107"/>
    <mergeCell ref="FN109:FN113"/>
    <mergeCell ref="FN44:FN48"/>
    <mergeCell ref="FN50:FN60"/>
    <mergeCell ref="FN63:FN64"/>
    <mergeCell ref="FN66:FN68"/>
    <mergeCell ref="FN70:FN78"/>
    <mergeCell ref="FJ10:FN10"/>
    <mergeCell ref="FN14:FN23"/>
    <mergeCell ref="FN25:FN28"/>
    <mergeCell ref="FN30:FN33"/>
    <mergeCell ref="FN35:FN42"/>
    <mergeCell ref="FN118:FN122"/>
    <mergeCell ref="FN124:FN138"/>
    <mergeCell ref="FN140:FN141"/>
    <mergeCell ref="FN151:FN152"/>
    <mergeCell ref="FN163:FN166"/>
    <mergeCell ref="FH4:FI9"/>
    <mergeCell ref="FJ4:FN4"/>
    <mergeCell ref="FJ5:FN7"/>
    <mergeCell ref="FJ8:FJ9"/>
    <mergeCell ref="FK8:FN9"/>
    <mergeCell ref="EQ190:ET190"/>
    <mergeCell ref="EQ191:ET191"/>
    <mergeCell ref="EQ192:ET192"/>
    <mergeCell ref="EQ193:ET193"/>
    <mergeCell ref="EW80:EW84"/>
    <mergeCell ref="EW86:EW95"/>
    <mergeCell ref="EW97:EW101"/>
    <mergeCell ref="EW103:EW107"/>
    <mergeCell ref="EW109:EW113"/>
    <mergeCell ref="EW168:EW169"/>
    <mergeCell ref="EW171:EW173"/>
    <mergeCell ref="EW176:EW185"/>
    <mergeCell ref="EW187:EW188"/>
    <mergeCell ref="EQ189:ET189"/>
    <mergeCell ref="EW118:EW122"/>
    <mergeCell ref="EW124:EW138"/>
    <mergeCell ref="EW140:EW141"/>
    <mergeCell ref="EW151:EW152"/>
    <mergeCell ref="EW163:EW166"/>
    <mergeCell ref="EW44:EW48"/>
    <mergeCell ref="EW50:EW60"/>
    <mergeCell ref="EW63:EW64"/>
    <mergeCell ref="EW66:EW68"/>
    <mergeCell ref="EW70:EW78"/>
    <mergeCell ref="ES10:EW10"/>
    <mergeCell ref="EW14:EW23"/>
    <mergeCell ref="EW25:EW28"/>
    <mergeCell ref="EW30:EW33"/>
    <mergeCell ref="EW35:EW42"/>
    <mergeCell ref="EQ4:ER9"/>
    <mergeCell ref="ES4:EW4"/>
    <mergeCell ref="ES5:EW7"/>
    <mergeCell ref="ES8:ES9"/>
    <mergeCell ref="ET8:EW9"/>
    <mergeCell ref="DZ190:EC190"/>
    <mergeCell ref="DZ191:EC191"/>
    <mergeCell ref="DZ192:EC192"/>
    <mergeCell ref="DZ193:EC193"/>
    <mergeCell ref="EF80:EF84"/>
    <mergeCell ref="EF86:EF95"/>
    <mergeCell ref="EF97:EF101"/>
    <mergeCell ref="EF103:EF107"/>
    <mergeCell ref="EF109:EF113"/>
    <mergeCell ref="EF44:EF48"/>
    <mergeCell ref="EF50:EF60"/>
    <mergeCell ref="EF63:EF64"/>
    <mergeCell ref="EF66:EF68"/>
    <mergeCell ref="EF70:EF78"/>
    <mergeCell ref="EB10:EF10"/>
    <mergeCell ref="EF14:EF23"/>
    <mergeCell ref="EF25:EF28"/>
    <mergeCell ref="EF30:EF33"/>
    <mergeCell ref="EF35:EF42"/>
    <mergeCell ref="EB8:EB9"/>
    <mergeCell ref="EC8:EF9"/>
    <mergeCell ref="DI190:DL190"/>
    <mergeCell ref="DI191:DL191"/>
    <mergeCell ref="DI192:DL192"/>
    <mergeCell ref="DI193:DL193"/>
    <mergeCell ref="DO80:DO84"/>
    <mergeCell ref="DO86:DO95"/>
    <mergeCell ref="DO97:DO101"/>
    <mergeCell ref="DO103:DO107"/>
    <mergeCell ref="DO109:DO113"/>
    <mergeCell ref="DO44:DO48"/>
    <mergeCell ref="DO50:DO60"/>
    <mergeCell ref="DO63:DO64"/>
    <mergeCell ref="DO66:DO68"/>
    <mergeCell ref="DO70:DO78"/>
    <mergeCell ref="DK10:DO10"/>
    <mergeCell ref="DO14:DO23"/>
    <mergeCell ref="DO25:DO28"/>
    <mergeCell ref="DO30:DO33"/>
    <mergeCell ref="DO35:DO42"/>
    <mergeCell ref="DO168:DO169"/>
    <mergeCell ref="DO171:DO173"/>
    <mergeCell ref="DO176:DO185"/>
    <mergeCell ref="CX109:CX113"/>
    <mergeCell ref="CX44:CX48"/>
    <mergeCell ref="CX50:CX60"/>
    <mergeCell ref="CX63:CX64"/>
    <mergeCell ref="CX66:CX68"/>
    <mergeCell ref="CX70:CX78"/>
    <mergeCell ref="CT10:CX10"/>
    <mergeCell ref="CX14:CX23"/>
    <mergeCell ref="CX25:CX28"/>
    <mergeCell ref="CX30:CX33"/>
    <mergeCell ref="CX35:CX42"/>
    <mergeCell ref="CX168:CX169"/>
    <mergeCell ref="CX171:CX173"/>
    <mergeCell ref="CX176:CX185"/>
    <mergeCell ref="CX187:CX188"/>
    <mergeCell ref="CR189:CU189"/>
    <mergeCell ref="CX118:CX122"/>
    <mergeCell ref="CX124:CX138"/>
    <mergeCell ref="CX140:CX141"/>
    <mergeCell ref="CX151:CX152"/>
    <mergeCell ref="CX163:CX166"/>
    <mergeCell ref="CR4:CS9"/>
    <mergeCell ref="CT4:CX4"/>
    <mergeCell ref="CT5:CX7"/>
    <mergeCell ref="CT8:CT9"/>
    <mergeCell ref="CU8:CX9"/>
    <mergeCell ref="CA190:CD190"/>
    <mergeCell ref="CA191:CD191"/>
    <mergeCell ref="CA192:CD192"/>
    <mergeCell ref="CA193:CD193"/>
    <mergeCell ref="CG80:CG84"/>
    <mergeCell ref="CG86:CG95"/>
    <mergeCell ref="CG97:CG101"/>
    <mergeCell ref="CG103:CG107"/>
    <mergeCell ref="CG109:CG113"/>
    <mergeCell ref="CG44:CG48"/>
    <mergeCell ref="CG50:CG60"/>
    <mergeCell ref="CG63:CG64"/>
    <mergeCell ref="CG66:CG68"/>
    <mergeCell ref="CG70:CG78"/>
    <mergeCell ref="CC10:CG10"/>
    <mergeCell ref="CG14:CG23"/>
    <mergeCell ref="CG25:CG28"/>
    <mergeCell ref="CG30:CG33"/>
    <mergeCell ref="CG35:CG42"/>
    <mergeCell ref="CG168:CG169"/>
    <mergeCell ref="CG171:CG173"/>
    <mergeCell ref="CG176:CG185"/>
    <mergeCell ref="CG187:CG188"/>
    <mergeCell ref="CA189:CD189"/>
    <mergeCell ref="CG118:CG122"/>
    <mergeCell ref="CG124:CG138"/>
    <mergeCell ref="CG140:CG141"/>
    <mergeCell ref="CG151:CG152"/>
    <mergeCell ref="CG163:CG166"/>
    <mergeCell ref="CA4:CB9"/>
    <mergeCell ref="CC4:CG4"/>
    <mergeCell ref="CC5:CG7"/>
    <mergeCell ref="CC8:CC9"/>
    <mergeCell ref="CD8:CG9"/>
    <mergeCell ref="BJ190:BM190"/>
    <mergeCell ref="BJ191:BM191"/>
    <mergeCell ref="BJ192:BM192"/>
    <mergeCell ref="BJ193:BM193"/>
    <mergeCell ref="BP80:BP84"/>
    <mergeCell ref="BP86:BP95"/>
    <mergeCell ref="BP97:BP101"/>
    <mergeCell ref="BP103:BP107"/>
    <mergeCell ref="BP109:BP113"/>
    <mergeCell ref="BP44:BP48"/>
    <mergeCell ref="BP50:BP60"/>
    <mergeCell ref="BP63:BP64"/>
    <mergeCell ref="BP66:BP68"/>
    <mergeCell ref="BP70:BP78"/>
    <mergeCell ref="BL10:BP10"/>
    <mergeCell ref="BP14:BP23"/>
    <mergeCell ref="BP25:BP28"/>
    <mergeCell ref="BP30:BP33"/>
    <mergeCell ref="BP35:BP42"/>
    <mergeCell ref="AY14:AY23"/>
    <mergeCell ref="AY25:AY28"/>
    <mergeCell ref="AY30:AY33"/>
    <mergeCell ref="AY35:AY42"/>
    <mergeCell ref="AY171:AY173"/>
    <mergeCell ref="AY176:AY185"/>
    <mergeCell ref="AY187:AY188"/>
    <mergeCell ref="AS189:AV189"/>
    <mergeCell ref="AY118:AY122"/>
    <mergeCell ref="AY124:AY138"/>
    <mergeCell ref="AY140:AY141"/>
    <mergeCell ref="AY151:AY152"/>
    <mergeCell ref="AY163:AY166"/>
    <mergeCell ref="AU4:AY4"/>
    <mergeCell ref="AU5:AY7"/>
    <mergeCell ref="AU8:AU9"/>
    <mergeCell ref="AV8:AY9"/>
    <mergeCell ref="AB190:AE190"/>
    <mergeCell ref="AB191:AE191"/>
    <mergeCell ref="AB192:AE192"/>
    <mergeCell ref="AB193:AE193"/>
    <mergeCell ref="AH80:AH84"/>
    <mergeCell ref="AH86:AH95"/>
    <mergeCell ref="AH97:AH101"/>
    <mergeCell ref="AH103:AH107"/>
    <mergeCell ref="AH109:AH113"/>
    <mergeCell ref="AH44:AH48"/>
    <mergeCell ref="AH50:AH60"/>
    <mergeCell ref="AH63:AH64"/>
    <mergeCell ref="AH66:AH68"/>
    <mergeCell ref="AH70:AH78"/>
    <mergeCell ref="AD10:AH10"/>
    <mergeCell ref="AH14:AH23"/>
    <mergeCell ref="AH25:AH28"/>
    <mergeCell ref="AH30:AH33"/>
    <mergeCell ref="AH35:AH42"/>
    <mergeCell ref="AY168:AY169"/>
    <mergeCell ref="AH176:AH185"/>
    <mergeCell ref="AH187:AH188"/>
    <mergeCell ref="AB189:AE189"/>
    <mergeCell ref="AH118:AH122"/>
    <mergeCell ref="AH124:AH138"/>
    <mergeCell ref="AH140:AH141"/>
    <mergeCell ref="AH151:AH152"/>
    <mergeCell ref="AH163:AH166"/>
    <mergeCell ref="AS4:AT9"/>
    <mergeCell ref="AN4:AN13"/>
    <mergeCell ref="AO4:AO13"/>
    <mergeCell ref="AP4:AP13"/>
    <mergeCell ref="B4:C9"/>
    <mergeCell ref="D4:H4"/>
    <mergeCell ref="D5:H7"/>
    <mergeCell ref="D8:D9"/>
    <mergeCell ref="E8:H9"/>
    <mergeCell ref="D10:H10"/>
    <mergeCell ref="Q14:Q23"/>
    <mergeCell ref="AH168:AH169"/>
    <mergeCell ref="AH171:AH173"/>
    <mergeCell ref="H63:H64"/>
    <mergeCell ref="H66:H68"/>
    <mergeCell ref="AD4:AH4"/>
    <mergeCell ref="AD5:AH7"/>
    <mergeCell ref="AD8:AD9"/>
    <mergeCell ref="AE8:AH9"/>
    <mergeCell ref="H35:H42"/>
    <mergeCell ref="H44:H48"/>
    <mergeCell ref="H50:H60"/>
    <mergeCell ref="Q35:Q42"/>
    <mergeCell ref="Q44:Q48"/>
    <mergeCell ref="Q50:Q60"/>
    <mergeCell ref="Q63:Q64"/>
    <mergeCell ref="Q66:Q68"/>
    <mergeCell ref="Q70:Q78"/>
    <mergeCell ref="B189:E189"/>
    <mergeCell ref="H103:H107"/>
    <mergeCell ref="H109:H113"/>
    <mergeCell ref="H118:H122"/>
    <mergeCell ref="H124:H138"/>
    <mergeCell ref="B190:E190"/>
    <mergeCell ref="B191:E191"/>
    <mergeCell ref="B192:E192"/>
    <mergeCell ref="B193:E193"/>
    <mergeCell ref="H140:H141"/>
    <mergeCell ref="H151:H152"/>
    <mergeCell ref="H14:H23"/>
    <mergeCell ref="H25:H28"/>
    <mergeCell ref="H30:H33"/>
    <mergeCell ref="M4:Q4"/>
    <mergeCell ref="M5:Q7"/>
    <mergeCell ref="M8:M9"/>
    <mergeCell ref="N8:Q9"/>
    <mergeCell ref="M10:Q10"/>
    <mergeCell ref="Q25:Q28"/>
    <mergeCell ref="Q30:Q33"/>
    <mergeCell ref="K4:L9"/>
    <mergeCell ref="Q168:Q169"/>
    <mergeCell ref="Q171:Q173"/>
    <mergeCell ref="Q176:Q185"/>
    <mergeCell ref="Q187:Q188"/>
    <mergeCell ref="K189:N189"/>
    <mergeCell ref="K197:P197"/>
    <mergeCell ref="H70:H78"/>
    <mergeCell ref="H80:H84"/>
    <mergeCell ref="H86:H95"/>
    <mergeCell ref="H97:H101"/>
    <mergeCell ref="K191:N191"/>
    <mergeCell ref="K192:N192"/>
    <mergeCell ref="K193:N193"/>
    <mergeCell ref="H163:H166"/>
    <mergeCell ref="H168:H169"/>
    <mergeCell ref="H171:H173"/>
    <mergeCell ref="H176:H185"/>
    <mergeCell ref="H187:H188"/>
    <mergeCell ref="Q80:Q84"/>
    <mergeCell ref="Q86:Q95"/>
    <mergeCell ref="Q97:Q101"/>
    <mergeCell ref="Q103:Q107"/>
    <mergeCell ref="K190:N190"/>
    <mergeCell ref="Q109:Q113"/>
  </mergeCells>
  <conditionalFormatting sqref="Y197">
    <cfRule type="cellIs" dxfId="1576" priority="1757" operator="equal">
      <formula>0</formula>
    </cfRule>
    <cfRule type="cellIs" dxfId="1575" priority="1758" operator="equal">
      <formula>1</formula>
    </cfRule>
  </conditionalFormatting>
  <conditionalFormatting sqref="W197">
    <cfRule type="cellIs" dxfId="1574" priority="1755" operator="equal">
      <formula>0</formula>
    </cfRule>
    <cfRule type="cellIs" dxfId="1573" priority="1756" operator="equal">
      <formula>1</formula>
    </cfRule>
  </conditionalFormatting>
  <conditionalFormatting sqref="U197">
    <cfRule type="cellIs" dxfId="1572" priority="1753" operator="equal">
      <formula>0</formula>
    </cfRule>
    <cfRule type="cellIs" dxfId="1571" priority="1754" operator="equal">
      <formula>1</formula>
    </cfRule>
  </conditionalFormatting>
  <conditionalFormatting sqref="W67:W68 W14:W65 W71:W78 W81:W84 W87:W95 W98:W101 W104:W107 W109:W113 W115 W118:W122 W124:W138 W140:W141 W143 W145 W147 W149 W151:W152 W154 W156 W158 W160 W163:W166 W168:W169 W171:W173 W176:W185 W187:W188">
    <cfRule type="cellIs" dxfId="1570" priority="1685" operator="equal">
      <formula>0</formula>
    </cfRule>
    <cfRule type="cellIs" dxfId="1569" priority="1686" operator="equal">
      <formula>1</formula>
    </cfRule>
  </conditionalFormatting>
  <conditionalFormatting sqref="U14:V23 U67:V68 U71:V78 U81:V84 U87:V95 U98:V101 U104:V107 U187:V188 U176:V185 V174 U171:V173 U168:V169 U163:V166 V161 U160:V160 U158:V158 U156:V156 U154:V154 U151:V152 U149:V149 U147:V147 U145:V145 U143:V143 U140:V141 U124:V138 U118:V122 U115:V115 V116 U109:V113 U64:V64 V61 U50:V60 U44:V48 U35:V42 U30:V33 U25:V28">
    <cfRule type="cellIs" dxfId="1568" priority="1687" operator="equal">
      <formula>0</formula>
    </cfRule>
    <cfRule type="cellIs" dxfId="1567" priority="1688" operator="equal">
      <formula>1</formula>
    </cfRule>
  </conditionalFormatting>
  <conditionalFormatting sqref="R14:T65 R67:T68 R71:T78 R81:T84 R87:T95 R98:T101 R104:T188">
    <cfRule type="cellIs" dxfId="1566" priority="1689" operator="equal">
      <formula>0</formula>
    </cfRule>
    <cfRule type="cellIs" dxfId="1565" priority="1690" operator="equal">
      <formula>1</formula>
    </cfRule>
  </conditionalFormatting>
  <conditionalFormatting sqref="W66">
    <cfRule type="cellIs" dxfId="1564" priority="1679" operator="equal">
      <formula>0</formula>
    </cfRule>
    <cfRule type="cellIs" dxfId="1563" priority="1680" operator="equal">
      <formula>1</formula>
    </cfRule>
  </conditionalFormatting>
  <conditionalFormatting sqref="R66:T66">
    <cfRule type="cellIs" dxfId="1562" priority="1683" operator="equal">
      <formula>0</formula>
    </cfRule>
    <cfRule type="cellIs" dxfId="1561" priority="1684" operator="equal">
      <formula>1</formula>
    </cfRule>
  </conditionalFormatting>
  <conditionalFormatting sqref="W69">
    <cfRule type="cellIs" dxfId="1560" priority="1673" operator="equal">
      <formula>0</formula>
    </cfRule>
    <cfRule type="cellIs" dxfId="1559" priority="1674" operator="equal">
      <formula>1</formula>
    </cfRule>
  </conditionalFormatting>
  <conditionalFormatting sqref="R69:T69">
    <cfRule type="cellIs" dxfId="1558" priority="1677" operator="equal">
      <formula>0</formula>
    </cfRule>
    <cfRule type="cellIs" dxfId="1557" priority="1678" operator="equal">
      <formula>1</formula>
    </cfRule>
  </conditionalFormatting>
  <conditionalFormatting sqref="W70">
    <cfRule type="cellIs" dxfId="1556" priority="1667" operator="equal">
      <formula>0</formula>
    </cfRule>
    <cfRule type="cellIs" dxfId="1555" priority="1668" operator="equal">
      <formula>1</formula>
    </cfRule>
  </conditionalFormatting>
  <conditionalFormatting sqref="R70:T70">
    <cfRule type="cellIs" dxfId="1554" priority="1671" operator="equal">
      <formula>0</formula>
    </cfRule>
    <cfRule type="cellIs" dxfId="1553" priority="1672" operator="equal">
      <formula>1</formula>
    </cfRule>
  </conditionalFormatting>
  <conditionalFormatting sqref="W79">
    <cfRule type="cellIs" dxfId="1552" priority="1661" operator="equal">
      <formula>0</formula>
    </cfRule>
    <cfRule type="cellIs" dxfId="1551" priority="1662" operator="equal">
      <formula>1</formula>
    </cfRule>
  </conditionalFormatting>
  <conditionalFormatting sqref="R79:T79">
    <cfRule type="cellIs" dxfId="1550" priority="1665" operator="equal">
      <formula>0</formula>
    </cfRule>
    <cfRule type="cellIs" dxfId="1549" priority="1666" operator="equal">
      <formula>1</formula>
    </cfRule>
  </conditionalFormatting>
  <conditionalFormatting sqref="W80">
    <cfRule type="cellIs" dxfId="1548" priority="1655" operator="equal">
      <formula>0</formula>
    </cfRule>
    <cfRule type="cellIs" dxfId="1547" priority="1656" operator="equal">
      <formula>1</formula>
    </cfRule>
  </conditionalFormatting>
  <conditionalFormatting sqref="R80:T80">
    <cfRule type="cellIs" dxfId="1546" priority="1659" operator="equal">
      <formula>0</formula>
    </cfRule>
    <cfRule type="cellIs" dxfId="1545" priority="1660" operator="equal">
      <formula>1</formula>
    </cfRule>
  </conditionalFormatting>
  <conditionalFormatting sqref="W85">
    <cfRule type="cellIs" dxfId="1544" priority="1649" operator="equal">
      <formula>0</formula>
    </cfRule>
    <cfRule type="cellIs" dxfId="1543" priority="1650" operator="equal">
      <formula>1</formula>
    </cfRule>
  </conditionalFormatting>
  <conditionalFormatting sqref="R85:T85">
    <cfRule type="cellIs" dxfId="1542" priority="1653" operator="equal">
      <formula>0</formula>
    </cfRule>
    <cfRule type="cellIs" dxfId="1541" priority="1654" operator="equal">
      <formula>1</formula>
    </cfRule>
  </conditionalFormatting>
  <conditionalFormatting sqref="W86">
    <cfRule type="cellIs" dxfId="1540" priority="1643" operator="equal">
      <formula>0</formula>
    </cfRule>
    <cfRule type="cellIs" dxfId="1539" priority="1644" operator="equal">
      <formula>1</formula>
    </cfRule>
  </conditionalFormatting>
  <conditionalFormatting sqref="R86:T86">
    <cfRule type="cellIs" dxfId="1538" priority="1647" operator="equal">
      <formula>0</formula>
    </cfRule>
    <cfRule type="cellIs" dxfId="1537" priority="1648" operator="equal">
      <formula>1</formula>
    </cfRule>
  </conditionalFormatting>
  <conditionalFormatting sqref="W96">
    <cfRule type="cellIs" dxfId="1536" priority="1637" operator="equal">
      <formula>0</formula>
    </cfRule>
    <cfRule type="cellIs" dxfId="1535" priority="1638" operator="equal">
      <formula>1</formula>
    </cfRule>
  </conditionalFormatting>
  <conditionalFormatting sqref="R96:T96">
    <cfRule type="cellIs" dxfId="1534" priority="1641" operator="equal">
      <formula>0</formula>
    </cfRule>
    <cfRule type="cellIs" dxfId="1533" priority="1642" operator="equal">
      <formula>1</formula>
    </cfRule>
  </conditionalFormatting>
  <conditionalFormatting sqref="W97">
    <cfRule type="cellIs" dxfId="1532" priority="1631" operator="equal">
      <formula>0</formula>
    </cfRule>
    <cfRule type="cellIs" dxfId="1531" priority="1632" operator="equal">
      <formula>1</formula>
    </cfRule>
  </conditionalFormatting>
  <conditionalFormatting sqref="R97:T97">
    <cfRule type="cellIs" dxfId="1530" priority="1635" operator="equal">
      <formula>0</formula>
    </cfRule>
    <cfRule type="cellIs" dxfId="1529" priority="1636" operator="equal">
      <formula>1</formula>
    </cfRule>
  </conditionalFormatting>
  <conditionalFormatting sqref="W102">
    <cfRule type="cellIs" dxfId="1528" priority="1625" operator="equal">
      <formula>0</formula>
    </cfRule>
    <cfRule type="cellIs" dxfId="1527" priority="1626" operator="equal">
      <formula>1</formula>
    </cfRule>
  </conditionalFormatting>
  <conditionalFormatting sqref="R102:T102">
    <cfRule type="cellIs" dxfId="1526" priority="1629" operator="equal">
      <formula>0</formula>
    </cfRule>
    <cfRule type="cellIs" dxfId="1525" priority="1630" operator="equal">
      <formula>1</formula>
    </cfRule>
  </conditionalFormatting>
  <conditionalFormatting sqref="W103">
    <cfRule type="cellIs" dxfId="1524" priority="1619" operator="equal">
      <formula>0</formula>
    </cfRule>
    <cfRule type="cellIs" dxfId="1523" priority="1620" operator="equal">
      <formula>1</formula>
    </cfRule>
  </conditionalFormatting>
  <conditionalFormatting sqref="R103:T103">
    <cfRule type="cellIs" dxfId="1522" priority="1623" operator="equal">
      <formula>0</formula>
    </cfRule>
    <cfRule type="cellIs" dxfId="1521" priority="1624" operator="equal">
      <formula>1</formula>
    </cfRule>
  </conditionalFormatting>
  <conditionalFormatting sqref="W108">
    <cfRule type="cellIs" dxfId="1520" priority="1617" operator="equal">
      <formula>0</formula>
    </cfRule>
    <cfRule type="cellIs" dxfId="1519" priority="1618" operator="equal">
      <formula>1</formula>
    </cfRule>
  </conditionalFormatting>
  <conditionalFormatting sqref="W114">
    <cfRule type="cellIs" dxfId="1518" priority="1613" operator="equal">
      <formula>0</formula>
    </cfRule>
    <cfRule type="cellIs" dxfId="1517" priority="1614" operator="equal">
      <formula>1</formula>
    </cfRule>
  </conditionalFormatting>
  <conditionalFormatting sqref="W117">
    <cfRule type="cellIs" dxfId="1516" priority="1611" operator="equal">
      <formula>0</formula>
    </cfRule>
    <cfRule type="cellIs" dxfId="1515" priority="1612" operator="equal">
      <formula>1</formula>
    </cfRule>
  </conditionalFormatting>
  <conditionalFormatting sqref="W116">
    <cfRule type="cellIs" dxfId="1514" priority="1609" operator="equal">
      <formula>0</formula>
    </cfRule>
    <cfRule type="cellIs" dxfId="1513" priority="1610" operator="equal">
      <formula>1</formula>
    </cfRule>
  </conditionalFormatting>
  <conditionalFormatting sqref="W123">
    <cfRule type="cellIs" dxfId="1512" priority="1607" operator="equal">
      <formula>0</formula>
    </cfRule>
    <cfRule type="cellIs" dxfId="1511" priority="1608" operator="equal">
      <formula>1</formula>
    </cfRule>
  </conditionalFormatting>
  <conditionalFormatting sqref="W139">
    <cfRule type="cellIs" dxfId="1510" priority="1605" operator="equal">
      <formula>0</formula>
    </cfRule>
    <cfRule type="cellIs" dxfId="1509" priority="1606" operator="equal">
      <formula>1</formula>
    </cfRule>
  </conditionalFormatting>
  <conditionalFormatting sqref="W142">
    <cfRule type="cellIs" dxfId="1508" priority="1603" operator="equal">
      <formula>0</formula>
    </cfRule>
    <cfRule type="cellIs" dxfId="1507" priority="1604" operator="equal">
      <formula>1</formula>
    </cfRule>
  </conditionalFormatting>
  <conditionalFormatting sqref="W144">
    <cfRule type="cellIs" dxfId="1506" priority="1601" operator="equal">
      <formula>0</formula>
    </cfRule>
    <cfRule type="cellIs" dxfId="1505" priority="1602" operator="equal">
      <formula>1</formula>
    </cfRule>
  </conditionalFormatting>
  <conditionalFormatting sqref="W146">
    <cfRule type="cellIs" dxfId="1504" priority="1599" operator="equal">
      <formula>0</formula>
    </cfRule>
    <cfRule type="cellIs" dxfId="1503" priority="1600" operator="equal">
      <formula>1</formula>
    </cfRule>
  </conditionalFormatting>
  <conditionalFormatting sqref="W148">
    <cfRule type="cellIs" dxfId="1502" priority="1597" operator="equal">
      <formula>0</formula>
    </cfRule>
    <cfRule type="cellIs" dxfId="1501" priority="1598" operator="equal">
      <formula>1</formula>
    </cfRule>
  </conditionalFormatting>
  <conditionalFormatting sqref="W150">
    <cfRule type="cellIs" dxfId="1500" priority="1595" operator="equal">
      <formula>0</formula>
    </cfRule>
    <cfRule type="cellIs" dxfId="1499" priority="1596" operator="equal">
      <formula>1</formula>
    </cfRule>
  </conditionalFormatting>
  <conditionalFormatting sqref="W153">
    <cfRule type="cellIs" dxfId="1498" priority="1593" operator="equal">
      <formula>0</formula>
    </cfRule>
    <cfRule type="cellIs" dxfId="1497" priority="1594" operator="equal">
      <formula>1</formula>
    </cfRule>
  </conditionalFormatting>
  <conditionalFormatting sqref="W155">
    <cfRule type="cellIs" dxfId="1496" priority="1591" operator="equal">
      <formula>0</formula>
    </cfRule>
    <cfRule type="cellIs" dxfId="1495" priority="1592" operator="equal">
      <formula>1</formula>
    </cfRule>
  </conditionalFormatting>
  <conditionalFormatting sqref="W157">
    <cfRule type="cellIs" dxfId="1494" priority="1589" operator="equal">
      <formula>0</formula>
    </cfRule>
    <cfRule type="cellIs" dxfId="1493" priority="1590" operator="equal">
      <formula>1</formula>
    </cfRule>
  </conditionalFormatting>
  <conditionalFormatting sqref="W159">
    <cfRule type="cellIs" dxfId="1492" priority="1587" operator="equal">
      <formula>0</formula>
    </cfRule>
    <cfRule type="cellIs" dxfId="1491" priority="1588" operator="equal">
      <formula>1</formula>
    </cfRule>
  </conditionalFormatting>
  <conditionalFormatting sqref="W161">
    <cfRule type="cellIs" dxfId="1490" priority="1585" operator="equal">
      <formula>0</formula>
    </cfRule>
    <cfRule type="cellIs" dxfId="1489" priority="1586" operator="equal">
      <formula>1</formula>
    </cfRule>
  </conditionalFormatting>
  <conditionalFormatting sqref="W162">
    <cfRule type="cellIs" dxfId="1488" priority="1583" operator="equal">
      <formula>0</formula>
    </cfRule>
    <cfRule type="cellIs" dxfId="1487" priority="1584" operator="equal">
      <formula>1</formula>
    </cfRule>
  </conditionalFormatting>
  <conditionalFormatting sqref="W167">
    <cfRule type="cellIs" dxfId="1486" priority="1581" operator="equal">
      <formula>0</formula>
    </cfRule>
    <cfRule type="cellIs" dxfId="1485" priority="1582" operator="equal">
      <formula>1</formula>
    </cfRule>
  </conditionalFormatting>
  <conditionalFormatting sqref="W170">
    <cfRule type="cellIs" dxfId="1484" priority="1579" operator="equal">
      <formula>0</formula>
    </cfRule>
    <cfRule type="cellIs" dxfId="1483" priority="1580" operator="equal">
      <formula>1</formula>
    </cfRule>
  </conditionalFormatting>
  <conditionalFormatting sqref="W174">
    <cfRule type="cellIs" dxfId="1482" priority="1577" operator="equal">
      <formula>0</formula>
    </cfRule>
    <cfRule type="cellIs" dxfId="1481" priority="1578" operator="equal">
      <formula>1</formula>
    </cfRule>
  </conditionalFormatting>
  <conditionalFormatting sqref="W175">
    <cfRule type="cellIs" dxfId="1480" priority="1575" operator="equal">
      <formula>0</formula>
    </cfRule>
    <cfRule type="cellIs" dxfId="1479" priority="1576" operator="equal">
      <formula>1</formula>
    </cfRule>
  </conditionalFormatting>
  <conditionalFormatting sqref="W186">
    <cfRule type="cellIs" dxfId="1478" priority="1573" operator="equal">
      <formula>0</formula>
    </cfRule>
    <cfRule type="cellIs" dxfId="1477" priority="1574" operator="equal">
      <formula>1</formula>
    </cfRule>
  </conditionalFormatting>
  <conditionalFormatting sqref="K197">
    <cfRule type="cellIs" dxfId="1476" priority="1571" operator="equal">
      <formula>"OK"</formula>
    </cfRule>
    <cfRule type="cellIs" dxfId="1475" priority="1572" operator="equal">
      <formula>"NO HABILITADO"</formula>
    </cfRule>
  </conditionalFormatting>
  <conditionalFormatting sqref="S197">
    <cfRule type="cellIs" dxfId="1474" priority="1567" operator="equal">
      <formula>0</formula>
    </cfRule>
    <cfRule type="cellIs" dxfId="1473" priority="1568" operator="equal">
      <formula>1</formula>
    </cfRule>
  </conditionalFormatting>
  <conditionalFormatting sqref="AP197">
    <cfRule type="cellIs" dxfId="1472" priority="1563" operator="equal">
      <formula>0</formula>
    </cfRule>
    <cfRule type="cellIs" dxfId="1471" priority="1564" operator="equal">
      <formula>1</formula>
    </cfRule>
  </conditionalFormatting>
  <conditionalFormatting sqref="AN197">
    <cfRule type="cellIs" dxfId="1470" priority="1561" operator="equal">
      <formula>0</formula>
    </cfRule>
    <cfRule type="cellIs" dxfId="1469" priority="1562" operator="equal">
      <formula>1</formula>
    </cfRule>
  </conditionalFormatting>
  <conditionalFormatting sqref="AL197">
    <cfRule type="cellIs" dxfId="1468" priority="1559" operator="equal">
      <formula>0</formula>
    </cfRule>
    <cfRule type="cellIs" dxfId="1467" priority="1560" operator="equal">
      <formula>1</formula>
    </cfRule>
  </conditionalFormatting>
  <conditionalFormatting sqref="AN67:AN68 AN14:AN65 AN71:AN78 AN81:AN84 AN87:AN95 AN98:AN101 AN104:AN107 AN109:AN113 AN115 AN118:AN122 AN124:AN138 AN140:AN141 AN143 AN145 AN147 AN149 AN151:AN152 AN154 AN156 AN158 AN160 AN163:AN166 AN168:AN169 AN171:AN173 AN176:AN185 AN187:AN188">
    <cfRule type="cellIs" dxfId="1466" priority="1553" operator="equal">
      <formula>0</formula>
    </cfRule>
    <cfRule type="cellIs" dxfId="1465" priority="1554" operator="equal">
      <formula>1</formula>
    </cfRule>
  </conditionalFormatting>
  <conditionalFormatting sqref="AL14:AM23 AL67:AM68 AL71:AM78 AL81:AM84 AL87:AM95 AL98:AM101 AL104:AM107 AL187:AM188 AL176:AM185 AM174 AL171:AM173 AL168:AM169 AL163:AM166 AM161 AL160:AM160 AL158:AM158 AL156:AM156 AL154:AM154 AL151:AM152 AL149:AM149 AL147:AM147 AL145:AM145 AL143:AM143 AL140:AM141 AL124:AM138 AL118:AM122 AL115:AM115 AM116 AL109:AM113 AL64:AM64 AM61 AL50:AM60 AL44:AM48 AL35:AM42 AL30:AM33 AL25:AM28">
    <cfRule type="cellIs" dxfId="1464" priority="1555" operator="equal">
      <formula>0</formula>
    </cfRule>
    <cfRule type="cellIs" dxfId="1463" priority="1556" operator="equal">
      <formula>1</formula>
    </cfRule>
  </conditionalFormatting>
  <conditionalFormatting sqref="AI14:AK65 AI67:AK68 AI71:AK78 AI81:AK84 AI87:AK95 AI98:AK101 AI104:AK188">
    <cfRule type="cellIs" dxfId="1462" priority="1557" operator="equal">
      <formula>0</formula>
    </cfRule>
    <cfRule type="cellIs" dxfId="1461" priority="1558" operator="equal">
      <formula>1</formula>
    </cfRule>
  </conditionalFormatting>
  <conditionalFormatting sqref="AN66">
    <cfRule type="cellIs" dxfId="1460" priority="1549" operator="equal">
      <formula>0</formula>
    </cfRule>
    <cfRule type="cellIs" dxfId="1459" priority="1550" operator="equal">
      <formula>1</formula>
    </cfRule>
  </conditionalFormatting>
  <conditionalFormatting sqref="AI66:AK66">
    <cfRule type="cellIs" dxfId="1458" priority="1551" operator="equal">
      <formula>0</formula>
    </cfRule>
    <cfRule type="cellIs" dxfId="1457" priority="1552" operator="equal">
      <formula>1</formula>
    </cfRule>
  </conditionalFormatting>
  <conditionalFormatting sqref="AN69">
    <cfRule type="cellIs" dxfId="1456" priority="1545" operator="equal">
      <formula>0</formula>
    </cfRule>
    <cfRule type="cellIs" dxfId="1455" priority="1546" operator="equal">
      <formula>1</formula>
    </cfRule>
  </conditionalFormatting>
  <conditionalFormatting sqref="AI69:AK69">
    <cfRule type="cellIs" dxfId="1454" priority="1547" operator="equal">
      <formula>0</formula>
    </cfRule>
    <cfRule type="cellIs" dxfId="1453" priority="1548" operator="equal">
      <formula>1</formula>
    </cfRule>
  </conditionalFormatting>
  <conditionalFormatting sqref="AN70">
    <cfRule type="cellIs" dxfId="1452" priority="1541" operator="equal">
      <formula>0</formula>
    </cfRule>
    <cfRule type="cellIs" dxfId="1451" priority="1542" operator="equal">
      <formula>1</formula>
    </cfRule>
  </conditionalFormatting>
  <conditionalFormatting sqref="AI70:AK70">
    <cfRule type="cellIs" dxfId="1450" priority="1543" operator="equal">
      <formula>0</formula>
    </cfRule>
    <cfRule type="cellIs" dxfId="1449" priority="1544" operator="equal">
      <formula>1</formula>
    </cfRule>
  </conditionalFormatting>
  <conditionalFormatting sqref="AN79">
    <cfRule type="cellIs" dxfId="1448" priority="1537" operator="equal">
      <formula>0</formula>
    </cfRule>
    <cfRule type="cellIs" dxfId="1447" priority="1538" operator="equal">
      <formula>1</formula>
    </cfRule>
  </conditionalFormatting>
  <conditionalFormatting sqref="AI79:AK79">
    <cfRule type="cellIs" dxfId="1446" priority="1539" operator="equal">
      <formula>0</formula>
    </cfRule>
    <cfRule type="cellIs" dxfId="1445" priority="1540" operator="equal">
      <formula>1</formula>
    </cfRule>
  </conditionalFormatting>
  <conditionalFormatting sqref="AN80">
    <cfRule type="cellIs" dxfId="1444" priority="1533" operator="equal">
      <formula>0</formula>
    </cfRule>
    <cfRule type="cellIs" dxfId="1443" priority="1534" operator="equal">
      <formula>1</formula>
    </cfRule>
  </conditionalFormatting>
  <conditionalFormatting sqref="AI80:AK80">
    <cfRule type="cellIs" dxfId="1442" priority="1535" operator="equal">
      <formula>0</formula>
    </cfRule>
    <cfRule type="cellIs" dxfId="1441" priority="1536" operator="equal">
      <formula>1</formula>
    </cfRule>
  </conditionalFormatting>
  <conditionalFormatting sqref="AN85">
    <cfRule type="cellIs" dxfId="1440" priority="1529" operator="equal">
      <formula>0</formula>
    </cfRule>
    <cfRule type="cellIs" dxfId="1439" priority="1530" operator="equal">
      <formula>1</formula>
    </cfRule>
  </conditionalFormatting>
  <conditionalFormatting sqref="AI85:AK85">
    <cfRule type="cellIs" dxfId="1438" priority="1531" operator="equal">
      <formula>0</formula>
    </cfRule>
    <cfRule type="cellIs" dxfId="1437" priority="1532" operator="equal">
      <formula>1</formula>
    </cfRule>
  </conditionalFormatting>
  <conditionalFormatting sqref="AN86">
    <cfRule type="cellIs" dxfId="1436" priority="1525" operator="equal">
      <formula>0</formula>
    </cfRule>
    <cfRule type="cellIs" dxfId="1435" priority="1526" operator="equal">
      <formula>1</formula>
    </cfRule>
  </conditionalFormatting>
  <conditionalFormatting sqref="AI86:AK86">
    <cfRule type="cellIs" dxfId="1434" priority="1527" operator="equal">
      <formula>0</formula>
    </cfRule>
    <cfRule type="cellIs" dxfId="1433" priority="1528" operator="equal">
      <formula>1</formula>
    </cfRule>
  </conditionalFormatting>
  <conditionalFormatting sqref="AN96">
    <cfRule type="cellIs" dxfId="1432" priority="1521" operator="equal">
      <formula>0</formula>
    </cfRule>
    <cfRule type="cellIs" dxfId="1431" priority="1522" operator="equal">
      <formula>1</formula>
    </cfRule>
  </conditionalFormatting>
  <conditionalFormatting sqref="AI96:AK96">
    <cfRule type="cellIs" dxfId="1430" priority="1523" operator="equal">
      <formula>0</formula>
    </cfRule>
    <cfRule type="cellIs" dxfId="1429" priority="1524" operator="equal">
      <formula>1</formula>
    </cfRule>
  </conditionalFormatting>
  <conditionalFormatting sqref="AN97">
    <cfRule type="cellIs" dxfId="1428" priority="1517" operator="equal">
      <formula>0</formula>
    </cfRule>
    <cfRule type="cellIs" dxfId="1427" priority="1518" operator="equal">
      <formula>1</formula>
    </cfRule>
  </conditionalFormatting>
  <conditionalFormatting sqref="AI97:AK97">
    <cfRule type="cellIs" dxfId="1426" priority="1519" operator="equal">
      <formula>0</formula>
    </cfRule>
    <cfRule type="cellIs" dxfId="1425" priority="1520" operator="equal">
      <formula>1</formula>
    </cfRule>
  </conditionalFormatting>
  <conditionalFormatting sqref="AN102">
    <cfRule type="cellIs" dxfId="1424" priority="1513" operator="equal">
      <formula>0</formula>
    </cfRule>
    <cfRule type="cellIs" dxfId="1423" priority="1514" operator="equal">
      <formula>1</formula>
    </cfRule>
  </conditionalFormatting>
  <conditionalFormatting sqref="AI102:AK102">
    <cfRule type="cellIs" dxfId="1422" priority="1515" operator="equal">
      <formula>0</formula>
    </cfRule>
    <cfRule type="cellIs" dxfId="1421" priority="1516" operator="equal">
      <formula>1</formula>
    </cfRule>
  </conditionalFormatting>
  <conditionalFormatting sqref="AN103">
    <cfRule type="cellIs" dxfId="1420" priority="1509" operator="equal">
      <formula>0</formula>
    </cfRule>
    <cfRule type="cellIs" dxfId="1419" priority="1510" operator="equal">
      <formula>1</formula>
    </cfRule>
  </conditionalFormatting>
  <conditionalFormatting sqref="AI103:AK103">
    <cfRule type="cellIs" dxfId="1418" priority="1511" operator="equal">
      <formula>0</formula>
    </cfRule>
    <cfRule type="cellIs" dxfId="1417" priority="1512" operator="equal">
      <formula>1</formula>
    </cfRule>
  </conditionalFormatting>
  <conditionalFormatting sqref="AN108">
    <cfRule type="cellIs" dxfId="1416" priority="1507" operator="equal">
      <formula>0</formula>
    </cfRule>
    <cfRule type="cellIs" dxfId="1415" priority="1508" operator="equal">
      <formula>1</formula>
    </cfRule>
  </conditionalFormatting>
  <conditionalFormatting sqref="AN114">
    <cfRule type="cellIs" dxfId="1414" priority="1505" operator="equal">
      <formula>0</formula>
    </cfRule>
    <cfRule type="cellIs" dxfId="1413" priority="1506" operator="equal">
      <formula>1</formula>
    </cfRule>
  </conditionalFormatting>
  <conditionalFormatting sqref="AN117">
    <cfRule type="cellIs" dxfId="1412" priority="1503" operator="equal">
      <formula>0</formula>
    </cfRule>
    <cfRule type="cellIs" dxfId="1411" priority="1504" operator="equal">
      <formula>1</formula>
    </cfRule>
  </conditionalFormatting>
  <conditionalFormatting sqref="AN116">
    <cfRule type="cellIs" dxfId="1410" priority="1501" operator="equal">
      <formula>0</formula>
    </cfRule>
    <cfRule type="cellIs" dxfId="1409" priority="1502" operator="equal">
      <formula>1</formula>
    </cfRule>
  </conditionalFormatting>
  <conditionalFormatting sqref="AN123">
    <cfRule type="cellIs" dxfId="1408" priority="1499" operator="equal">
      <formula>0</formula>
    </cfRule>
    <cfRule type="cellIs" dxfId="1407" priority="1500" operator="equal">
      <formula>1</formula>
    </cfRule>
  </conditionalFormatting>
  <conditionalFormatting sqref="AN139">
    <cfRule type="cellIs" dxfId="1406" priority="1497" operator="equal">
      <formula>0</formula>
    </cfRule>
    <cfRule type="cellIs" dxfId="1405" priority="1498" operator="equal">
      <formula>1</formula>
    </cfRule>
  </conditionalFormatting>
  <conditionalFormatting sqref="AN142">
    <cfRule type="cellIs" dxfId="1404" priority="1495" operator="equal">
      <formula>0</formula>
    </cfRule>
    <cfRule type="cellIs" dxfId="1403" priority="1496" operator="equal">
      <formula>1</formula>
    </cfRule>
  </conditionalFormatting>
  <conditionalFormatting sqref="AN144">
    <cfRule type="cellIs" dxfId="1402" priority="1493" operator="equal">
      <formula>0</formula>
    </cfRule>
    <cfRule type="cellIs" dxfId="1401" priority="1494" operator="equal">
      <formula>1</formula>
    </cfRule>
  </conditionalFormatting>
  <conditionalFormatting sqref="AN146">
    <cfRule type="cellIs" dxfId="1400" priority="1491" operator="equal">
      <formula>0</formula>
    </cfRule>
    <cfRule type="cellIs" dxfId="1399" priority="1492" operator="equal">
      <formula>1</formula>
    </cfRule>
  </conditionalFormatting>
  <conditionalFormatting sqref="AN148">
    <cfRule type="cellIs" dxfId="1398" priority="1489" operator="equal">
      <formula>0</formula>
    </cfRule>
    <cfRule type="cellIs" dxfId="1397" priority="1490" operator="equal">
      <formula>1</formula>
    </cfRule>
  </conditionalFormatting>
  <conditionalFormatting sqref="AN150">
    <cfRule type="cellIs" dxfId="1396" priority="1487" operator="equal">
      <formula>0</formula>
    </cfRule>
    <cfRule type="cellIs" dxfId="1395" priority="1488" operator="equal">
      <formula>1</formula>
    </cfRule>
  </conditionalFormatting>
  <conditionalFormatting sqref="AN153">
    <cfRule type="cellIs" dxfId="1394" priority="1485" operator="equal">
      <formula>0</formula>
    </cfRule>
    <cfRule type="cellIs" dxfId="1393" priority="1486" operator="equal">
      <formula>1</formula>
    </cfRule>
  </conditionalFormatting>
  <conditionalFormatting sqref="AN155">
    <cfRule type="cellIs" dxfId="1392" priority="1483" operator="equal">
      <formula>0</formula>
    </cfRule>
    <cfRule type="cellIs" dxfId="1391" priority="1484" operator="equal">
      <formula>1</formula>
    </cfRule>
  </conditionalFormatting>
  <conditionalFormatting sqref="AN157">
    <cfRule type="cellIs" dxfId="1390" priority="1481" operator="equal">
      <formula>0</formula>
    </cfRule>
    <cfRule type="cellIs" dxfId="1389" priority="1482" operator="equal">
      <formula>1</formula>
    </cfRule>
  </conditionalFormatting>
  <conditionalFormatting sqref="AN159">
    <cfRule type="cellIs" dxfId="1388" priority="1479" operator="equal">
      <formula>0</formula>
    </cfRule>
    <cfRule type="cellIs" dxfId="1387" priority="1480" operator="equal">
      <formula>1</formula>
    </cfRule>
  </conditionalFormatting>
  <conditionalFormatting sqref="AN161">
    <cfRule type="cellIs" dxfId="1386" priority="1477" operator="equal">
      <formula>0</formula>
    </cfRule>
    <cfRule type="cellIs" dxfId="1385" priority="1478" operator="equal">
      <formula>1</formula>
    </cfRule>
  </conditionalFormatting>
  <conditionalFormatting sqref="AN162">
    <cfRule type="cellIs" dxfId="1384" priority="1475" operator="equal">
      <formula>0</formula>
    </cfRule>
    <cfRule type="cellIs" dxfId="1383" priority="1476" operator="equal">
      <formula>1</formula>
    </cfRule>
  </conditionalFormatting>
  <conditionalFormatting sqref="AN167">
    <cfRule type="cellIs" dxfId="1382" priority="1473" operator="equal">
      <formula>0</formula>
    </cfRule>
    <cfRule type="cellIs" dxfId="1381" priority="1474" operator="equal">
      <formula>1</formula>
    </cfRule>
  </conditionalFormatting>
  <conditionalFormatting sqref="AN170">
    <cfRule type="cellIs" dxfId="1380" priority="1471" operator="equal">
      <formula>0</formula>
    </cfRule>
    <cfRule type="cellIs" dxfId="1379" priority="1472" operator="equal">
      <formula>1</formula>
    </cfRule>
  </conditionalFormatting>
  <conditionalFormatting sqref="AN174">
    <cfRule type="cellIs" dxfId="1378" priority="1469" operator="equal">
      <formula>0</formula>
    </cfRule>
    <cfRule type="cellIs" dxfId="1377" priority="1470" operator="equal">
      <formula>1</formula>
    </cfRule>
  </conditionalFormatting>
  <conditionalFormatting sqref="AN175">
    <cfRule type="cellIs" dxfId="1376" priority="1467" operator="equal">
      <formula>0</formula>
    </cfRule>
    <cfRule type="cellIs" dxfId="1375" priority="1468" operator="equal">
      <formula>1</formula>
    </cfRule>
  </conditionalFormatting>
  <conditionalFormatting sqref="AN186">
    <cfRule type="cellIs" dxfId="1374" priority="1465" operator="equal">
      <formula>0</formula>
    </cfRule>
    <cfRule type="cellIs" dxfId="1373" priority="1466" operator="equal">
      <formula>1</formula>
    </cfRule>
  </conditionalFormatting>
  <conditionalFormatting sqref="AJ197">
    <cfRule type="cellIs" dxfId="1372" priority="1463" operator="equal">
      <formula>0</formula>
    </cfRule>
    <cfRule type="cellIs" dxfId="1371" priority="1464" operator="equal">
      <formula>1</formula>
    </cfRule>
  </conditionalFormatting>
  <conditionalFormatting sqref="AB197">
    <cfRule type="cellIs" dxfId="1370" priority="1461" operator="equal">
      <formula>"OK"</formula>
    </cfRule>
    <cfRule type="cellIs" dxfId="1369" priority="1462" operator="equal">
      <formula>"NO HABILITADO"</formula>
    </cfRule>
  </conditionalFormatting>
  <conditionalFormatting sqref="BE67:BE68 BE14:BE65 BE71:BE78 BE81:BE84 BE87:BE95 BE98:BE101 BE104:BE107 BE109:BE113 BE115 BE118:BE122 BE124:BE138 BE140:BE141 BE143 BE145 BE147 BE149 BE151:BE152 BE154 BE156 BE158 BE160 BE163:BE166 BE168:BE169 BE171:BE173 BE176:BE185 BE187:BE188">
    <cfRule type="cellIs" dxfId="1368" priority="1449" operator="equal">
      <formula>0</formula>
    </cfRule>
    <cfRule type="cellIs" dxfId="1367" priority="1450" operator="equal">
      <formula>1</formula>
    </cfRule>
  </conditionalFormatting>
  <conditionalFormatting sqref="AZ66:BB66">
    <cfRule type="cellIs" dxfId="1366" priority="1447" operator="equal">
      <formula>0</formula>
    </cfRule>
    <cfRule type="cellIs" dxfId="1365" priority="1448" operator="equal">
      <formula>1</formula>
    </cfRule>
  </conditionalFormatting>
  <conditionalFormatting sqref="BE66">
    <cfRule type="cellIs" dxfId="1364" priority="1445" operator="equal">
      <formula>0</formula>
    </cfRule>
    <cfRule type="cellIs" dxfId="1363" priority="1446" operator="equal">
      <formula>1</formula>
    </cfRule>
  </conditionalFormatting>
  <conditionalFormatting sqref="BQ69:BS69">
    <cfRule type="cellIs" dxfId="1362" priority="1337" operator="equal">
      <formula>0</formula>
    </cfRule>
    <cfRule type="cellIs" dxfId="1361" priority="1338" operator="equal">
      <formula>1</formula>
    </cfRule>
  </conditionalFormatting>
  <conditionalFormatting sqref="BC14:BD23 BC67:BD68 BC71:BD78 BC81:BD84 BC87:BD95 BC98:BD101 BC104:BD107 BC187:BD188 BC176:BD185 BD174 BC171:BD173 BC168:BD169 BC163:BD166 BD161 BC160:BD160 BC158:BD158 BC156:BD156 BC154:BD154 BC151:BD152 BC149:BD149 BC147:BD147 BC145:BD145 BC143:BD143 BC140:BD141 BC124:BD138 BC118:BD122 BC115:BD115 BD116 BC109:BD113 BC64:BD64 BD61 BC50:BD60 BC44:BD48 BC35:BD42 BC30:BD33 BC25:BD28">
    <cfRule type="cellIs" dxfId="1360" priority="1451" operator="equal">
      <formula>0</formula>
    </cfRule>
    <cfRule type="cellIs" dxfId="1359" priority="1452" operator="equal">
      <formula>1</formula>
    </cfRule>
  </conditionalFormatting>
  <conditionalFormatting sqref="AZ14:BB65 AZ67:BB68 AZ71:BB78 AZ81:BB84 AZ87:BB95 AZ98:BB101 AZ104:BB188">
    <cfRule type="cellIs" dxfId="1358" priority="1453" operator="equal">
      <formula>0</formula>
    </cfRule>
    <cfRule type="cellIs" dxfId="1357" priority="1454" operator="equal">
      <formula>1</formula>
    </cfRule>
  </conditionalFormatting>
  <conditionalFormatting sqref="BQ70:BS70">
    <cfRule type="cellIs" dxfId="1356" priority="1333" operator="equal">
      <formula>0</formula>
    </cfRule>
    <cfRule type="cellIs" dxfId="1355" priority="1334" operator="equal">
      <formula>1</formula>
    </cfRule>
  </conditionalFormatting>
  <conditionalFormatting sqref="BV69">
    <cfRule type="cellIs" dxfId="1354" priority="1335" operator="equal">
      <formula>0</formula>
    </cfRule>
    <cfRule type="cellIs" dxfId="1353" priority="1336" operator="equal">
      <formula>1</formula>
    </cfRule>
  </conditionalFormatting>
  <conditionalFormatting sqref="BE69">
    <cfRule type="cellIs" dxfId="1352" priority="1441" operator="equal">
      <formula>0</formula>
    </cfRule>
    <cfRule type="cellIs" dxfId="1351" priority="1442" operator="equal">
      <formula>1</formula>
    </cfRule>
  </conditionalFormatting>
  <conditionalFormatting sqref="AZ69:BB69">
    <cfRule type="cellIs" dxfId="1350" priority="1443" operator="equal">
      <formula>0</formula>
    </cfRule>
    <cfRule type="cellIs" dxfId="1349" priority="1444" operator="equal">
      <formula>1</formula>
    </cfRule>
  </conditionalFormatting>
  <conditionalFormatting sqref="BE70">
    <cfRule type="cellIs" dxfId="1348" priority="1437" operator="equal">
      <formula>0</formula>
    </cfRule>
    <cfRule type="cellIs" dxfId="1347" priority="1438" operator="equal">
      <formula>1</formula>
    </cfRule>
  </conditionalFormatting>
  <conditionalFormatting sqref="AZ70:BB70">
    <cfRule type="cellIs" dxfId="1346" priority="1439" operator="equal">
      <formula>0</formula>
    </cfRule>
    <cfRule type="cellIs" dxfId="1345" priority="1440" operator="equal">
      <formula>1</formula>
    </cfRule>
  </conditionalFormatting>
  <conditionalFormatting sqref="BE79">
    <cfRule type="cellIs" dxfId="1344" priority="1433" operator="equal">
      <formula>0</formula>
    </cfRule>
    <cfRule type="cellIs" dxfId="1343" priority="1434" operator="equal">
      <formula>1</formula>
    </cfRule>
  </conditionalFormatting>
  <conditionalFormatting sqref="AZ79:BB79">
    <cfRule type="cellIs" dxfId="1342" priority="1435" operator="equal">
      <formula>0</formula>
    </cfRule>
    <cfRule type="cellIs" dxfId="1341" priority="1436" operator="equal">
      <formula>1</formula>
    </cfRule>
  </conditionalFormatting>
  <conditionalFormatting sqref="BE80">
    <cfRule type="cellIs" dxfId="1340" priority="1429" operator="equal">
      <formula>0</formula>
    </cfRule>
    <cfRule type="cellIs" dxfId="1339" priority="1430" operator="equal">
      <formula>1</formula>
    </cfRule>
  </conditionalFormatting>
  <conditionalFormatting sqref="AZ80:BB80">
    <cfRule type="cellIs" dxfId="1338" priority="1431" operator="equal">
      <formula>0</formula>
    </cfRule>
    <cfRule type="cellIs" dxfId="1337" priority="1432" operator="equal">
      <formula>1</formula>
    </cfRule>
  </conditionalFormatting>
  <conditionalFormatting sqref="BE85">
    <cfRule type="cellIs" dxfId="1336" priority="1425" operator="equal">
      <formula>0</formula>
    </cfRule>
    <cfRule type="cellIs" dxfId="1335" priority="1426" operator="equal">
      <formula>1</formula>
    </cfRule>
  </conditionalFormatting>
  <conditionalFormatting sqref="AZ85:BB85">
    <cfRule type="cellIs" dxfId="1334" priority="1427" operator="equal">
      <formula>0</formula>
    </cfRule>
    <cfRule type="cellIs" dxfId="1333" priority="1428" operator="equal">
      <formula>1</formula>
    </cfRule>
  </conditionalFormatting>
  <conditionalFormatting sqref="BE86">
    <cfRule type="cellIs" dxfId="1332" priority="1421" operator="equal">
      <formula>0</formula>
    </cfRule>
    <cfRule type="cellIs" dxfId="1331" priority="1422" operator="equal">
      <formula>1</formula>
    </cfRule>
  </conditionalFormatting>
  <conditionalFormatting sqref="AZ86:BB86">
    <cfRule type="cellIs" dxfId="1330" priority="1423" operator="equal">
      <formula>0</formula>
    </cfRule>
    <cfRule type="cellIs" dxfId="1329" priority="1424" operator="equal">
      <formula>1</formula>
    </cfRule>
  </conditionalFormatting>
  <conditionalFormatting sqref="BE96">
    <cfRule type="cellIs" dxfId="1328" priority="1417" operator="equal">
      <formula>0</formula>
    </cfRule>
    <cfRule type="cellIs" dxfId="1327" priority="1418" operator="equal">
      <formula>1</formula>
    </cfRule>
  </conditionalFormatting>
  <conditionalFormatting sqref="AZ96:BB96">
    <cfRule type="cellIs" dxfId="1326" priority="1419" operator="equal">
      <formula>0</formula>
    </cfRule>
    <cfRule type="cellIs" dxfId="1325" priority="1420" operator="equal">
      <formula>1</formula>
    </cfRule>
  </conditionalFormatting>
  <conditionalFormatting sqref="BE97">
    <cfRule type="cellIs" dxfId="1324" priority="1413" operator="equal">
      <formula>0</formula>
    </cfRule>
    <cfRule type="cellIs" dxfId="1323" priority="1414" operator="equal">
      <formula>1</formula>
    </cfRule>
  </conditionalFormatting>
  <conditionalFormatting sqref="AZ97:BB97">
    <cfRule type="cellIs" dxfId="1322" priority="1415" operator="equal">
      <formula>0</formula>
    </cfRule>
    <cfRule type="cellIs" dxfId="1321" priority="1416" operator="equal">
      <formula>1</formula>
    </cfRule>
  </conditionalFormatting>
  <conditionalFormatting sqref="BE102">
    <cfRule type="cellIs" dxfId="1320" priority="1409" operator="equal">
      <formula>0</formula>
    </cfRule>
    <cfRule type="cellIs" dxfId="1319" priority="1410" operator="equal">
      <formula>1</formula>
    </cfRule>
  </conditionalFormatting>
  <conditionalFormatting sqref="AZ102:BB102">
    <cfRule type="cellIs" dxfId="1318" priority="1411" operator="equal">
      <formula>0</formula>
    </cfRule>
    <cfRule type="cellIs" dxfId="1317" priority="1412" operator="equal">
      <formula>1</formula>
    </cfRule>
  </conditionalFormatting>
  <conditionalFormatting sqref="BE103">
    <cfRule type="cellIs" dxfId="1316" priority="1405" operator="equal">
      <formula>0</formula>
    </cfRule>
    <cfRule type="cellIs" dxfId="1315" priority="1406" operator="equal">
      <formula>1</formula>
    </cfRule>
  </conditionalFormatting>
  <conditionalFormatting sqref="AZ103:BB103">
    <cfRule type="cellIs" dxfId="1314" priority="1407" operator="equal">
      <formula>0</formula>
    </cfRule>
    <cfRule type="cellIs" dxfId="1313" priority="1408" operator="equal">
      <formula>1</formula>
    </cfRule>
  </conditionalFormatting>
  <conditionalFormatting sqref="BE108">
    <cfRule type="cellIs" dxfId="1312" priority="1403" operator="equal">
      <formula>0</formula>
    </cfRule>
    <cfRule type="cellIs" dxfId="1311" priority="1404" operator="equal">
      <formula>1</formula>
    </cfRule>
  </conditionalFormatting>
  <conditionalFormatting sqref="BE114">
    <cfRule type="cellIs" dxfId="1310" priority="1401" operator="equal">
      <formula>0</formula>
    </cfRule>
    <cfRule type="cellIs" dxfId="1309" priority="1402" operator="equal">
      <formula>1</formula>
    </cfRule>
  </conditionalFormatting>
  <conditionalFormatting sqref="BE117">
    <cfRule type="cellIs" dxfId="1308" priority="1399" operator="equal">
      <formula>0</formula>
    </cfRule>
    <cfRule type="cellIs" dxfId="1307" priority="1400" operator="equal">
      <formula>1</formula>
    </cfRule>
  </conditionalFormatting>
  <conditionalFormatting sqref="BE116">
    <cfRule type="cellIs" dxfId="1306" priority="1397" operator="equal">
      <formula>0</formula>
    </cfRule>
    <cfRule type="cellIs" dxfId="1305" priority="1398" operator="equal">
      <formula>1</formula>
    </cfRule>
  </conditionalFormatting>
  <conditionalFormatting sqref="BE123">
    <cfRule type="cellIs" dxfId="1304" priority="1395" operator="equal">
      <formula>0</formula>
    </cfRule>
    <cfRule type="cellIs" dxfId="1303" priority="1396" operator="equal">
      <formula>1</formula>
    </cfRule>
  </conditionalFormatting>
  <conditionalFormatting sqref="BE139">
    <cfRule type="cellIs" dxfId="1302" priority="1393" operator="equal">
      <formula>0</formula>
    </cfRule>
    <cfRule type="cellIs" dxfId="1301" priority="1394" operator="equal">
      <formula>1</formula>
    </cfRule>
  </conditionalFormatting>
  <conditionalFormatting sqref="BE142">
    <cfRule type="cellIs" dxfId="1300" priority="1391" operator="equal">
      <formula>0</formula>
    </cfRule>
    <cfRule type="cellIs" dxfId="1299" priority="1392" operator="equal">
      <formula>1</formula>
    </cfRule>
  </conditionalFormatting>
  <conditionalFormatting sqref="BE144">
    <cfRule type="cellIs" dxfId="1298" priority="1389" operator="equal">
      <formula>0</formula>
    </cfRule>
    <cfRule type="cellIs" dxfId="1297" priority="1390" operator="equal">
      <formula>1</formula>
    </cfRule>
  </conditionalFormatting>
  <conditionalFormatting sqref="BE146">
    <cfRule type="cellIs" dxfId="1296" priority="1387" operator="equal">
      <formula>0</formula>
    </cfRule>
    <cfRule type="cellIs" dxfId="1295" priority="1388" operator="equal">
      <formula>1</formula>
    </cfRule>
  </conditionalFormatting>
  <conditionalFormatting sqref="BE148">
    <cfRule type="cellIs" dxfId="1294" priority="1385" operator="equal">
      <formula>0</formula>
    </cfRule>
    <cfRule type="cellIs" dxfId="1293" priority="1386" operator="equal">
      <formula>1</formula>
    </cfRule>
  </conditionalFormatting>
  <conditionalFormatting sqref="BE150">
    <cfRule type="cellIs" dxfId="1292" priority="1383" operator="equal">
      <formula>0</formula>
    </cfRule>
    <cfRule type="cellIs" dxfId="1291" priority="1384" operator="equal">
      <formula>1</formula>
    </cfRule>
  </conditionalFormatting>
  <conditionalFormatting sqref="BE153">
    <cfRule type="cellIs" dxfId="1290" priority="1381" operator="equal">
      <formula>0</formula>
    </cfRule>
    <cfRule type="cellIs" dxfId="1289" priority="1382" operator="equal">
      <formula>1</formula>
    </cfRule>
  </conditionalFormatting>
  <conditionalFormatting sqref="BE155">
    <cfRule type="cellIs" dxfId="1288" priority="1379" operator="equal">
      <formula>0</formula>
    </cfRule>
    <cfRule type="cellIs" dxfId="1287" priority="1380" operator="equal">
      <formula>1</formula>
    </cfRule>
  </conditionalFormatting>
  <conditionalFormatting sqref="BE157">
    <cfRule type="cellIs" dxfId="1286" priority="1377" operator="equal">
      <formula>0</formula>
    </cfRule>
    <cfRule type="cellIs" dxfId="1285" priority="1378" operator="equal">
      <formula>1</formula>
    </cfRule>
  </conditionalFormatting>
  <conditionalFormatting sqref="BE159">
    <cfRule type="cellIs" dxfId="1284" priority="1375" operator="equal">
      <formula>0</formula>
    </cfRule>
    <cfRule type="cellIs" dxfId="1283" priority="1376" operator="equal">
      <formula>1</formula>
    </cfRule>
  </conditionalFormatting>
  <conditionalFormatting sqref="BE161">
    <cfRule type="cellIs" dxfId="1282" priority="1373" operator="equal">
      <formula>0</formula>
    </cfRule>
    <cfRule type="cellIs" dxfId="1281" priority="1374" operator="equal">
      <formula>1</formula>
    </cfRule>
  </conditionalFormatting>
  <conditionalFormatting sqref="BE162">
    <cfRule type="cellIs" dxfId="1280" priority="1371" operator="equal">
      <formula>0</formula>
    </cfRule>
    <cfRule type="cellIs" dxfId="1279" priority="1372" operator="equal">
      <formula>1</formula>
    </cfRule>
  </conditionalFormatting>
  <conditionalFormatting sqref="BE167">
    <cfRule type="cellIs" dxfId="1278" priority="1369" operator="equal">
      <formula>0</formula>
    </cfRule>
    <cfRule type="cellIs" dxfId="1277" priority="1370" operator="equal">
      <formula>1</formula>
    </cfRule>
  </conditionalFormatting>
  <conditionalFormatting sqref="BE170">
    <cfRule type="cellIs" dxfId="1276" priority="1367" operator="equal">
      <formula>0</formula>
    </cfRule>
    <cfRule type="cellIs" dxfId="1275" priority="1368" operator="equal">
      <formula>1</formula>
    </cfRule>
  </conditionalFormatting>
  <conditionalFormatting sqref="BE174">
    <cfRule type="cellIs" dxfId="1274" priority="1365" operator="equal">
      <formula>0</formula>
    </cfRule>
    <cfRule type="cellIs" dxfId="1273" priority="1366" operator="equal">
      <formula>1</formula>
    </cfRule>
  </conditionalFormatting>
  <conditionalFormatting sqref="BE175">
    <cfRule type="cellIs" dxfId="1272" priority="1363" operator="equal">
      <formula>0</formula>
    </cfRule>
    <cfRule type="cellIs" dxfId="1271" priority="1364" operator="equal">
      <formula>1</formula>
    </cfRule>
  </conditionalFormatting>
  <conditionalFormatting sqref="BE186">
    <cfRule type="cellIs" dxfId="1270" priority="1361" operator="equal">
      <formula>0</formula>
    </cfRule>
    <cfRule type="cellIs" dxfId="1269" priority="1362" operator="equal">
      <formula>1</formula>
    </cfRule>
  </conditionalFormatting>
  <conditionalFormatting sqref="BG197">
    <cfRule type="cellIs" dxfId="1268" priority="1357" operator="equal">
      <formula>0</formula>
    </cfRule>
    <cfRule type="cellIs" dxfId="1267" priority="1358" operator="equal">
      <formula>1</formula>
    </cfRule>
  </conditionalFormatting>
  <conditionalFormatting sqref="BE197">
    <cfRule type="cellIs" dxfId="1266" priority="1355" operator="equal">
      <formula>0</formula>
    </cfRule>
    <cfRule type="cellIs" dxfId="1265" priority="1356" operator="equal">
      <formula>1</formula>
    </cfRule>
  </conditionalFormatting>
  <conditionalFormatting sqref="BC197">
    <cfRule type="cellIs" dxfId="1264" priority="1353" operator="equal">
      <formula>0</formula>
    </cfRule>
    <cfRule type="cellIs" dxfId="1263" priority="1354" operator="equal">
      <formula>1</formula>
    </cfRule>
  </conditionalFormatting>
  <conditionalFormatting sqref="BA197">
    <cfRule type="cellIs" dxfId="1262" priority="1351" operator="equal">
      <formula>0</formula>
    </cfRule>
    <cfRule type="cellIs" dxfId="1261" priority="1352" operator="equal">
      <formula>1</formula>
    </cfRule>
  </conditionalFormatting>
  <conditionalFormatting sqref="AS197">
    <cfRule type="cellIs" dxfId="1260" priority="1349" operator="equal">
      <formula>"OK"</formula>
    </cfRule>
    <cfRule type="cellIs" dxfId="1259" priority="1350" operator="equal">
      <formula>"NO HABILITADO"</formula>
    </cfRule>
  </conditionalFormatting>
  <conditionalFormatting sqref="BV67:BV68 BV14:BV65 BV71:BV78 BV81:BV84 BV87:BV95 BV98:BV101 BV104:BV107 BV109:BV113 BV115 BV118:BV122 BV124:BV138 BV140:BV141 BV143 BV145 BV147 BV149 BV151:BV152 BV154 BV156 BV158 BV160 BV163:BV166 BV168:BV169 BV171:BV173 BV176:BV185 BV187:BV188">
    <cfRule type="cellIs" dxfId="1258" priority="1343" operator="equal">
      <formula>0</formula>
    </cfRule>
    <cfRule type="cellIs" dxfId="1257" priority="1344" operator="equal">
      <formula>1</formula>
    </cfRule>
  </conditionalFormatting>
  <conditionalFormatting sqref="BQ66:BS66">
    <cfRule type="cellIs" dxfId="1256" priority="1341" operator="equal">
      <formula>0</formula>
    </cfRule>
    <cfRule type="cellIs" dxfId="1255" priority="1342" operator="equal">
      <formula>1</formula>
    </cfRule>
  </conditionalFormatting>
  <conditionalFormatting sqref="BV66">
    <cfRule type="cellIs" dxfId="1254" priority="1339" operator="equal">
      <formula>0</formula>
    </cfRule>
    <cfRule type="cellIs" dxfId="1253" priority="1340" operator="equal">
      <formula>1</formula>
    </cfRule>
  </conditionalFormatting>
  <conditionalFormatting sqref="BT14:BU23 BT67:BU68 BT71:BU78 BT81:BU84 BT87:BU95 BT98:BU101 BT104:BU107 BT187:BU188 BT176:BU185 BU174 BT171:BU173 BT168:BU169 BT163:BU166 BU161 BT160:BU160 BT158:BU158 BT156:BU156 BT154:BU154 BT151:BU152 BT149:BU149 BT147:BU147 BT145:BU145 BT143:BU143 BT140:BU141 BT124:BU138 BT118:BU122 BT115:BU115 BU116 BT109:BU113 BT64:BU64 BU61 BT50:BU60 BT44:BU48 BT35:BU42 BT30:BU33 BT25:BU28">
    <cfRule type="cellIs" dxfId="1252" priority="1345" operator="equal">
      <formula>0</formula>
    </cfRule>
    <cfRule type="cellIs" dxfId="1251" priority="1346" operator="equal">
      <formula>1</formula>
    </cfRule>
  </conditionalFormatting>
  <conditionalFormatting sqref="BQ14:BS65 BQ67:BS68 BQ71:BS78 BQ81:BS84 BQ87:BS95 BQ98:BS101 BQ104:BS188">
    <cfRule type="cellIs" dxfId="1250" priority="1347" operator="equal">
      <formula>0</formula>
    </cfRule>
    <cfRule type="cellIs" dxfId="1249" priority="1348" operator="equal">
      <formula>1</formula>
    </cfRule>
  </conditionalFormatting>
  <conditionalFormatting sqref="CM69">
    <cfRule type="cellIs" dxfId="1248" priority="1223" operator="equal">
      <formula>0</formula>
    </cfRule>
    <cfRule type="cellIs" dxfId="1247" priority="1224" operator="equal">
      <formula>1</formula>
    </cfRule>
  </conditionalFormatting>
  <conditionalFormatting sqref="CH69:CJ69">
    <cfRule type="cellIs" dxfId="1246" priority="1225" operator="equal">
      <formula>0</formula>
    </cfRule>
    <cfRule type="cellIs" dxfId="1245" priority="1226" operator="equal">
      <formula>1</formula>
    </cfRule>
  </conditionalFormatting>
  <conditionalFormatting sqref="BV70">
    <cfRule type="cellIs" dxfId="1244" priority="1331" operator="equal">
      <formula>0</formula>
    </cfRule>
    <cfRule type="cellIs" dxfId="1243" priority="1332" operator="equal">
      <formula>1</formula>
    </cfRule>
  </conditionalFormatting>
  <conditionalFormatting sqref="CH70:CJ70">
    <cfRule type="cellIs" dxfId="1242" priority="1221" operator="equal">
      <formula>0</formula>
    </cfRule>
    <cfRule type="cellIs" dxfId="1241" priority="1222" operator="equal">
      <formula>1</formula>
    </cfRule>
  </conditionalFormatting>
  <conditionalFormatting sqref="BV79">
    <cfRule type="cellIs" dxfId="1240" priority="1327" operator="equal">
      <formula>0</formula>
    </cfRule>
    <cfRule type="cellIs" dxfId="1239" priority="1328" operator="equal">
      <formula>1</formula>
    </cfRule>
  </conditionalFormatting>
  <conditionalFormatting sqref="BQ79:BS79">
    <cfRule type="cellIs" dxfId="1238" priority="1329" operator="equal">
      <formula>0</formula>
    </cfRule>
    <cfRule type="cellIs" dxfId="1237" priority="1330" operator="equal">
      <formula>1</formula>
    </cfRule>
  </conditionalFormatting>
  <conditionalFormatting sqref="BV80">
    <cfRule type="cellIs" dxfId="1236" priority="1323" operator="equal">
      <formula>0</formula>
    </cfRule>
    <cfRule type="cellIs" dxfId="1235" priority="1324" operator="equal">
      <formula>1</formula>
    </cfRule>
  </conditionalFormatting>
  <conditionalFormatting sqref="BQ80:BS80">
    <cfRule type="cellIs" dxfId="1234" priority="1325" operator="equal">
      <formula>0</formula>
    </cfRule>
    <cfRule type="cellIs" dxfId="1233" priority="1326" operator="equal">
      <formula>1</formula>
    </cfRule>
  </conditionalFormatting>
  <conditionalFormatting sqref="BV85">
    <cfRule type="cellIs" dxfId="1232" priority="1319" operator="equal">
      <formula>0</formula>
    </cfRule>
    <cfRule type="cellIs" dxfId="1231" priority="1320" operator="equal">
      <formula>1</formula>
    </cfRule>
  </conditionalFormatting>
  <conditionalFormatting sqref="BQ85:BS85">
    <cfRule type="cellIs" dxfId="1230" priority="1321" operator="equal">
      <formula>0</formula>
    </cfRule>
    <cfRule type="cellIs" dxfId="1229" priority="1322" operator="equal">
      <formula>1</formula>
    </cfRule>
  </conditionalFormatting>
  <conditionalFormatting sqref="BV86">
    <cfRule type="cellIs" dxfId="1228" priority="1315" operator="equal">
      <formula>0</formula>
    </cfRule>
    <cfRule type="cellIs" dxfId="1227" priority="1316" operator="equal">
      <formula>1</formula>
    </cfRule>
  </conditionalFormatting>
  <conditionalFormatting sqref="BQ86:BS86">
    <cfRule type="cellIs" dxfId="1226" priority="1317" operator="equal">
      <formula>0</formula>
    </cfRule>
    <cfRule type="cellIs" dxfId="1225" priority="1318" operator="equal">
      <formula>1</formula>
    </cfRule>
  </conditionalFormatting>
  <conditionalFormatting sqref="BV96">
    <cfRule type="cellIs" dxfId="1224" priority="1311" operator="equal">
      <formula>0</formula>
    </cfRule>
    <cfRule type="cellIs" dxfId="1223" priority="1312" operator="equal">
      <formula>1</formula>
    </cfRule>
  </conditionalFormatting>
  <conditionalFormatting sqref="BQ96:BS96">
    <cfRule type="cellIs" dxfId="1222" priority="1313" operator="equal">
      <formula>0</formula>
    </cfRule>
    <cfRule type="cellIs" dxfId="1221" priority="1314" operator="equal">
      <formula>1</formula>
    </cfRule>
  </conditionalFormatting>
  <conditionalFormatting sqref="BV97">
    <cfRule type="cellIs" dxfId="1220" priority="1307" operator="equal">
      <formula>0</formula>
    </cfRule>
    <cfRule type="cellIs" dxfId="1219" priority="1308" operator="equal">
      <formula>1</formula>
    </cfRule>
  </conditionalFormatting>
  <conditionalFormatting sqref="BQ97:BS97">
    <cfRule type="cellIs" dxfId="1218" priority="1309" operator="equal">
      <formula>0</formula>
    </cfRule>
    <cfRule type="cellIs" dxfId="1217" priority="1310" operator="equal">
      <formula>1</formula>
    </cfRule>
  </conditionalFormatting>
  <conditionalFormatting sqref="BV102">
    <cfRule type="cellIs" dxfId="1216" priority="1303" operator="equal">
      <formula>0</formula>
    </cfRule>
    <cfRule type="cellIs" dxfId="1215" priority="1304" operator="equal">
      <formula>1</formula>
    </cfRule>
  </conditionalFormatting>
  <conditionalFormatting sqref="BQ102:BS102">
    <cfRule type="cellIs" dxfId="1214" priority="1305" operator="equal">
      <formula>0</formula>
    </cfRule>
    <cfRule type="cellIs" dxfId="1213" priority="1306" operator="equal">
      <formula>1</formula>
    </cfRule>
  </conditionalFormatting>
  <conditionalFormatting sqref="BV103">
    <cfRule type="cellIs" dxfId="1212" priority="1299" operator="equal">
      <formula>0</formula>
    </cfRule>
    <cfRule type="cellIs" dxfId="1211" priority="1300" operator="equal">
      <formula>1</formula>
    </cfRule>
  </conditionalFormatting>
  <conditionalFormatting sqref="BQ103:BS103">
    <cfRule type="cellIs" dxfId="1210" priority="1301" operator="equal">
      <formula>0</formula>
    </cfRule>
    <cfRule type="cellIs" dxfId="1209" priority="1302" operator="equal">
      <formula>1</formula>
    </cfRule>
  </conditionalFormatting>
  <conditionalFormatting sqref="BV108">
    <cfRule type="cellIs" dxfId="1208" priority="1297" operator="equal">
      <formula>0</formula>
    </cfRule>
    <cfRule type="cellIs" dxfId="1207" priority="1298" operator="equal">
      <formula>1</formula>
    </cfRule>
  </conditionalFormatting>
  <conditionalFormatting sqref="BV114">
    <cfRule type="cellIs" dxfId="1206" priority="1295" operator="equal">
      <formula>0</formula>
    </cfRule>
    <cfRule type="cellIs" dxfId="1205" priority="1296" operator="equal">
      <formula>1</formula>
    </cfRule>
  </conditionalFormatting>
  <conditionalFormatting sqref="BV117">
    <cfRule type="cellIs" dxfId="1204" priority="1293" operator="equal">
      <formula>0</formula>
    </cfRule>
    <cfRule type="cellIs" dxfId="1203" priority="1294" operator="equal">
      <formula>1</formula>
    </cfRule>
  </conditionalFormatting>
  <conditionalFormatting sqref="BV116">
    <cfRule type="cellIs" dxfId="1202" priority="1291" operator="equal">
      <formula>0</formula>
    </cfRule>
    <cfRule type="cellIs" dxfId="1201" priority="1292" operator="equal">
      <formula>1</formula>
    </cfRule>
  </conditionalFormatting>
  <conditionalFormatting sqref="BV123">
    <cfRule type="cellIs" dxfId="1200" priority="1289" operator="equal">
      <formula>0</formula>
    </cfRule>
    <cfRule type="cellIs" dxfId="1199" priority="1290" operator="equal">
      <formula>1</formula>
    </cfRule>
  </conditionalFormatting>
  <conditionalFormatting sqref="BV139">
    <cfRule type="cellIs" dxfId="1198" priority="1287" operator="equal">
      <formula>0</formula>
    </cfRule>
    <cfRule type="cellIs" dxfId="1197" priority="1288" operator="equal">
      <formula>1</formula>
    </cfRule>
  </conditionalFormatting>
  <conditionalFormatting sqref="BV142">
    <cfRule type="cellIs" dxfId="1196" priority="1285" operator="equal">
      <formula>0</formula>
    </cfRule>
    <cfRule type="cellIs" dxfId="1195" priority="1286" operator="equal">
      <formula>1</formula>
    </cfRule>
  </conditionalFormatting>
  <conditionalFormatting sqref="BV144">
    <cfRule type="cellIs" dxfId="1194" priority="1283" operator="equal">
      <formula>0</formula>
    </cfRule>
    <cfRule type="cellIs" dxfId="1193" priority="1284" operator="equal">
      <formula>1</formula>
    </cfRule>
  </conditionalFormatting>
  <conditionalFormatting sqref="BV146">
    <cfRule type="cellIs" dxfId="1192" priority="1281" operator="equal">
      <formula>0</formula>
    </cfRule>
    <cfRule type="cellIs" dxfId="1191" priority="1282" operator="equal">
      <formula>1</formula>
    </cfRule>
  </conditionalFormatting>
  <conditionalFormatting sqref="BV148">
    <cfRule type="cellIs" dxfId="1190" priority="1279" operator="equal">
      <formula>0</formula>
    </cfRule>
    <cfRule type="cellIs" dxfId="1189" priority="1280" operator="equal">
      <formula>1</formula>
    </cfRule>
  </conditionalFormatting>
  <conditionalFormatting sqref="BV150">
    <cfRule type="cellIs" dxfId="1188" priority="1277" operator="equal">
      <formula>0</formula>
    </cfRule>
    <cfRule type="cellIs" dxfId="1187" priority="1278" operator="equal">
      <formula>1</formula>
    </cfRule>
  </conditionalFormatting>
  <conditionalFormatting sqref="BV153">
    <cfRule type="cellIs" dxfId="1186" priority="1275" operator="equal">
      <formula>0</formula>
    </cfRule>
    <cfRule type="cellIs" dxfId="1185" priority="1276" operator="equal">
      <formula>1</formula>
    </cfRule>
  </conditionalFormatting>
  <conditionalFormatting sqref="BV155">
    <cfRule type="cellIs" dxfId="1184" priority="1273" operator="equal">
      <formula>0</formula>
    </cfRule>
    <cfRule type="cellIs" dxfId="1183" priority="1274" operator="equal">
      <formula>1</formula>
    </cfRule>
  </conditionalFormatting>
  <conditionalFormatting sqref="BV157">
    <cfRule type="cellIs" dxfId="1182" priority="1271" operator="equal">
      <formula>0</formula>
    </cfRule>
    <cfRule type="cellIs" dxfId="1181" priority="1272" operator="equal">
      <formula>1</formula>
    </cfRule>
  </conditionalFormatting>
  <conditionalFormatting sqref="BV159">
    <cfRule type="cellIs" dxfId="1180" priority="1269" operator="equal">
      <formula>0</formula>
    </cfRule>
    <cfRule type="cellIs" dxfId="1179" priority="1270" operator="equal">
      <formula>1</formula>
    </cfRule>
  </conditionalFormatting>
  <conditionalFormatting sqref="BV161">
    <cfRule type="cellIs" dxfId="1178" priority="1267" operator="equal">
      <formula>0</formula>
    </cfRule>
    <cfRule type="cellIs" dxfId="1177" priority="1268" operator="equal">
      <formula>1</formula>
    </cfRule>
  </conditionalFormatting>
  <conditionalFormatting sqref="BV162">
    <cfRule type="cellIs" dxfId="1176" priority="1265" operator="equal">
      <formula>0</formula>
    </cfRule>
    <cfRule type="cellIs" dxfId="1175" priority="1266" operator="equal">
      <formula>1</formula>
    </cfRule>
  </conditionalFormatting>
  <conditionalFormatting sqref="BV167">
    <cfRule type="cellIs" dxfId="1174" priority="1263" operator="equal">
      <formula>0</formula>
    </cfRule>
    <cfRule type="cellIs" dxfId="1173" priority="1264" operator="equal">
      <formula>1</formula>
    </cfRule>
  </conditionalFormatting>
  <conditionalFormatting sqref="BV170">
    <cfRule type="cellIs" dxfId="1172" priority="1261" operator="equal">
      <formula>0</formula>
    </cfRule>
    <cfRule type="cellIs" dxfId="1171" priority="1262" operator="equal">
      <formula>1</formula>
    </cfRule>
  </conditionalFormatting>
  <conditionalFormatting sqref="BV174">
    <cfRule type="cellIs" dxfId="1170" priority="1259" operator="equal">
      <formula>0</formula>
    </cfRule>
    <cfRule type="cellIs" dxfId="1169" priority="1260" operator="equal">
      <formula>1</formula>
    </cfRule>
  </conditionalFormatting>
  <conditionalFormatting sqref="BV175">
    <cfRule type="cellIs" dxfId="1168" priority="1257" operator="equal">
      <formula>0</formula>
    </cfRule>
    <cfRule type="cellIs" dxfId="1167" priority="1258" operator="equal">
      <formula>1</formula>
    </cfRule>
  </conditionalFormatting>
  <conditionalFormatting sqref="BV186">
    <cfRule type="cellIs" dxfId="1166" priority="1255" operator="equal">
      <formula>0</formula>
    </cfRule>
    <cfRule type="cellIs" dxfId="1165" priority="1256" operator="equal">
      <formula>1</formula>
    </cfRule>
  </conditionalFormatting>
  <conditionalFormatting sqref="BV197">
    <cfRule type="cellIs" dxfId="1164" priority="1243" operator="equal">
      <formula>0</formula>
    </cfRule>
    <cfRule type="cellIs" dxfId="1163" priority="1244" operator="equal">
      <formula>1</formula>
    </cfRule>
  </conditionalFormatting>
  <conditionalFormatting sqref="BT197">
    <cfRule type="cellIs" dxfId="1162" priority="1241" operator="equal">
      <formula>0</formula>
    </cfRule>
    <cfRule type="cellIs" dxfId="1161" priority="1242" operator="equal">
      <formula>1</formula>
    </cfRule>
  </conditionalFormatting>
  <conditionalFormatting sqref="BR197">
    <cfRule type="cellIs" dxfId="1160" priority="1239" operator="equal">
      <formula>0</formula>
    </cfRule>
    <cfRule type="cellIs" dxfId="1159" priority="1240" operator="equal">
      <formula>1</formula>
    </cfRule>
  </conditionalFormatting>
  <conditionalFormatting sqref="BX197">
    <cfRule type="cellIs" dxfId="1158" priority="1245" operator="equal">
      <formula>0</formula>
    </cfRule>
    <cfRule type="cellIs" dxfId="1157" priority="1246" operator="equal">
      <formula>1</formula>
    </cfRule>
  </conditionalFormatting>
  <conditionalFormatting sqref="CM197">
    <cfRule type="cellIs" dxfId="1156" priority="1131" operator="equal">
      <formula>0</formula>
    </cfRule>
    <cfRule type="cellIs" dxfId="1155" priority="1132" operator="equal">
      <formula>1</formula>
    </cfRule>
  </conditionalFormatting>
  <conditionalFormatting sqref="CK197">
    <cfRule type="cellIs" dxfId="1154" priority="1129" operator="equal">
      <formula>0</formula>
    </cfRule>
    <cfRule type="cellIs" dxfId="1153" priority="1130" operator="equal">
      <formula>1</formula>
    </cfRule>
  </conditionalFormatting>
  <conditionalFormatting sqref="CI197">
    <cfRule type="cellIs" dxfId="1152" priority="1127" operator="equal">
      <formula>0</formula>
    </cfRule>
    <cfRule type="cellIs" dxfId="1151" priority="1128" operator="equal">
      <formula>1</formula>
    </cfRule>
  </conditionalFormatting>
  <conditionalFormatting sqref="BJ197">
    <cfRule type="cellIs" dxfId="1150" priority="1237" operator="equal">
      <formula>"OK"</formula>
    </cfRule>
    <cfRule type="cellIs" dxfId="1149" priority="1238" operator="equal">
      <formula>"NO HABILITADO"</formula>
    </cfRule>
  </conditionalFormatting>
  <conditionalFormatting sqref="CY69:DA69">
    <cfRule type="cellIs" dxfId="1148" priority="1113" operator="equal">
      <formula>0</formula>
    </cfRule>
    <cfRule type="cellIs" dxfId="1147" priority="1114" operator="equal">
      <formula>1</formula>
    </cfRule>
  </conditionalFormatting>
  <conditionalFormatting sqref="CY70:DA70">
    <cfRule type="cellIs" dxfId="1146" priority="1109" operator="equal">
      <formula>0</formula>
    </cfRule>
    <cfRule type="cellIs" dxfId="1145" priority="1110" operator="equal">
      <formula>1</formula>
    </cfRule>
  </conditionalFormatting>
  <conditionalFormatting sqref="DD69">
    <cfRule type="cellIs" dxfId="1144" priority="1111" operator="equal">
      <formula>0</formula>
    </cfRule>
    <cfRule type="cellIs" dxfId="1143" priority="1112" operator="equal">
      <formula>1</formula>
    </cfRule>
  </conditionalFormatting>
  <conditionalFormatting sqref="CM67:CM68 CM14:CM65 CM71:CM78 CM81:CM84 CM87:CM95 CM98:CM101 CM104:CM107 CM109:CM113 CM115 CM118:CM122 CM124:CM138 CM140:CM141 CM143 CM145 CM147 CM149 CM151:CM152 CM154 CM156 CM158 CM160 CM163:CM166 CM168:CM169 CM171:CM173 CM176:CM185 CM187:CM188">
    <cfRule type="cellIs" dxfId="1142" priority="1231" operator="equal">
      <formula>0</formula>
    </cfRule>
    <cfRule type="cellIs" dxfId="1141" priority="1232" operator="equal">
      <formula>1</formula>
    </cfRule>
  </conditionalFormatting>
  <conditionalFormatting sqref="CH66:CJ66">
    <cfRule type="cellIs" dxfId="1140" priority="1229" operator="equal">
      <formula>0</formula>
    </cfRule>
    <cfRule type="cellIs" dxfId="1139" priority="1230" operator="equal">
      <formula>1</formula>
    </cfRule>
  </conditionalFormatting>
  <conditionalFormatting sqref="CM66">
    <cfRule type="cellIs" dxfId="1138" priority="1227" operator="equal">
      <formula>0</formula>
    </cfRule>
    <cfRule type="cellIs" dxfId="1137" priority="1228" operator="equal">
      <formula>1</formula>
    </cfRule>
  </conditionalFormatting>
  <conditionalFormatting sqref="CK14:CL23 CK67:CL68 CK71:CL78 CK81:CL84 CK87:CL95 CK98:CL101 CK104:CL107 CK187:CL188 CK176:CL185 CL174 CK171:CL173 CK168:CL169 CK163:CL166 CL161 CK160:CL160 CK158:CL158 CK156:CL156 CK154:CL154 CK151:CL152 CK149:CL149 CK147:CL147 CK145:CL145 CK143:CL143 CK140:CL141 CK124:CL138 CK118:CL122 CK115:CL115 CL116 CK109:CL113 CK64:CL64 CL61 CK50:CL60 CK44:CL48 CK35:CL42 CK30:CL33 CK25:CL28">
    <cfRule type="cellIs" dxfId="1136" priority="1233" operator="equal">
      <formula>0</formula>
    </cfRule>
    <cfRule type="cellIs" dxfId="1135" priority="1234" operator="equal">
      <formula>1</formula>
    </cfRule>
  </conditionalFormatting>
  <conditionalFormatting sqref="CH14:CJ65 CH67:CJ68 CH71:CJ78 CH81:CJ84 CH87:CJ95 CH98:CJ101 CH104:CJ188">
    <cfRule type="cellIs" dxfId="1134" priority="1235" operator="equal">
      <formula>0</formula>
    </cfRule>
    <cfRule type="cellIs" dxfId="1133" priority="1236" operator="equal">
      <formula>1</formula>
    </cfRule>
  </conditionalFormatting>
  <conditionalFormatting sqref="CM70">
    <cfRule type="cellIs" dxfId="1132" priority="1219" operator="equal">
      <formula>0</formula>
    </cfRule>
    <cfRule type="cellIs" dxfId="1131" priority="1220" operator="equal">
      <formula>1</formula>
    </cfRule>
  </conditionalFormatting>
  <conditionalFormatting sqref="CM79">
    <cfRule type="cellIs" dxfId="1130" priority="1215" operator="equal">
      <formula>0</formula>
    </cfRule>
    <cfRule type="cellIs" dxfId="1129" priority="1216" operator="equal">
      <formula>1</formula>
    </cfRule>
  </conditionalFormatting>
  <conditionalFormatting sqref="CH79:CJ79">
    <cfRule type="cellIs" dxfId="1128" priority="1217" operator="equal">
      <formula>0</formula>
    </cfRule>
    <cfRule type="cellIs" dxfId="1127" priority="1218" operator="equal">
      <formula>1</formula>
    </cfRule>
  </conditionalFormatting>
  <conditionalFormatting sqref="CM80">
    <cfRule type="cellIs" dxfId="1126" priority="1211" operator="equal">
      <formula>0</formula>
    </cfRule>
    <cfRule type="cellIs" dxfId="1125" priority="1212" operator="equal">
      <formula>1</formula>
    </cfRule>
  </conditionalFormatting>
  <conditionalFormatting sqref="CH80:CJ80">
    <cfRule type="cellIs" dxfId="1124" priority="1213" operator="equal">
      <formula>0</formula>
    </cfRule>
    <cfRule type="cellIs" dxfId="1123" priority="1214" operator="equal">
      <formula>1</formula>
    </cfRule>
  </conditionalFormatting>
  <conditionalFormatting sqref="CM85">
    <cfRule type="cellIs" dxfId="1122" priority="1207" operator="equal">
      <formula>0</formula>
    </cfRule>
    <cfRule type="cellIs" dxfId="1121" priority="1208" operator="equal">
      <formula>1</formula>
    </cfRule>
  </conditionalFormatting>
  <conditionalFormatting sqref="CH85:CJ85">
    <cfRule type="cellIs" dxfId="1120" priority="1209" operator="equal">
      <formula>0</formula>
    </cfRule>
    <cfRule type="cellIs" dxfId="1119" priority="1210" operator="equal">
      <formula>1</formula>
    </cfRule>
  </conditionalFormatting>
  <conditionalFormatting sqref="CM86">
    <cfRule type="cellIs" dxfId="1118" priority="1203" operator="equal">
      <formula>0</formula>
    </cfRule>
    <cfRule type="cellIs" dxfId="1117" priority="1204" operator="equal">
      <formula>1</formula>
    </cfRule>
  </conditionalFormatting>
  <conditionalFormatting sqref="CH86:CJ86">
    <cfRule type="cellIs" dxfId="1116" priority="1205" operator="equal">
      <formula>0</formula>
    </cfRule>
    <cfRule type="cellIs" dxfId="1115" priority="1206" operator="equal">
      <formula>1</formula>
    </cfRule>
  </conditionalFormatting>
  <conditionalFormatting sqref="CM96">
    <cfRule type="cellIs" dxfId="1114" priority="1199" operator="equal">
      <formula>0</formula>
    </cfRule>
    <cfRule type="cellIs" dxfId="1113" priority="1200" operator="equal">
      <formula>1</formula>
    </cfRule>
  </conditionalFormatting>
  <conditionalFormatting sqref="CH96:CJ96">
    <cfRule type="cellIs" dxfId="1112" priority="1201" operator="equal">
      <formula>0</formula>
    </cfRule>
    <cfRule type="cellIs" dxfId="1111" priority="1202" operator="equal">
      <formula>1</formula>
    </cfRule>
  </conditionalFormatting>
  <conditionalFormatting sqref="CM97">
    <cfRule type="cellIs" dxfId="1110" priority="1195" operator="equal">
      <formula>0</formula>
    </cfRule>
    <cfRule type="cellIs" dxfId="1109" priority="1196" operator="equal">
      <formula>1</formula>
    </cfRule>
  </conditionalFormatting>
  <conditionalFormatting sqref="CH97:CJ97">
    <cfRule type="cellIs" dxfId="1108" priority="1197" operator="equal">
      <formula>0</formula>
    </cfRule>
    <cfRule type="cellIs" dxfId="1107" priority="1198" operator="equal">
      <formula>1</formula>
    </cfRule>
  </conditionalFormatting>
  <conditionalFormatting sqref="CM102">
    <cfRule type="cellIs" dxfId="1106" priority="1191" operator="equal">
      <formula>0</formula>
    </cfRule>
    <cfRule type="cellIs" dxfId="1105" priority="1192" operator="equal">
      <formula>1</formula>
    </cfRule>
  </conditionalFormatting>
  <conditionalFormatting sqref="CH102:CJ102">
    <cfRule type="cellIs" dxfId="1104" priority="1193" operator="equal">
      <formula>0</formula>
    </cfRule>
    <cfRule type="cellIs" dxfId="1103" priority="1194" operator="equal">
      <formula>1</formula>
    </cfRule>
  </conditionalFormatting>
  <conditionalFormatting sqref="CM103">
    <cfRule type="cellIs" dxfId="1102" priority="1187" operator="equal">
      <formula>0</formula>
    </cfRule>
    <cfRule type="cellIs" dxfId="1101" priority="1188" operator="equal">
      <formula>1</formula>
    </cfRule>
  </conditionalFormatting>
  <conditionalFormatting sqref="CH103:CJ103">
    <cfRule type="cellIs" dxfId="1100" priority="1189" operator="equal">
      <formula>0</formula>
    </cfRule>
    <cfRule type="cellIs" dxfId="1099" priority="1190" operator="equal">
      <formula>1</formula>
    </cfRule>
  </conditionalFormatting>
  <conditionalFormatting sqref="CM108">
    <cfRule type="cellIs" dxfId="1098" priority="1185" operator="equal">
      <formula>0</formula>
    </cfRule>
    <cfRule type="cellIs" dxfId="1097" priority="1186" operator="equal">
      <formula>1</formula>
    </cfRule>
  </conditionalFormatting>
  <conditionalFormatting sqref="CM114">
    <cfRule type="cellIs" dxfId="1096" priority="1183" operator="equal">
      <formula>0</formula>
    </cfRule>
    <cfRule type="cellIs" dxfId="1095" priority="1184" operator="equal">
      <formula>1</formula>
    </cfRule>
  </conditionalFormatting>
  <conditionalFormatting sqref="CM117">
    <cfRule type="cellIs" dxfId="1094" priority="1181" operator="equal">
      <formula>0</formula>
    </cfRule>
    <cfRule type="cellIs" dxfId="1093" priority="1182" operator="equal">
      <formula>1</formula>
    </cfRule>
  </conditionalFormatting>
  <conditionalFormatting sqref="CM116">
    <cfRule type="cellIs" dxfId="1092" priority="1179" operator="equal">
      <formula>0</formula>
    </cfRule>
    <cfRule type="cellIs" dxfId="1091" priority="1180" operator="equal">
      <formula>1</formula>
    </cfRule>
  </conditionalFormatting>
  <conditionalFormatting sqref="CM123">
    <cfRule type="cellIs" dxfId="1090" priority="1177" operator="equal">
      <formula>0</formula>
    </cfRule>
    <cfRule type="cellIs" dxfId="1089" priority="1178" operator="equal">
      <formula>1</formula>
    </cfRule>
  </conditionalFormatting>
  <conditionalFormatting sqref="CM139">
    <cfRule type="cellIs" dxfId="1088" priority="1175" operator="equal">
      <formula>0</formula>
    </cfRule>
    <cfRule type="cellIs" dxfId="1087" priority="1176" operator="equal">
      <formula>1</formula>
    </cfRule>
  </conditionalFormatting>
  <conditionalFormatting sqref="CM142">
    <cfRule type="cellIs" dxfId="1086" priority="1173" operator="equal">
      <formula>0</formula>
    </cfRule>
    <cfRule type="cellIs" dxfId="1085" priority="1174" operator="equal">
      <formula>1</formula>
    </cfRule>
  </conditionalFormatting>
  <conditionalFormatting sqref="CM144">
    <cfRule type="cellIs" dxfId="1084" priority="1171" operator="equal">
      <formula>0</formula>
    </cfRule>
    <cfRule type="cellIs" dxfId="1083" priority="1172" operator="equal">
      <formula>1</formula>
    </cfRule>
  </conditionalFormatting>
  <conditionalFormatting sqref="CM146">
    <cfRule type="cellIs" dxfId="1082" priority="1169" operator="equal">
      <formula>0</formula>
    </cfRule>
    <cfRule type="cellIs" dxfId="1081" priority="1170" operator="equal">
      <formula>1</formula>
    </cfRule>
  </conditionalFormatting>
  <conditionalFormatting sqref="CM148">
    <cfRule type="cellIs" dxfId="1080" priority="1167" operator="equal">
      <formula>0</formula>
    </cfRule>
    <cfRule type="cellIs" dxfId="1079" priority="1168" operator="equal">
      <formula>1</formula>
    </cfRule>
  </conditionalFormatting>
  <conditionalFormatting sqref="CM150">
    <cfRule type="cellIs" dxfId="1078" priority="1165" operator="equal">
      <formula>0</formula>
    </cfRule>
    <cfRule type="cellIs" dxfId="1077" priority="1166" operator="equal">
      <formula>1</formula>
    </cfRule>
  </conditionalFormatting>
  <conditionalFormatting sqref="CM153">
    <cfRule type="cellIs" dxfId="1076" priority="1163" operator="equal">
      <formula>0</formula>
    </cfRule>
    <cfRule type="cellIs" dxfId="1075" priority="1164" operator="equal">
      <formula>1</formula>
    </cfRule>
  </conditionalFormatting>
  <conditionalFormatting sqref="CM155">
    <cfRule type="cellIs" dxfId="1074" priority="1161" operator="equal">
      <formula>0</formula>
    </cfRule>
    <cfRule type="cellIs" dxfId="1073" priority="1162" operator="equal">
      <formula>1</formula>
    </cfRule>
  </conditionalFormatting>
  <conditionalFormatting sqref="CM157">
    <cfRule type="cellIs" dxfId="1072" priority="1159" operator="equal">
      <formula>0</formula>
    </cfRule>
    <cfRule type="cellIs" dxfId="1071" priority="1160" operator="equal">
      <formula>1</formula>
    </cfRule>
  </conditionalFormatting>
  <conditionalFormatting sqref="CM159">
    <cfRule type="cellIs" dxfId="1070" priority="1157" operator="equal">
      <formula>0</formula>
    </cfRule>
    <cfRule type="cellIs" dxfId="1069" priority="1158" operator="equal">
      <formula>1</formula>
    </cfRule>
  </conditionalFormatting>
  <conditionalFormatting sqref="CM161">
    <cfRule type="cellIs" dxfId="1068" priority="1155" operator="equal">
      <formula>0</formula>
    </cfRule>
    <cfRule type="cellIs" dxfId="1067" priority="1156" operator="equal">
      <formula>1</formula>
    </cfRule>
  </conditionalFormatting>
  <conditionalFormatting sqref="CM162">
    <cfRule type="cellIs" dxfId="1066" priority="1153" operator="equal">
      <formula>0</formula>
    </cfRule>
    <cfRule type="cellIs" dxfId="1065" priority="1154" operator="equal">
      <formula>1</formula>
    </cfRule>
  </conditionalFormatting>
  <conditionalFormatting sqref="CM167">
    <cfRule type="cellIs" dxfId="1064" priority="1151" operator="equal">
      <formula>0</formula>
    </cfRule>
    <cfRule type="cellIs" dxfId="1063" priority="1152" operator="equal">
      <formula>1</formula>
    </cfRule>
  </conditionalFormatting>
  <conditionalFormatting sqref="CM170">
    <cfRule type="cellIs" dxfId="1062" priority="1149" operator="equal">
      <formula>0</formula>
    </cfRule>
    <cfRule type="cellIs" dxfId="1061" priority="1150" operator="equal">
      <formula>1</formula>
    </cfRule>
  </conditionalFormatting>
  <conditionalFormatting sqref="CM174">
    <cfRule type="cellIs" dxfId="1060" priority="1147" operator="equal">
      <formula>0</formula>
    </cfRule>
    <cfRule type="cellIs" dxfId="1059" priority="1148" operator="equal">
      <formula>1</formula>
    </cfRule>
  </conditionalFormatting>
  <conditionalFormatting sqref="CM175">
    <cfRule type="cellIs" dxfId="1058" priority="1145" operator="equal">
      <formula>0</formula>
    </cfRule>
    <cfRule type="cellIs" dxfId="1057" priority="1146" operator="equal">
      <formula>1</formula>
    </cfRule>
  </conditionalFormatting>
  <conditionalFormatting sqref="CM186">
    <cfRule type="cellIs" dxfId="1056" priority="1143" operator="equal">
      <formula>0</formula>
    </cfRule>
    <cfRule type="cellIs" dxfId="1055" priority="1144" operator="equal">
      <formula>1</formula>
    </cfRule>
  </conditionalFormatting>
  <conditionalFormatting sqref="DB197">
    <cfRule type="cellIs" dxfId="1054" priority="1017" operator="equal">
      <formula>0</formula>
    </cfRule>
    <cfRule type="cellIs" dxfId="1053" priority="1018" operator="equal">
      <formula>1</formula>
    </cfRule>
  </conditionalFormatting>
  <conditionalFormatting sqref="CZ197">
    <cfRule type="cellIs" dxfId="1052" priority="1015" operator="equal">
      <formula>0</formula>
    </cfRule>
    <cfRule type="cellIs" dxfId="1051" priority="1016" operator="equal">
      <formula>1</formula>
    </cfRule>
  </conditionalFormatting>
  <conditionalFormatting sqref="DD197">
    <cfRule type="cellIs" dxfId="1050" priority="1019" operator="equal">
      <formula>0</formula>
    </cfRule>
    <cfRule type="cellIs" dxfId="1049" priority="1020" operator="equal">
      <formula>1</formula>
    </cfRule>
  </conditionalFormatting>
  <conditionalFormatting sqref="DU197">
    <cfRule type="cellIs" dxfId="1048" priority="907" operator="equal">
      <formula>0</formula>
    </cfRule>
    <cfRule type="cellIs" dxfId="1047" priority="908" operator="equal">
      <formula>1</formula>
    </cfRule>
  </conditionalFormatting>
  <conditionalFormatting sqref="DS197">
    <cfRule type="cellIs" dxfId="1046" priority="905" operator="equal">
      <formula>0</formula>
    </cfRule>
    <cfRule type="cellIs" dxfId="1045" priority="906" operator="equal">
      <formula>1</formula>
    </cfRule>
  </conditionalFormatting>
  <conditionalFormatting sqref="DQ197">
    <cfRule type="cellIs" dxfId="1044" priority="903" operator="equal">
      <formula>0</formula>
    </cfRule>
    <cfRule type="cellIs" dxfId="1043" priority="904" operator="equal">
      <formula>1</formula>
    </cfRule>
  </conditionalFormatting>
  <conditionalFormatting sqref="CO197">
    <cfRule type="cellIs" dxfId="1042" priority="1133" operator="equal">
      <formula>0</formula>
    </cfRule>
    <cfRule type="cellIs" dxfId="1041" priority="1134" operator="equal">
      <formula>1</formula>
    </cfRule>
  </conditionalFormatting>
  <conditionalFormatting sqref="CA197">
    <cfRule type="cellIs" dxfId="1040" priority="1125" operator="equal">
      <formula>"OK"</formula>
    </cfRule>
    <cfRule type="cellIs" dxfId="1039" priority="1126" operator="equal">
      <formula>"NO HABILITADO"</formula>
    </cfRule>
  </conditionalFormatting>
  <conditionalFormatting sqref="DU69">
    <cfRule type="cellIs" dxfId="1038" priority="999" operator="equal">
      <formula>0</formula>
    </cfRule>
    <cfRule type="cellIs" dxfId="1037" priority="1000" operator="equal">
      <formula>1</formula>
    </cfRule>
  </conditionalFormatting>
  <conditionalFormatting sqref="DP69:DR69">
    <cfRule type="cellIs" dxfId="1036" priority="1001" operator="equal">
      <formula>0</formula>
    </cfRule>
    <cfRule type="cellIs" dxfId="1035" priority="1002" operator="equal">
      <formula>1</formula>
    </cfRule>
  </conditionalFormatting>
  <conditionalFormatting sqref="DP70:DR70">
    <cfRule type="cellIs" dxfId="1034" priority="997" operator="equal">
      <formula>0</formula>
    </cfRule>
    <cfRule type="cellIs" dxfId="1033" priority="998" operator="equal">
      <formula>1</formula>
    </cfRule>
  </conditionalFormatting>
  <conditionalFormatting sqref="EJ197">
    <cfRule type="cellIs" dxfId="1032" priority="793" operator="equal">
      <formula>0</formula>
    </cfRule>
    <cfRule type="cellIs" dxfId="1031" priority="794" operator="equal">
      <formula>1</formula>
    </cfRule>
  </conditionalFormatting>
  <conditionalFormatting sqref="EH197">
    <cfRule type="cellIs" dxfId="1030" priority="791" operator="equal">
      <formula>0</formula>
    </cfRule>
    <cfRule type="cellIs" dxfId="1029" priority="792" operator="equal">
      <formula>1</formula>
    </cfRule>
  </conditionalFormatting>
  <conditionalFormatting sqref="DD67:DD68 DD14:DD65 DD71:DD78 DD81:DD84 DD87:DD95 DD98:DD101 DD104:DD107 DD109:DD113 DD115 DD118:DD122 DD124:DD138 DD140:DD141 DD143 DD145 DD147 DD149 DD151:DD152 DD154 DD156 DD158 DD160 DD163:DD166 DD168:DD169 DD171:DD173 DD176:DD185 DD187:DD188">
    <cfRule type="cellIs" dxfId="1028" priority="1119" operator="equal">
      <formula>0</formula>
    </cfRule>
    <cfRule type="cellIs" dxfId="1027" priority="1120" operator="equal">
      <formula>1</formula>
    </cfRule>
  </conditionalFormatting>
  <conditionalFormatting sqref="CY66:DA66">
    <cfRule type="cellIs" dxfId="1026" priority="1117" operator="equal">
      <formula>0</formula>
    </cfRule>
    <cfRule type="cellIs" dxfId="1025" priority="1118" operator="equal">
      <formula>1</formula>
    </cfRule>
  </conditionalFormatting>
  <conditionalFormatting sqref="DD66">
    <cfRule type="cellIs" dxfId="1024" priority="1115" operator="equal">
      <formula>0</formula>
    </cfRule>
    <cfRule type="cellIs" dxfId="1023" priority="1116" operator="equal">
      <formula>1</formula>
    </cfRule>
  </conditionalFormatting>
  <conditionalFormatting sqref="DB14:DC23 DB67:DC68 DB71:DC78 DB81:DC84 DB87:DC95 DB98:DC101 DB104:DC107 DB187:DC188 DB176:DC185 DC174 DB171:DC173 DB168:DC169 DB163:DC166 DC161 DB160:DC160 DB158:DC158 DB156:DC156 DB154:DC154 DB151:DC152 DB149:DC149 DB147:DC147 DB145:DC145 DB143:DC143 DB140:DC141 DB124:DC138 DB118:DC122 DB115:DC115 DC116 DB109:DC113 DB64:DC64 DC61 DB50:DC60 DB44:DC48 DB35:DC42 DB30:DC33 DB25:DC28">
    <cfRule type="cellIs" dxfId="1022" priority="1121" operator="equal">
      <formula>0</formula>
    </cfRule>
    <cfRule type="cellIs" dxfId="1021" priority="1122" operator="equal">
      <formula>1</formula>
    </cfRule>
  </conditionalFormatting>
  <conditionalFormatting sqref="CY14:DA65 CY67:DA68 CY71:DA78 CY81:DA84 CY87:DA95 CY98:DA101 CY104:DA188">
    <cfRule type="cellIs" dxfId="1020" priority="1123" operator="equal">
      <formula>0</formula>
    </cfRule>
    <cfRule type="cellIs" dxfId="1019" priority="1124" operator="equal">
      <formula>1</formula>
    </cfRule>
  </conditionalFormatting>
  <conditionalFormatting sqref="DD70">
    <cfRule type="cellIs" dxfId="1018" priority="1107" operator="equal">
      <formula>0</formula>
    </cfRule>
    <cfRule type="cellIs" dxfId="1017" priority="1108" operator="equal">
      <formula>1</formula>
    </cfRule>
  </conditionalFormatting>
  <conditionalFormatting sqref="DD79">
    <cfRule type="cellIs" dxfId="1016" priority="1103" operator="equal">
      <formula>0</formula>
    </cfRule>
    <cfRule type="cellIs" dxfId="1015" priority="1104" operator="equal">
      <formula>1</formula>
    </cfRule>
  </conditionalFormatting>
  <conditionalFormatting sqref="CY79:DA79">
    <cfRule type="cellIs" dxfId="1014" priority="1105" operator="equal">
      <formula>0</formula>
    </cfRule>
    <cfRule type="cellIs" dxfId="1013" priority="1106" operator="equal">
      <formula>1</formula>
    </cfRule>
  </conditionalFormatting>
  <conditionalFormatting sqref="DD80">
    <cfRule type="cellIs" dxfId="1012" priority="1099" operator="equal">
      <formula>0</formula>
    </cfRule>
    <cfRule type="cellIs" dxfId="1011" priority="1100" operator="equal">
      <formula>1</formula>
    </cfRule>
  </conditionalFormatting>
  <conditionalFormatting sqref="CY80:DA80">
    <cfRule type="cellIs" dxfId="1010" priority="1101" operator="equal">
      <formula>0</formula>
    </cfRule>
    <cfRule type="cellIs" dxfId="1009" priority="1102" operator="equal">
      <formula>1</formula>
    </cfRule>
  </conditionalFormatting>
  <conditionalFormatting sqref="DD85">
    <cfRule type="cellIs" dxfId="1008" priority="1095" operator="equal">
      <formula>0</formula>
    </cfRule>
    <cfRule type="cellIs" dxfId="1007" priority="1096" operator="equal">
      <formula>1</formula>
    </cfRule>
  </conditionalFormatting>
  <conditionalFormatting sqref="CY85:DA85">
    <cfRule type="cellIs" dxfId="1006" priority="1097" operator="equal">
      <formula>0</formula>
    </cfRule>
    <cfRule type="cellIs" dxfId="1005" priority="1098" operator="equal">
      <formula>1</formula>
    </cfRule>
  </conditionalFormatting>
  <conditionalFormatting sqref="DD86">
    <cfRule type="cellIs" dxfId="1004" priority="1091" operator="equal">
      <formula>0</formula>
    </cfRule>
    <cfRule type="cellIs" dxfId="1003" priority="1092" operator="equal">
      <formula>1</formula>
    </cfRule>
  </conditionalFormatting>
  <conditionalFormatting sqref="CY86:DA86">
    <cfRule type="cellIs" dxfId="1002" priority="1093" operator="equal">
      <formula>0</formula>
    </cfRule>
    <cfRule type="cellIs" dxfId="1001" priority="1094" operator="equal">
      <formula>1</formula>
    </cfRule>
  </conditionalFormatting>
  <conditionalFormatting sqref="DD96">
    <cfRule type="cellIs" dxfId="1000" priority="1087" operator="equal">
      <formula>0</formula>
    </cfRule>
    <cfRule type="cellIs" dxfId="999" priority="1088" operator="equal">
      <formula>1</formula>
    </cfRule>
  </conditionalFormatting>
  <conditionalFormatting sqref="CY96:DA96">
    <cfRule type="cellIs" dxfId="998" priority="1089" operator="equal">
      <formula>0</formula>
    </cfRule>
    <cfRule type="cellIs" dxfId="997" priority="1090" operator="equal">
      <formula>1</formula>
    </cfRule>
  </conditionalFormatting>
  <conditionalFormatting sqref="DD97">
    <cfRule type="cellIs" dxfId="996" priority="1083" operator="equal">
      <formula>0</formula>
    </cfRule>
    <cfRule type="cellIs" dxfId="995" priority="1084" operator="equal">
      <formula>1</formula>
    </cfRule>
  </conditionalFormatting>
  <conditionalFormatting sqref="CY97:DA97">
    <cfRule type="cellIs" dxfId="994" priority="1085" operator="equal">
      <formula>0</formula>
    </cfRule>
    <cfRule type="cellIs" dxfId="993" priority="1086" operator="equal">
      <formula>1</formula>
    </cfRule>
  </conditionalFormatting>
  <conditionalFormatting sqref="DD102">
    <cfRule type="cellIs" dxfId="992" priority="1079" operator="equal">
      <formula>0</formula>
    </cfRule>
    <cfRule type="cellIs" dxfId="991" priority="1080" operator="equal">
      <formula>1</formula>
    </cfRule>
  </conditionalFormatting>
  <conditionalFormatting sqref="CY102:DA102">
    <cfRule type="cellIs" dxfId="990" priority="1081" operator="equal">
      <formula>0</formula>
    </cfRule>
    <cfRule type="cellIs" dxfId="989" priority="1082" operator="equal">
      <formula>1</formula>
    </cfRule>
  </conditionalFormatting>
  <conditionalFormatting sqref="DD103">
    <cfRule type="cellIs" dxfId="988" priority="1075" operator="equal">
      <formula>0</formula>
    </cfRule>
    <cfRule type="cellIs" dxfId="987" priority="1076" operator="equal">
      <formula>1</formula>
    </cfRule>
  </conditionalFormatting>
  <conditionalFormatting sqref="CY103:DA103">
    <cfRule type="cellIs" dxfId="986" priority="1077" operator="equal">
      <formula>0</formula>
    </cfRule>
    <cfRule type="cellIs" dxfId="985" priority="1078" operator="equal">
      <formula>1</formula>
    </cfRule>
  </conditionalFormatting>
  <conditionalFormatting sqref="DD108">
    <cfRule type="cellIs" dxfId="984" priority="1073" operator="equal">
      <formula>0</formula>
    </cfRule>
    <cfRule type="cellIs" dxfId="983" priority="1074" operator="equal">
      <formula>1</formula>
    </cfRule>
  </conditionalFormatting>
  <conditionalFormatting sqref="DD114">
    <cfRule type="cellIs" dxfId="982" priority="1071" operator="equal">
      <formula>0</formula>
    </cfRule>
    <cfRule type="cellIs" dxfId="981" priority="1072" operator="equal">
      <formula>1</formula>
    </cfRule>
  </conditionalFormatting>
  <conditionalFormatting sqref="DD117">
    <cfRule type="cellIs" dxfId="980" priority="1069" operator="equal">
      <formula>0</formula>
    </cfRule>
    <cfRule type="cellIs" dxfId="979" priority="1070" operator="equal">
      <formula>1</formula>
    </cfRule>
  </conditionalFormatting>
  <conditionalFormatting sqref="DD116">
    <cfRule type="cellIs" dxfId="978" priority="1067" operator="equal">
      <formula>0</formula>
    </cfRule>
    <cfRule type="cellIs" dxfId="977" priority="1068" operator="equal">
      <formula>1</formula>
    </cfRule>
  </conditionalFormatting>
  <conditionalFormatting sqref="DD123">
    <cfRule type="cellIs" dxfId="976" priority="1065" operator="equal">
      <formula>0</formula>
    </cfRule>
    <cfRule type="cellIs" dxfId="975" priority="1066" operator="equal">
      <formula>1</formula>
    </cfRule>
  </conditionalFormatting>
  <conditionalFormatting sqref="DD139">
    <cfRule type="cellIs" dxfId="974" priority="1063" operator="equal">
      <formula>0</formula>
    </cfRule>
    <cfRule type="cellIs" dxfId="973" priority="1064" operator="equal">
      <formula>1</formula>
    </cfRule>
  </conditionalFormatting>
  <conditionalFormatting sqref="DD142">
    <cfRule type="cellIs" dxfId="972" priority="1061" operator="equal">
      <formula>0</formula>
    </cfRule>
    <cfRule type="cellIs" dxfId="971" priority="1062" operator="equal">
      <formula>1</formula>
    </cfRule>
  </conditionalFormatting>
  <conditionalFormatting sqref="DD144">
    <cfRule type="cellIs" dxfId="970" priority="1059" operator="equal">
      <formula>0</formula>
    </cfRule>
    <cfRule type="cellIs" dxfId="969" priority="1060" operator="equal">
      <formula>1</formula>
    </cfRule>
  </conditionalFormatting>
  <conditionalFormatting sqref="DD146">
    <cfRule type="cellIs" dxfId="968" priority="1057" operator="equal">
      <formula>0</formula>
    </cfRule>
    <cfRule type="cellIs" dxfId="967" priority="1058" operator="equal">
      <formula>1</formula>
    </cfRule>
  </conditionalFormatting>
  <conditionalFormatting sqref="DD148">
    <cfRule type="cellIs" dxfId="966" priority="1055" operator="equal">
      <formula>0</formula>
    </cfRule>
    <cfRule type="cellIs" dxfId="965" priority="1056" operator="equal">
      <formula>1</formula>
    </cfRule>
  </conditionalFormatting>
  <conditionalFormatting sqref="DD150">
    <cfRule type="cellIs" dxfId="964" priority="1053" operator="equal">
      <formula>0</formula>
    </cfRule>
    <cfRule type="cellIs" dxfId="963" priority="1054" operator="equal">
      <formula>1</formula>
    </cfRule>
  </conditionalFormatting>
  <conditionalFormatting sqref="DD153">
    <cfRule type="cellIs" dxfId="962" priority="1051" operator="equal">
      <formula>0</formula>
    </cfRule>
    <cfRule type="cellIs" dxfId="961" priority="1052" operator="equal">
      <formula>1</formula>
    </cfRule>
  </conditionalFormatting>
  <conditionalFormatting sqref="DD155">
    <cfRule type="cellIs" dxfId="960" priority="1049" operator="equal">
      <formula>0</formula>
    </cfRule>
    <cfRule type="cellIs" dxfId="959" priority="1050" operator="equal">
      <formula>1</formula>
    </cfRule>
  </conditionalFormatting>
  <conditionalFormatting sqref="DD157">
    <cfRule type="cellIs" dxfId="958" priority="1047" operator="equal">
      <formula>0</formula>
    </cfRule>
    <cfRule type="cellIs" dxfId="957" priority="1048" operator="equal">
      <formula>1</formula>
    </cfRule>
  </conditionalFormatting>
  <conditionalFormatting sqref="DD159">
    <cfRule type="cellIs" dxfId="956" priority="1045" operator="equal">
      <formula>0</formula>
    </cfRule>
    <cfRule type="cellIs" dxfId="955" priority="1046" operator="equal">
      <formula>1</formula>
    </cfRule>
  </conditionalFormatting>
  <conditionalFormatting sqref="DD161">
    <cfRule type="cellIs" dxfId="954" priority="1043" operator="equal">
      <formula>0</formula>
    </cfRule>
    <cfRule type="cellIs" dxfId="953" priority="1044" operator="equal">
      <formula>1</formula>
    </cfRule>
  </conditionalFormatting>
  <conditionalFormatting sqref="DD162">
    <cfRule type="cellIs" dxfId="952" priority="1041" operator="equal">
      <formula>0</formula>
    </cfRule>
    <cfRule type="cellIs" dxfId="951" priority="1042" operator="equal">
      <formula>1</formula>
    </cfRule>
  </conditionalFormatting>
  <conditionalFormatting sqref="DD167">
    <cfRule type="cellIs" dxfId="950" priority="1039" operator="equal">
      <formula>0</formula>
    </cfRule>
    <cfRule type="cellIs" dxfId="949" priority="1040" operator="equal">
      <formula>1</formula>
    </cfRule>
  </conditionalFormatting>
  <conditionalFormatting sqref="DD170">
    <cfRule type="cellIs" dxfId="948" priority="1037" operator="equal">
      <formula>0</formula>
    </cfRule>
    <cfRule type="cellIs" dxfId="947" priority="1038" operator="equal">
      <formula>1</formula>
    </cfRule>
  </conditionalFormatting>
  <conditionalFormatting sqref="DD174">
    <cfRule type="cellIs" dxfId="946" priority="1035" operator="equal">
      <formula>0</formula>
    </cfRule>
    <cfRule type="cellIs" dxfId="945" priority="1036" operator="equal">
      <formula>1</formula>
    </cfRule>
  </conditionalFormatting>
  <conditionalFormatting sqref="DD175">
    <cfRule type="cellIs" dxfId="944" priority="1033" operator="equal">
      <formula>0</formula>
    </cfRule>
    <cfRule type="cellIs" dxfId="943" priority="1034" operator="equal">
      <formula>1</formula>
    </cfRule>
  </conditionalFormatting>
  <conditionalFormatting sqref="DD186">
    <cfRule type="cellIs" dxfId="942" priority="1031" operator="equal">
      <formula>0</formula>
    </cfRule>
    <cfRule type="cellIs" dxfId="941" priority="1032" operator="equal">
      <formula>1</formula>
    </cfRule>
  </conditionalFormatting>
  <conditionalFormatting sqref="EL197">
    <cfRule type="cellIs" dxfId="940" priority="795" operator="equal">
      <formula>0</formula>
    </cfRule>
    <cfRule type="cellIs" dxfId="939" priority="796" operator="equal">
      <formula>1</formula>
    </cfRule>
  </conditionalFormatting>
  <conditionalFormatting sqref="FC197">
    <cfRule type="cellIs" dxfId="938" priority="683" operator="equal">
      <formula>0</formula>
    </cfRule>
    <cfRule type="cellIs" dxfId="937" priority="684" operator="equal">
      <formula>1</formula>
    </cfRule>
  </conditionalFormatting>
  <conditionalFormatting sqref="FA197">
    <cfRule type="cellIs" dxfId="936" priority="681" operator="equal">
      <formula>0</formula>
    </cfRule>
    <cfRule type="cellIs" dxfId="935" priority="682" operator="equal">
      <formula>1</formula>
    </cfRule>
  </conditionalFormatting>
  <conditionalFormatting sqref="EY197">
    <cfRule type="cellIs" dxfId="934" priority="679" operator="equal">
      <formula>0</formula>
    </cfRule>
    <cfRule type="cellIs" dxfId="933" priority="680" operator="equal">
      <formula>1</formula>
    </cfRule>
  </conditionalFormatting>
  <conditionalFormatting sqref="DF197">
    <cfRule type="cellIs" dxfId="932" priority="1021" operator="equal">
      <formula>0</formula>
    </cfRule>
    <cfRule type="cellIs" dxfId="931" priority="1022" operator="equal">
      <formula>1</formula>
    </cfRule>
  </conditionalFormatting>
  <conditionalFormatting sqref="CR197">
    <cfRule type="cellIs" dxfId="930" priority="1013" operator="equal">
      <formula>"OK"</formula>
    </cfRule>
    <cfRule type="cellIs" dxfId="929" priority="1014" operator="equal">
      <formula>"NO HABILITADO"</formula>
    </cfRule>
  </conditionalFormatting>
  <conditionalFormatting sqref="EG69:EI69">
    <cfRule type="cellIs" dxfId="928" priority="889" operator="equal">
      <formula>0</formula>
    </cfRule>
    <cfRule type="cellIs" dxfId="927" priority="890" operator="equal">
      <formula>1</formula>
    </cfRule>
  </conditionalFormatting>
  <conditionalFormatting sqref="EG70:EI70">
    <cfRule type="cellIs" dxfId="926" priority="885" operator="equal">
      <formula>0</formula>
    </cfRule>
    <cfRule type="cellIs" dxfId="925" priority="886" operator="equal">
      <formula>1</formula>
    </cfRule>
  </conditionalFormatting>
  <conditionalFormatting sqref="EL69">
    <cfRule type="cellIs" dxfId="924" priority="887" operator="equal">
      <formula>0</formula>
    </cfRule>
    <cfRule type="cellIs" dxfId="923" priority="888" operator="equal">
      <formula>1</formula>
    </cfRule>
  </conditionalFormatting>
  <conditionalFormatting sqref="FP197">
    <cfRule type="cellIs" dxfId="922" priority="567" operator="equal">
      <formula>0</formula>
    </cfRule>
    <cfRule type="cellIs" dxfId="921" priority="568" operator="equal">
      <formula>1</formula>
    </cfRule>
  </conditionalFormatting>
  <conditionalFormatting sqref="FR197">
    <cfRule type="cellIs" dxfId="920" priority="569" operator="equal">
      <formula>0</formula>
    </cfRule>
    <cfRule type="cellIs" dxfId="919" priority="570" operator="equal">
      <formula>1</formula>
    </cfRule>
  </conditionalFormatting>
  <conditionalFormatting sqref="DU67:DU68 DU14:DU65 DU71:DU78 DU81:DU84 DU87:DU95 DU98:DU101 DU104:DU107 DU109:DU113 DU115 DU118:DU122 DU124:DU138 DU140:DU141 DU143 DU145 DU147 DU149 DU151:DU152 DU154 DU156 DU158 DU160 DU163:DU166 DU168:DU169 DU171:DU173 DU176:DU185 DU187:DU188">
    <cfRule type="cellIs" dxfId="918" priority="1007" operator="equal">
      <formula>0</formula>
    </cfRule>
    <cfRule type="cellIs" dxfId="917" priority="1008" operator="equal">
      <formula>1</formula>
    </cfRule>
  </conditionalFormatting>
  <conditionalFormatting sqref="DP66:DR66">
    <cfRule type="cellIs" dxfId="916" priority="1005" operator="equal">
      <formula>0</formula>
    </cfRule>
    <cfRule type="cellIs" dxfId="915" priority="1006" operator="equal">
      <formula>1</formula>
    </cfRule>
  </conditionalFormatting>
  <conditionalFormatting sqref="DU66">
    <cfRule type="cellIs" dxfId="914" priority="1003" operator="equal">
      <formula>0</formula>
    </cfRule>
    <cfRule type="cellIs" dxfId="913" priority="1004" operator="equal">
      <formula>1</formula>
    </cfRule>
  </conditionalFormatting>
  <conditionalFormatting sqref="DS14:DT23 DS67:DT68 DS71:DT78 DS81:DT84 DS87:DT95 DS98:DT101 DS104:DT107 DS187:DT188 DS176:DT185 DT174 DS171:DT173 DS168:DT169 DS163:DT166 DT161 DS160:DT160 DS158:DT158 DS156:DT156 DS154:DT154 DS151:DT152 DS149:DT149 DS147:DT147 DS145:DT145 DS143:DT143 DS140:DT141 DS124:DT138 DS118:DT122 DS115:DT115 DT116 DS109:DT113 DS64:DT64 DT61 DS50:DT60 DS44:DT48 DS35:DT42 DS30:DT33 DS25:DT28">
    <cfRule type="cellIs" dxfId="912" priority="1009" operator="equal">
      <formula>0</formula>
    </cfRule>
    <cfRule type="cellIs" dxfId="911" priority="1010" operator="equal">
      <formula>1</formula>
    </cfRule>
  </conditionalFormatting>
  <conditionalFormatting sqref="DP14:DR65 DP67:DR68 DP71:DR78 DP81:DR84 DP87:DR95 DP98:DR101 DP104:DR188">
    <cfRule type="cellIs" dxfId="910" priority="1011" operator="equal">
      <formula>0</formula>
    </cfRule>
    <cfRule type="cellIs" dxfId="909" priority="1012" operator="equal">
      <formula>1</formula>
    </cfRule>
  </conditionalFormatting>
  <conditionalFormatting sqref="DU70">
    <cfRule type="cellIs" dxfId="908" priority="995" operator="equal">
      <formula>0</formula>
    </cfRule>
    <cfRule type="cellIs" dxfId="907" priority="996" operator="equal">
      <formula>1</formula>
    </cfRule>
  </conditionalFormatting>
  <conditionalFormatting sqref="DU79">
    <cfRule type="cellIs" dxfId="906" priority="991" operator="equal">
      <formula>0</formula>
    </cfRule>
    <cfRule type="cellIs" dxfId="905" priority="992" operator="equal">
      <formula>1</formula>
    </cfRule>
  </conditionalFormatting>
  <conditionalFormatting sqref="DP79:DR79">
    <cfRule type="cellIs" dxfId="904" priority="993" operator="equal">
      <formula>0</formula>
    </cfRule>
    <cfRule type="cellIs" dxfId="903" priority="994" operator="equal">
      <formula>1</formula>
    </cfRule>
  </conditionalFormatting>
  <conditionalFormatting sqref="DU80">
    <cfRule type="cellIs" dxfId="902" priority="987" operator="equal">
      <formula>0</formula>
    </cfRule>
    <cfRule type="cellIs" dxfId="901" priority="988" operator="equal">
      <formula>1</formula>
    </cfRule>
  </conditionalFormatting>
  <conditionalFormatting sqref="DP80:DR80">
    <cfRule type="cellIs" dxfId="900" priority="989" operator="equal">
      <formula>0</formula>
    </cfRule>
    <cfRule type="cellIs" dxfId="899" priority="990" operator="equal">
      <formula>1</formula>
    </cfRule>
  </conditionalFormatting>
  <conditionalFormatting sqref="DU85">
    <cfRule type="cellIs" dxfId="898" priority="983" operator="equal">
      <formula>0</formula>
    </cfRule>
    <cfRule type="cellIs" dxfId="897" priority="984" operator="equal">
      <formula>1</formula>
    </cfRule>
  </conditionalFormatting>
  <conditionalFormatting sqref="DP85:DR85">
    <cfRule type="cellIs" dxfId="896" priority="985" operator="equal">
      <formula>0</formula>
    </cfRule>
    <cfRule type="cellIs" dxfId="895" priority="986" operator="equal">
      <formula>1</formula>
    </cfRule>
  </conditionalFormatting>
  <conditionalFormatting sqref="DU86">
    <cfRule type="cellIs" dxfId="894" priority="979" operator="equal">
      <formula>0</formula>
    </cfRule>
    <cfRule type="cellIs" dxfId="893" priority="980" operator="equal">
      <formula>1</formula>
    </cfRule>
  </conditionalFormatting>
  <conditionalFormatting sqref="DP86:DR86">
    <cfRule type="cellIs" dxfId="892" priority="981" operator="equal">
      <formula>0</formula>
    </cfRule>
    <cfRule type="cellIs" dxfId="891" priority="982" operator="equal">
      <formula>1</formula>
    </cfRule>
  </conditionalFormatting>
  <conditionalFormatting sqref="DU96">
    <cfRule type="cellIs" dxfId="890" priority="975" operator="equal">
      <formula>0</formula>
    </cfRule>
    <cfRule type="cellIs" dxfId="889" priority="976" operator="equal">
      <formula>1</formula>
    </cfRule>
  </conditionalFormatting>
  <conditionalFormatting sqref="DP96:DR96">
    <cfRule type="cellIs" dxfId="888" priority="977" operator="equal">
      <formula>0</formula>
    </cfRule>
    <cfRule type="cellIs" dxfId="887" priority="978" operator="equal">
      <formula>1</formula>
    </cfRule>
  </conditionalFormatting>
  <conditionalFormatting sqref="DU97">
    <cfRule type="cellIs" dxfId="886" priority="971" operator="equal">
      <formula>0</formula>
    </cfRule>
    <cfRule type="cellIs" dxfId="885" priority="972" operator="equal">
      <formula>1</formula>
    </cfRule>
  </conditionalFormatting>
  <conditionalFormatting sqref="DP97:DR97">
    <cfRule type="cellIs" dxfId="884" priority="973" operator="equal">
      <formula>0</formula>
    </cfRule>
    <cfRule type="cellIs" dxfId="883" priority="974" operator="equal">
      <formula>1</formula>
    </cfRule>
  </conditionalFormatting>
  <conditionalFormatting sqref="DU102">
    <cfRule type="cellIs" dxfId="882" priority="967" operator="equal">
      <formula>0</formula>
    </cfRule>
    <cfRule type="cellIs" dxfId="881" priority="968" operator="equal">
      <formula>1</formula>
    </cfRule>
  </conditionalFormatting>
  <conditionalFormatting sqref="DP102:DR102">
    <cfRule type="cellIs" dxfId="880" priority="969" operator="equal">
      <formula>0</formula>
    </cfRule>
    <cfRule type="cellIs" dxfId="879" priority="970" operator="equal">
      <formula>1</formula>
    </cfRule>
  </conditionalFormatting>
  <conditionalFormatting sqref="DU103">
    <cfRule type="cellIs" dxfId="878" priority="963" operator="equal">
      <formula>0</formula>
    </cfRule>
    <cfRule type="cellIs" dxfId="877" priority="964" operator="equal">
      <formula>1</formula>
    </cfRule>
  </conditionalFormatting>
  <conditionalFormatting sqref="DP103:DR103">
    <cfRule type="cellIs" dxfId="876" priority="965" operator="equal">
      <formula>0</formula>
    </cfRule>
    <cfRule type="cellIs" dxfId="875" priority="966" operator="equal">
      <formula>1</formula>
    </cfRule>
  </conditionalFormatting>
  <conditionalFormatting sqref="DU108">
    <cfRule type="cellIs" dxfId="874" priority="961" operator="equal">
      <formula>0</formula>
    </cfRule>
    <cfRule type="cellIs" dxfId="873" priority="962" operator="equal">
      <formula>1</formula>
    </cfRule>
  </conditionalFormatting>
  <conditionalFormatting sqref="DU114">
    <cfRule type="cellIs" dxfId="872" priority="959" operator="equal">
      <formula>0</formula>
    </cfRule>
    <cfRule type="cellIs" dxfId="871" priority="960" operator="equal">
      <formula>1</formula>
    </cfRule>
  </conditionalFormatting>
  <conditionalFormatting sqref="DU117">
    <cfRule type="cellIs" dxfId="870" priority="957" operator="equal">
      <formula>0</formula>
    </cfRule>
    <cfRule type="cellIs" dxfId="869" priority="958" operator="equal">
      <formula>1</formula>
    </cfRule>
  </conditionalFormatting>
  <conditionalFormatting sqref="DU116">
    <cfRule type="cellIs" dxfId="868" priority="955" operator="equal">
      <formula>0</formula>
    </cfRule>
    <cfRule type="cellIs" dxfId="867" priority="956" operator="equal">
      <formula>1</formula>
    </cfRule>
  </conditionalFormatting>
  <conditionalFormatting sqref="DU123">
    <cfRule type="cellIs" dxfId="866" priority="953" operator="equal">
      <formula>0</formula>
    </cfRule>
    <cfRule type="cellIs" dxfId="865" priority="954" operator="equal">
      <formula>1</formula>
    </cfRule>
  </conditionalFormatting>
  <conditionalFormatting sqref="DU139">
    <cfRule type="cellIs" dxfId="864" priority="951" operator="equal">
      <formula>0</formula>
    </cfRule>
    <cfRule type="cellIs" dxfId="863" priority="952" operator="equal">
      <formula>1</formula>
    </cfRule>
  </conditionalFormatting>
  <conditionalFormatting sqref="DU142">
    <cfRule type="cellIs" dxfId="862" priority="949" operator="equal">
      <formula>0</formula>
    </cfRule>
    <cfRule type="cellIs" dxfId="861" priority="950" operator="equal">
      <formula>1</formula>
    </cfRule>
  </conditionalFormatting>
  <conditionalFormatting sqref="DU144">
    <cfRule type="cellIs" dxfId="860" priority="947" operator="equal">
      <formula>0</formula>
    </cfRule>
    <cfRule type="cellIs" dxfId="859" priority="948" operator="equal">
      <formula>1</formula>
    </cfRule>
  </conditionalFormatting>
  <conditionalFormatting sqref="DU146">
    <cfRule type="cellIs" dxfId="858" priority="945" operator="equal">
      <formula>0</formula>
    </cfRule>
    <cfRule type="cellIs" dxfId="857" priority="946" operator="equal">
      <formula>1</formula>
    </cfRule>
  </conditionalFormatting>
  <conditionalFormatting sqref="DU148">
    <cfRule type="cellIs" dxfId="856" priority="943" operator="equal">
      <formula>0</formula>
    </cfRule>
    <cfRule type="cellIs" dxfId="855" priority="944" operator="equal">
      <formula>1</formula>
    </cfRule>
  </conditionalFormatting>
  <conditionalFormatting sqref="DU150">
    <cfRule type="cellIs" dxfId="854" priority="941" operator="equal">
      <formula>0</formula>
    </cfRule>
    <cfRule type="cellIs" dxfId="853" priority="942" operator="equal">
      <formula>1</formula>
    </cfRule>
  </conditionalFormatting>
  <conditionalFormatting sqref="DU153">
    <cfRule type="cellIs" dxfId="852" priority="939" operator="equal">
      <formula>0</formula>
    </cfRule>
    <cfRule type="cellIs" dxfId="851" priority="940" operator="equal">
      <formula>1</formula>
    </cfRule>
  </conditionalFormatting>
  <conditionalFormatting sqref="DU155">
    <cfRule type="cellIs" dxfId="850" priority="937" operator="equal">
      <formula>0</formula>
    </cfRule>
    <cfRule type="cellIs" dxfId="849" priority="938" operator="equal">
      <formula>1</formula>
    </cfRule>
  </conditionalFormatting>
  <conditionalFormatting sqref="DU157">
    <cfRule type="cellIs" dxfId="848" priority="935" operator="equal">
      <formula>0</formula>
    </cfRule>
    <cfRule type="cellIs" dxfId="847" priority="936" operator="equal">
      <formula>1</formula>
    </cfRule>
  </conditionalFormatting>
  <conditionalFormatting sqref="DU159">
    <cfRule type="cellIs" dxfId="846" priority="933" operator="equal">
      <formula>0</formula>
    </cfRule>
    <cfRule type="cellIs" dxfId="845" priority="934" operator="equal">
      <formula>1</formula>
    </cfRule>
  </conditionalFormatting>
  <conditionalFormatting sqref="DU161">
    <cfRule type="cellIs" dxfId="844" priority="931" operator="equal">
      <formula>0</formula>
    </cfRule>
    <cfRule type="cellIs" dxfId="843" priority="932" operator="equal">
      <formula>1</formula>
    </cfRule>
  </conditionalFormatting>
  <conditionalFormatting sqref="DU162">
    <cfRule type="cellIs" dxfId="842" priority="929" operator="equal">
      <formula>0</formula>
    </cfRule>
    <cfRule type="cellIs" dxfId="841" priority="930" operator="equal">
      <formula>1</formula>
    </cfRule>
  </conditionalFormatting>
  <conditionalFormatting sqref="DU167">
    <cfRule type="cellIs" dxfId="840" priority="927" operator="equal">
      <formula>0</formula>
    </cfRule>
    <cfRule type="cellIs" dxfId="839" priority="928" operator="equal">
      <formula>1</formula>
    </cfRule>
  </conditionalFormatting>
  <conditionalFormatting sqref="DU170">
    <cfRule type="cellIs" dxfId="838" priority="925" operator="equal">
      <formula>0</formula>
    </cfRule>
    <cfRule type="cellIs" dxfId="837" priority="926" operator="equal">
      <formula>1</formula>
    </cfRule>
  </conditionalFormatting>
  <conditionalFormatting sqref="DU174">
    <cfRule type="cellIs" dxfId="836" priority="923" operator="equal">
      <formula>0</formula>
    </cfRule>
    <cfRule type="cellIs" dxfId="835" priority="924" operator="equal">
      <formula>1</formula>
    </cfRule>
  </conditionalFormatting>
  <conditionalFormatting sqref="DU175">
    <cfRule type="cellIs" dxfId="834" priority="921" operator="equal">
      <formula>0</formula>
    </cfRule>
    <cfRule type="cellIs" dxfId="833" priority="922" operator="equal">
      <formula>1</formula>
    </cfRule>
  </conditionalFormatting>
  <conditionalFormatting sqref="DU186">
    <cfRule type="cellIs" dxfId="832" priority="919" operator="equal">
      <formula>0</formula>
    </cfRule>
    <cfRule type="cellIs" dxfId="831" priority="920" operator="equal">
      <formula>1</formula>
    </cfRule>
  </conditionalFormatting>
  <conditionalFormatting sqref="FT197">
    <cfRule type="cellIs" dxfId="830" priority="571" operator="equal">
      <formula>0</formula>
    </cfRule>
    <cfRule type="cellIs" dxfId="829" priority="572" operator="equal">
      <formula>1</formula>
    </cfRule>
  </conditionalFormatting>
  <conditionalFormatting sqref="GI197">
    <cfRule type="cellIs" dxfId="828" priority="457" operator="equal">
      <formula>0</formula>
    </cfRule>
    <cfRule type="cellIs" dxfId="827" priority="458" operator="equal">
      <formula>1</formula>
    </cfRule>
  </conditionalFormatting>
  <conditionalFormatting sqref="GG197">
    <cfRule type="cellIs" dxfId="826" priority="455" operator="equal">
      <formula>0</formula>
    </cfRule>
    <cfRule type="cellIs" dxfId="825" priority="456" operator="equal">
      <formula>1</formula>
    </cfRule>
  </conditionalFormatting>
  <conditionalFormatting sqref="GK197">
    <cfRule type="cellIs" dxfId="824" priority="459" operator="equal">
      <formula>0</formula>
    </cfRule>
    <cfRule type="cellIs" dxfId="823" priority="460" operator="equal">
      <formula>1</formula>
    </cfRule>
  </conditionalFormatting>
  <conditionalFormatting sqref="DW197">
    <cfRule type="cellIs" dxfId="822" priority="909" operator="equal">
      <formula>0</formula>
    </cfRule>
    <cfRule type="cellIs" dxfId="821" priority="910" operator="equal">
      <formula>1</formula>
    </cfRule>
  </conditionalFormatting>
  <conditionalFormatting sqref="DI197">
    <cfRule type="cellIs" dxfId="820" priority="901" operator="equal">
      <formula>"OK"</formula>
    </cfRule>
    <cfRule type="cellIs" dxfId="819" priority="902" operator="equal">
      <formula>"NO HABILITADO"</formula>
    </cfRule>
  </conditionalFormatting>
  <conditionalFormatting sqref="GZ197">
    <cfRule type="cellIs" dxfId="818" priority="345" operator="equal">
      <formula>0</formula>
    </cfRule>
    <cfRule type="cellIs" dxfId="817" priority="346" operator="equal">
      <formula>1</formula>
    </cfRule>
  </conditionalFormatting>
  <conditionalFormatting sqref="GX197">
    <cfRule type="cellIs" dxfId="816" priority="343" operator="equal">
      <formula>0</formula>
    </cfRule>
    <cfRule type="cellIs" dxfId="815" priority="344" operator="equal">
      <formula>1</formula>
    </cfRule>
  </conditionalFormatting>
  <conditionalFormatting sqref="FC69">
    <cfRule type="cellIs" dxfId="814" priority="775" operator="equal">
      <formula>0</formula>
    </cfRule>
    <cfRule type="cellIs" dxfId="813" priority="776" operator="equal">
      <formula>1</formula>
    </cfRule>
  </conditionalFormatting>
  <conditionalFormatting sqref="EX69:EZ69">
    <cfRule type="cellIs" dxfId="812" priority="777" operator="equal">
      <formula>0</formula>
    </cfRule>
    <cfRule type="cellIs" dxfId="811" priority="778" operator="equal">
      <formula>1</formula>
    </cfRule>
  </conditionalFormatting>
  <conditionalFormatting sqref="EX70:EZ70">
    <cfRule type="cellIs" dxfId="810" priority="773" operator="equal">
      <formula>0</formula>
    </cfRule>
    <cfRule type="cellIs" dxfId="809" priority="774" operator="equal">
      <formula>1</formula>
    </cfRule>
  </conditionalFormatting>
  <conditionalFormatting sqref="EL67:EL68 EL14:EL65 EL71:EL78 EL81:EL84 EL87:EL95 EL98:EL101 EL104:EL107 EL109:EL113 EL115 EL118:EL122 EL124:EL138 EL140:EL141 EL143 EL145 EL147 EL149 EL151:EL152 EL154 EL156 EL158 EL160 EL163:EL166 EL168:EL169 EL171:EL173 EL176:EL185 EL187:EL188">
    <cfRule type="cellIs" dxfId="808" priority="895" operator="equal">
      <formula>0</formula>
    </cfRule>
    <cfRule type="cellIs" dxfId="807" priority="896" operator="equal">
      <formula>1</formula>
    </cfRule>
  </conditionalFormatting>
  <conditionalFormatting sqref="EG66:EI66">
    <cfRule type="cellIs" dxfId="806" priority="893" operator="equal">
      <formula>0</formula>
    </cfRule>
    <cfRule type="cellIs" dxfId="805" priority="894" operator="equal">
      <formula>1</formula>
    </cfRule>
  </conditionalFormatting>
  <conditionalFormatting sqref="EL66">
    <cfRule type="cellIs" dxfId="804" priority="891" operator="equal">
      <formula>0</formula>
    </cfRule>
    <cfRule type="cellIs" dxfId="803" priority="892" operator="equal">
      <formula>1</formula>
    </cfRule>
  </conditionalFormatting>
  <conditionalFormatting sqref="EJ14:EK23 EJ67:EK68 EJ71:EK78 EJ81:EK84 EJ87:EK95 EJ98:EK101 EJ104:EK107 EJ187:EK188 EJ176:EK185 EK174 EJ171:EK173 EJ168:EK169 EJ163:EK166 EK161 EJ160:EK160 EJ158:EK158 EJ156:EK156 EJ154:EK154 EJ151:EK152 EJ149:EK149 EJ147:EK147 EJ145:EK145 EJ143:EK143 EJ140:EK141 EJ124:EK138 EJ118:EK122 EJ115:EK115 EK116 EJ109:EK113 EJ64:EK64 EK61 EJ50:EK60 EJ44:EK48 EJ35:EK42 EJ30:EK33 EJ25:EK28">
    <cfRule type="cellIs" dxfId="802" priority="897" operator="equal">
      <formula>0</formula>
    </cfRule>
    <cfRule type="cellIs" dxfId="801" priority="898" operator="equal">
      <formula>1</formula>
    </cfRule>
  </conditionalFormatting>
  <conditionalFormatting sqref="EG14:EI65 EG67:EI68 EG71:EI78 EG81:EI84 EG87:EI95 EG98:EI101 EG104:EI188">
    <cfRule type="cellIs" dxfId="800" priority="899" operator="equal">
      <formula>0</formula>
    </cfRule>
    <cfRule type="cellIs" dxfId="799" priority="900" operator="equal">
      <formula>1</formula>
    </cfRule>
  </conditionalFormatting>
  <conditionalFormatting sqref="EL70">
    <cfRule type="cellIs" dxfId="798" priority="883" operator="equal">
      <formula>0</formula>
    </cfRule>
    <cfRule type="cellIs" dxfId="797" priority="884" operator="equal">
      <formula>1</formula>
    </cfRule>
  </conditionalFormatting>
  <conditionalFormatting sqref="EL79">
    <cfRule type="cellIs" dxfId="796" priority="879" operator="equal">
      <formula>0</formula>
    </cfRule>
    <cfRule type="cellIs" dxfId="795" priority="880" operator="equal">
      <formula>1</formula>
    </cfRule>
  </conditionalFormatting>
  <conditionalFormatting sqref="EG79:EI79">
    <cfRule type="cellIs" dxfId="794" priority="881" operator="equal">
      <formula>0</formula>
    </cfRule>
    <cfRule type="cellIs" dxfId="793" priority="882" operator="equal">
      <formula>1</formula>
    </cfRule>
  </conditionalFormatting>
  <conditionalFormatting sqref="EL80">
    <cfRule type="cellIs" dxfId="792" priority="875" operator="equal">
      <formula>0</formula>
    </cfRule>
    <cfRule type="cellIs" dxfId="791" priority="876" operator="equal">
      <formula>1</formula>
    </cfRule>
  </conditionalFormatting>
  <conditionalFormatting sqref="EG80:EI80">
    <cfRule type="cellIs" dxfId="790" priority="877" operator="equal">
      <formula>0</formula>
    </cfRule>
    <cfRule type="cellIs" dxfId="789" priority="878" operator="equal">
      <formula>1</formula>
    </cfRule>
  </conditionalFormatting>
  <conditionalFormatting sqref="EL85">
    <cfRule type="cellIs" dxfId="788" priority="871" operator="equal">
      <formula>0</formula>
    </cfRule>
    <cfRule type="cellIs" dxfId="787" priority="872" operator="equal">
      <formula>1</formula>
    </cfRule>
  </conditionalFormatting>
  <conditionalFormatting sqref="EG85:EI85">
    <cfRule type="cellIs" dxfId="786" priority="873" operator="equal">
      <formula>0</formula>
    </cfRule>
    <cfRule type="cellIs" dxfId="785" priority="874" operator="equal">
      <formula>1</formula>
    </cfRule>
  </conditionalFormatting>
  <conditionalFormatting sqref="EL86">
    <cfRule type="cellIs" dxfId="784" priority="867" operator="equal">
      <formula>0</formula>
    </cfRule>
    <cfRule type="cellIs" dxfId="783" priority="868" operator="equal">
      <formula>1</formula>
    </cfRule>
  </conditionalFormatting>
  <conditionalFormatting sqref="EG86:EI86">
    <cfRule type="cellIs" dxfId="782" priority="869" operator="equal">
      <formula>0</formula>
    </cfRule>
    <cfRule type="cellIs" dxfId="781" priority="870" operator="equal">
      <formula>1</formula>
    </cfRule>
  </conditionalFormatting>
  <conditionalFormatting sqref="EL96">
    <cfRule type="cellIs" dxfId="780" priority="863" operator="equal">
      <formula>0</formula>
    </cfRule>
    <cfRule type="cellIs" dxfId="779" priority="864" operator="equal">
      <formula>1</formula>
    </cfRule>
  </conditionalFormatting>
  <conditionalFormatting sqref="EG96:EI96">
    <cfRule type="cellIs" dxfId="778" priority="865" operator="equal">
      <formula>0</formula>
    </cfRule>
    <cfRule type="cellIs" dxfId="777" priority="866" operator="equal">
      <formula>1</formula>
    </cfRule>
  </conditionalFormatting>
  <conditionalFormatting sqref="EL97">
    <cfRule type="cellIs" dxfId="776" priority="859" operator="equal">
      <formula>0</formula>
    </cfRule>
    <cfRule type="cellIs" dxfId="775" priority="860" operator="equal">
      <formula>1</formula>
    </cfRule>
  </conditionalFormatting>
  <conditionalFormatting sqref="EG97:EI97">
    <cfRule type="cellIs" dxfId="774" priority="861" operator="equal">
      <formula>0</formula>
    </cfRule>
    <cfRule type="cellIs" dxfId="773" priority="862" operator="equal">
      <formula>1</formula>
    </cfRule>
  </conditionalFormatting>
  <conditionalFormatting sqref="EL102">
    <cfRule type="cellIs" dxfId="772" priority="855" operator="equal">
      <formula>0</formula>
    </cfRule>
    <cfRule type="cellIs" dxfId="771" priority="856" operator="equal">
      <formula>1</formula>
    </cfRule>
  </conditionalFormatting>
  <conditionalFormatting sqref="EG102:EI102">
    <cfRule type="cellIs" dxfId="770" priority="857" operator="equal">
      <formula>0</formula>
    </cfRule>
    <cfRule type="cellIs" dxfId="769" priority="858" operator="equal">
      <formula>1</formula>
    </cfRule>
  </conditionalFormatting>
  <conditionalFormatting sqref="EL103">
    <cfRule type="cellIs" dxfId="768" priority="851" operator="equal">
      <formula>0</formula>
    </cfRule>
    <cfRule type="cellIs" dxfId="767" priority="852" operator="equal">
      <formula>1</formula>
    </cfRule>
  </conditionalFormatting>
  <conditionalFormatting sqref="EG103:EI103">
    <cfRule type="cellIs" dxfId="766" priority="853" operator="equal">
      <formula>0</formula>
    </cfRule>
    <cfRule type="cellIs" dxfId="765" priority="854" operator="equal">
      <formula>1</formula>
    </cfRule>
  </conditionalFormatting>
  <conditionalFormatting sqref="EL108">
    <cfRule type="cellIs" dxfId="764" priority="849" operator="equal">
      <formula>0</formula>
    </cfRule>
    <cfRule type="cellIs" dxfId="763" priority="850" operator="equal">
      <formula>1</formula>
    </cfRule>
  </conditionalFormatting>
  <conditionalFormatting sqref="EL114">
    <cfRule type="cellIs" dxfId="762" priority="847" operator="equal">
      <formula>0</formula>
    </cfRule>
    <cfRule type="cellIs" dxfId="761" priority="848" operator="equal">
      <formula>1</formula>
    </cfRule>
  </conditionalFormatting>
  <conditionalFormatting sqref="EL117">
    <cfRule type="cellIs" dxfId="760" priority="845" operator="equal">
      <formula>0</formula>
    </cfRule>
    <cfRule type="cellIs" dxfId="759" priority="846" operator="equal">
      <formula>1</formula>
    </cfRule>
  </conditionalFormatting>
  <conditionalFormatting sqref="EL116">
    <cfRule type="cellIs" dxfId="758" priority="843" operator="equal">
      <formula>0</formula>
    </cfRule>
    <cfRule type="cellIs" dxfId="757" priority="844" operator="equal">
      <formula>1</formula>
    </cfRule>
  </conditionalFormatting>
  <conditionalFormatting sqref="EL123">
    <cfRule type="cellIs" dxfId="756" priority="841" operator="equal">
      <formula>0</formula>
    </cfRule>
    <cfRule type="cellIs" dxfId="755" priority="842" operator="equal">
      <formula>1</formula>
    </cfRule>
  </conditionalFormatting>
  <conditionalFormatting sqref="EL139">
    <cfRule type="cellIs" dxfId="754" priority="839" operator="equal">
      <formula>0</formula>
    </cfRule>
    <cfRule type="cellIs" dxfId="753" priority="840" operator="equal">
      <formula>1</formula>
    </cfRule>
  </conditionalFormatting>
  <conditionalFormatting sqref="EL142">
    <cfRule type="cellIs" dxfId="752" priority="837" operator="equal">
      <formula>0</formula>
    </cfRule>
    <cfRule type="cellIs" dxfId="751" priority="838" operator="equal">
      <formula>1</formula>
    </cfRule>
  </conditionalFormatting>
  <conditionalFormatting sqref="EL144">
    <cfRule type="cellIs" dxfId="750" priority="835" operator="equal">
      <formula>0</formula>
    </cfRule>
    <cfRule type="cellIs" dxfId="749" priority="836" operator="equal">
      <formula>1</formula>
    </cfRule>
  </conditionalFormatting>
  <conditionalFormatting sqref="EL146">
    <cfRule type="cellIs" dxfId="748" priority="833" operator="equal">
      <formula>0</formula>
    </cfRule>
    <cfRule type="cellIs" dxfId="747" priority="834" operator="equal">
      <formula>1</formula>
    </cfRule>
  </conditionalFormatting>
  <conditionalFormatting sqref="EL148">
    <cfRule type="cellIs" dxfId="746" priority="831" operator="equal">
      <formula>0</formula>
    </cfRule>
    <cfRule type="cellIs" dxfId="745" priority="832" operator="equal">
      <formula>1</formula>
    </cfRule>
  </conditionalFormatting>
  <conditionalFormatting sqref="EL150">
    <cfRule type="cellIs" dxfId="744" priority="829" operator="equal">
      <formula>0</formula>
    </cfRule>
    <cfRule type="cellIs" dxfId="743" priority="830" operator="equal">
      <formula>1</formula>
    </cfRule>
  </conditionalFormatting>
  <conditionalFormatting sqref="EL153">
    <cfRule type="cellIs" dxfId="742" priority="827" operator="equal">
      <formula>0</formula>
    </cfRule>
    <cfRule type="cellIs" dxfId="741" priority="828" operator="equal">
      <formula>1</formula>
    </cfRule>
  </conditionalFormatting>
  <conditionalFormatting sqref="EL155">
    <cfRule type="cellIs" dxfId="740" priority="825" operator="equal">
      <formula>0</formula>
    </cfRule>
    <cfRule type="cellIs" dxfId="739" priority="826" operator="equal">
      <formula>1</formula>
    </cfRule>
  </conditionalFormatting>
  <conditionalFormatting sqref="EL157">
    <cfRule type="cellIs" dxfId="738" priority="823" operator="equal">
      <formula>0</formula>
    </cfRule>
    <cfRule type="cellIs" dxfId="737" priority="824" operator="equal">
      <formula>1</formula>
    </cfRule>
  </conditionalFormatting>
  <conditionalFormatting sqref="EL159">
    <cfRule type="cellIs" dxfId="736" priority="821" operator="equal">
      <formula>0</formula>
    </cfRule>
    <cfRule type="cellIs" dxfId="735" priority="822" operator="equal">
      <formula>1</formula>
    </cfRule>
  </conditionalFormatting>
  <conditionalFormatting sqref="EL161">
    <cfRule type="cellIs" dxfId="734" priority="819" operator="equal">
      <formula>0</formula>
    </cfRule>
    <cfRule type="cellIs" dxfId="733" priority="820" operator="equal">
      <formula>1</formula>
    </cfRule>
  </conditionalFormatting>
  <conditionalFormatting sqref="EL162">
    <cfRule type="cellIs" dxfId="732" priority="817" operator="equal">
      <formula>0</formula>
    </cfRule>
    <cfRule type="cellIs" dxfId="731" priority="818" operator="equal">
      <formula>1</formula>
    </cfRule>
  </conditionalFormatting>
  <conditionalFormatting sqref="EL167">
    <cfRule type="cellIs" dxfId="730" priority="815" operator="equal">
      <formula>0</formula>
    </cfRule>
    <cfRule type="cellIs" dxfId="729" priority="816" operator="equal">
      <formula>1</formula>
    </cfRule>
  </conditionalFormatting>
  <conditionalFormatting sqref="EL170">
    <cfRule type="cellIs" dxfId="728" priority="813" operator="equal">
      <formula>0</formula>
    </cfRule>
    <cfRule type="cellIs" dxfId="727" priority="814" operator="equal">
      <formula>1</formula>
    </cfRule>
  </conditionalFormatting>
  <conditionalFormatting sqref="EL174">
    <cfRule type="cellIs" dxfId="726" priority="811" operator="equal">
      <formula>0</formula>
    </cfRule>
    <cfRule type="cellIs" dxfId="725" priority="812" operator="equal">
      <formula>1</formula>
    </cfRule>
  </conditionalFormatting>
  <conditionalFormatting sqref="EL175">
    <cfRule type="cellIs" dxfId="724" priority="809" operator="equal">
      <formula>0</formula>
    </cfRule>
    <cfRule type="cellIs" dxfId="723" priority="810" operator="equal">
      <formula>1</formula>
    </cfRule>
  </conditionalFormatting>
  <conditionalFormatting sqref="EL186">
    <cfRule type="cellIs" dxfId="722" priority="807" operator="equal">
      <formula>0</formula>
    </cfRule>
    <cfRule type="cellIs" dxfId="721" priority="808" operator="equal">
      <formula>1</formula>
    </cfRule>
  </conditionalFormatting>
  <conditionalFormatting sqref="HB197">
    <cfRule type="cellIs" dxfId="720" priority="347" operator="equal">
      <formula>0</formula>
    </cfRule>
    <cfRule type="cellIs" dxfId="719" priority="348" operator="equal">
      <formula>1</formula>
    </cfRule>
  </conditionalFormatting>
  <conditionalFormatting sqref="DZ197">
    <cfRule type="cellIs" dxfId="718" priority="789" operator="equal">
      <formula>"OK"</formula>
    </cfRule>
    <cfRule type="cellIs" dxfId="717" priority="790" operator="equal">
      <formula>"NO HABILITADO"</formula>
    </cfRule>
  </conditionalFormatting>
  <conditionalFormatting sqref="HS197">
    <cfRule type="cellIs" dxfId="716" priority="235" operator="equal">
      <formula>0</formula>
    </cfRule>
    <cfRule type="cellIs" dxfId="715" priority="236" operator="equal">
      <formula>1</formula>
    </cfRule>
  </conditionalFormatting>
  <conditionalFormatting sqref="HQ197">
    <cfRule type="cellIs" dxfId="714" priority="233" operator="equal">
      <formula>0</formula>
    </cfRule>
    <cfRule type="cellIs" dxfId="713" priority="234" operator="equal">
      <formula>1</formula>
    </cfRule>
  </conditionalFormatting>
  <conditionalFormatting sqref="HO197">
    <cfRule type="cellIs" dxfId="712" priority="231" operator="equal">
      <formula>0</formula>
    </cfRule>
    <cfRule type="cellIs" dxfId="711" priority="232" operator="equal">
      <formula>1</formula>
    </cfRule>
  </conditionalFormatting>
  <conditionalFormatting sqref="EN197">
    <cfRule type="cellIs" dxfId="710" priority="797" operator="equal">
      <formula>0</formula>
    </cfRule>
    <cfRule type="cellIs" dxfId="709" priority="798" operator="equal">
      <formula>1</formula>
    </cfRule>
  </conditionalFormatting>
  <conditionalFormatting sqref="EQ197">
    <cfRule type="cellIs" dxfId="708" priority="677" operator="equal">
      <formula>"OK"</formula>
    </cfRule>
    <cfRule type="cellIs" dxfId="707" priority="678" operator="equal">
      <formula>"NO HABILITADO"</formula>
    </cfRule>
  </conditionalFormatting>
  <conditionalFormatting sqref="IF197">
    <cfRule type="cellIs" dxfId="706" priority="119" operator="equal">
      <formula>0</formula>
    </cfRule>
    <cfRule type="cellIs" dxfId="705" priority="120" operator="equal">
      <formula>1</formula>
    </cfRule>
  </conditionalFormatting>
  <conditionalFormatting sqref="IH197">
    <cfRule type="cellIs" dxfId="704" priority="121" operator="equal">
      <formula>0</formula>
    </cfRule>
    <cfRule type="cellIs" dxfId="703" priority="122" operator="equal">
      <formula>1</formula>
    </cfRule>
  </conditionalFormatting>
  <conditionalFormatting sqref="FO69:FQ69">
    <cfRule type="cellIs" dxfId="702" priority="665" operator="equal">
      <formula>0</formula>
    </cfRule>
    <cfRule type="cellIs" dxfId="701" priority="666" operator="equal">
      <formula>1</formula>
    </cfRule>
  </conditionalFormatting>
  <conditionalFormatting sqref="FO70:FQ70">
    <cfRule type="cellIs" dxfId="700" priority="661" operator="equal">
      <formula>0</formula>
    </cfRule>
    <cfRule type="cellIs" dxfId="699" priority="662" operator="equal">
      <formula>1</formula>
    </cfRule>
  </conditionalFormatting>
  <conditionalFormatting sqref="FT69">
    <cfRule type="cellIs" dxfId="698" priority="663" operator="equal">
      <formula>0</formula>
    </cfRule>
    <cfRule type="cellIs" dxfId="697" priority="664" operator="equal">
      <formula>1</formula>
    </cfRule>
  </conditionalFormatting>
  <conditionalFormatting sqref="FC67:FC68 FC14:FC65 FC71:FC78 FC81:FC84 FC87:FC95 FC98:FC101 FC104:FC107 FC109:FC113 FC115 FC118:FC122 FC124:FC138 FC140:FC141 FC143 FC145 FC147 FC149 FC151:FC152 FC154 FC156 FC158 FC160 FC163:FC166 FC168:FC169 FC171:FC173 FC176:FC185 FC187:FC188">
    <cfRule type="cellIs" dxfId="696" priority="783" operator="equal">
      <formula>0</formula>
    </cfRule>
    <cfRule type="cellIs" dxfId="695" priority="784" operator="equal">
      <formula>1</formula>
    </cfRule>
  </conditionalFormatting>
  <conditionalFormatting sqref="EX66:EZ66">
    <cfRule type="cellIs" dxfId="694" priority="781" operator="equal">
      <formula>0</formula>
    </cfRule>
    <cfRule type="cellIs" dxfId="693" priority="782" operator="equal">
      <formula>1</formula>
    </cfRule>
  </conditionalFormatting>
  <conditionalFormatting sqref="FC66">
    <cfRule type="cellIs" dxfId="692" priority="779" operator="equal">
      <formula>0</formula>
    </cfRule>
    <cfRule type="cellIs" dxfId="691" priority="780" operator="equal">
      <formula>1</formula>
    </cfRule>
  </conditionalFormatting>
  <conditionalFormatting sqref="FA14:FB23 FA67:FB68 FA71:FB78 FA81:FB84 FA87:FB95 FA98:FB101 FA104:FB107 FA187:FB188 FA176:FB185 FB174 FA171:FB173 FA168:FB169 FA163:FB166 FB161 FA160:FB160 FA158:FB158 FA156:FB156 FA154:FB154 FA151:FB152 FA149:FB149 FA147:FB147 FA145:FB145 FA143:FB143 FA140:FB141 FA124:FB138 FA118:FB122 FA115:FB115 FB116 FA109:FB113 FA64:FB64 FB61 FA50:FB60 FA44:FB48 FA35:FB42 FA30:FB33 FA25:FB28">
    <cfRule type="cellIs" dxfId="690" priority="785" operator="equal">
      <formula>0</formula>
    </cfRule>
    <cfRule type="cellIs" dxfId="689" priority="786" operator="equal">
      <formula>1</formula>
    </cfRule>
  </conditionalFormatting>
  <conditionalFormatting sqref="EX14:EZ65 EX67:EZ68 EX71:EZ78 EX81:EZ84 EX87:EZ95 EX98:EZ101 EX104:EZ188">
    <cfRule type="cellIs" dxfId="688" priority="787" operator="equal">
      <formula>0</formula>
    </cfRule>
    <cfRule type="cellIs" dxfId="687" priority="788" operator="equal">
      <formula>1</formula>
    </cfRule>
  </conditionalFormatting>
  <conditionalFormatting sqref="FC70">
    <cfRule type="cellIs" dxfId="686" priority="771" operator="equal">
      <formula>0</formula>
    </cfRule>
    <cfRule type="cellIs" dxfId="685" priority="772" operator="equal">
      <formula>1</formula>
    </cfRule>
  </conditionalFormatting>
  <conditionalFormatting sqref="FC79">
    <cfRule type="cellIs" dxfId="684" priority="767" operator="equal">
      <formula>0</formula>
    </cfRule>
    <cfRule type="cellIs" dxfId="683" priority="768" operator="equal">
      <formula>1</formula>
    </cfRule>
  </conditionalFormatting>
  <conditionalFormatting sqref="EX79:EZ79">
    <cfRule type="cellIs" dxfId="682" priority="769" operator="equal">
      <formula>0</formula>
    </cfRule>
    <cfRule type="cellIs" dxfId="681" priority="770" operator="equal">
      <formula>1</formula>
    </cfRule>
  </conditionalFormatting>
  <conditionalFormatting sqref="FC80">
    <cfRule type="cellIs" dxfId="680" priority="763" operator="equal">
      <formula>0</formula>
    </cfRule>
    <cfRule type="cellIs" dxfId="679" priority="764" operator="equal">
      <formula>1</formula>
    </cfRule>
  </conditionalFormatting>
  <conditionalFormatting sqref="EX80:EZ80">
    <cfRule type="cellIs" dxfId="678" priority="765" operator="equal">
      <formula>0</formula>
    </cfRule>
    <cfRule type="cellIs" dxfId="677" priority="766" operator="equal">
      <formula>1</formula>
    </cfRule>
  </conditionalFormatting>
  <conditionalFormatting sqref="FC85">
    <cfRule type="cellIs" dxfId="676" priority="759" operator="equal">
      <formula>0</formula>
    </cfRule>
    <cfRule type="cellIs" dxfId="675" priority="760" operator="equal">
      <formula>1</formula>
    </cfRule>
  </conditionalFormatting>
  <conditionalFormatting sqref="EX85:EZ85">
    <cfRule type="cellIs" dxfId="674" priority="761" operator="equal">
      <formula>0</formula>
    </cfRule>
    <cfRule type="cellIs" dxfId="673" priority="762" operator="equal">
      <formula>1</formula>
    </cfRule>
  </conditionalFormatting>
  <conditionalFormatting sqref="FC86">
    <cfRule type="cellIs" dxfId="672" priority="755" operator="equal">
      <formula>0</formula>
    </cfRule>
    <cfRule type="cellIs" dxfId="671" priority="756" operator="equal">
      <formula>1</formula>
    </cfRule>
  </conditionalFormatting>
  <conditionalFormatting sqref="EX86:EZ86">
    <cfRule type="cellIs" dxfId="670" priority="757" operator="equal">
      <formula>0</formula>
    </cfRule>
    <cfRule type="cellIs" dxfId="669" priority="758" operator="equal">
      <formula>1</formula>
    </cfRule>
  </conditionalFormatting>
  <conditionalFormatting sqref="FC96">
    <cfRule type="cellIs" dxfId="668" priority="751" operator="equal">
      <formula>0</formula>
    </cfRule>
    <cfRule type="cellIs" dxfId="667" priority="752" operator="equal">
      <formula>1</formula>
    </cfRule>
  </conditionalFormatting>
  <conditionalFormatting sqref="EX96:EZ96">
    <cfRule type="cellIs" dxfId="666" priority="753" operator="equal">
      <formula>0</formula>
    </cfRule>
    <cfRule type="cellIs" dxfId="665" priority="754" operator="equal">
      <formula>1</formula>
    </cfRule>
  </conditionalFormatting>
  <conditionalFormatting sqref="FC97">
    <cfRule type="cellIs" dxfId="664" priority="747" operator="equal">
      <formula>0</formula>
    </cfRule>
    <cfRule type="cellIs" dxfId="663" priority="748" operator="equal">
      <formula>1</formula>
    </cfRule>
  </conditionalFormatting>
  <conditionalFormatting sqref="EX97:EZ97">
    <cfRule type="cellIs" dxfId="662" priority="749" operator="equal">
      <formula>0</formula>
    </cfRule>
    <cfRule type="cellIs" dxfId="661" priority="750" operator="equal">
      <formula>1</formula>
    </cfRule>
  </conditionalFormatting>
  <conditionalFormatting sqref="FC102">
    <cfRule type="cellIs" dxfId="660" priority="743" operator="equal">
      <formula>0</formula>
    </cfRule>
    <cfRule type="cellIs" dxfId="659" priority="744" operator="equal">
      <formula>1</formula>
    </cfRule>
  </conditionalFormatting>
  <conditionalFormatting sqref="EX102:EZ102">
    <cfRule type="cellIs" dxfId="658" priority="745" operator="equal">
      <formula>0</formula>
    </cfRule>
    <cfRule type="cellIs" dxfId="657" priority="746" operator="equal">
      <formula>1</formula>
    </cfRule>
  </conditionalFormatting>
  <conditionalFormatting sqref="FC103">
    <cfRule type="cellIs" dxfId="656" priority="739" operator="equal">
      <formula>0</formula>
    </cfRule>
    <cfRule type="cellIs" dxfId="655" priority="740" operator="equal">
      <formula>1</formula>
    </cfRule>
  </conditionalFormatting>
  <conditionalFormatting sqref="EX103:EZ103">
    <cfRule type="cellIs" dxfId="654" priority="741" operator="equal">
      <formula>0</formula>
    </cfRule>
    <cfRule type="cellIs" dxfId="653" priority="742" operator="equal">
      <formula>1</formula>
    </cfRule>
  </conditionalFormatting>
  <conditionalFormatting sqref="FC108">
    <cfRule type="cellIs" dxfId="652" priority="737" operator="equal">
      <formula>0</formula>
    </cfRule>
    <cfRule type="cellIs" dxfId="651" priority="738" operator="equal">
      <formula>1</formula>
    </cfRule>
  </conditionalFormatting>
  <conditionalFormatting sqref="FC114">
    <cfRule type="cellIs" dxfId="650" priority="735" operator="equal">
      <formula>0</formula>
    </cfRule>
    <cfRule type="cellIs" dxfId="649" priority="736" operator="equal">
      <formula>1</formula>
    </cfRule>
  </conditionalFormatting>
  <conditionalFormatting sqref="FC117">
    <cfRule type="cellIs" dxfId="648" priority="733" operator="equal">
      <formula>0</formula>
    </cfRule>
    <cfRule type="cellIs" dxfId="647" priority="734" operator="equal">
      <formula>1</formula>
    </cfRule>
  </conditionalFormatting>
  <conditionalFormatting sqref="FC116">
    <cfRule type="cellIs" dxfId="646" priority="731" operator="equal">
      <formula>0</formula>
    </cfRule>
    <cfRule type="cellIs" dxfId="645" priority="732" operator="equal">
      <formula>1</formula>
    </cfRule>
  </conditionalFormatting>
  <conditionalFormatting sqref="FC123">
    <cfRule type="cellIs" dxfId="644" priority="729" operator="equal">
      <formula>0</formula>
    </cfRule>
    <cfRule type="cellIs" dxfId="643" priority="730" operator="equal">
      <formula>1</formula>
    </cfRule>
  </conditionalFormatting>
  <conditionalFormatting sqref="FC139">
    <cfRule type="cellIs" dxfId="642" priority="727" operator="equal">
      <formula>0</formula>
    </cfRule>
    <cfRule type="cellIs" dxfId="641" priority="728" operator="equal">
      <formula>1</formula>
    </cfRule>
  </conditionalFormatting>
  <conditionalFormatting sqref="FC142">
    <cfRule type="cellIs" dxfId="640" priority="725" operator="equal">
      <formula>0</formula>
    </cfRule>
    <cfRule type="cellIs" dxfId="639" priority="726" operator="equal">
      <formula>1</formula>
    </cfRule>
  </conditionalFormatting>
  <conditionalFormatting sqref="FC144">
    <cfRule type="cellIs" dxfId="638" priority="723" operator="equal">
      <formula>0</formula>
    </cfRule>
    <cfRule type="cellIs" dxfId="637" priority="724" operator="equal">
      <formula>1</formula>
    </cfRule>
  </conditionalFormatting>
  <conditionalFormatting sqref="FC146">
    <cfRule type="cellIs" dxfId="636" priority="721" operator="equal">
      <formula>0</formula>
    </cfRule>
    <cfRule type="cellIs" dxfId="635" priority="722" operator="equal">
      <formula>1</formula>
    </cfRule>
  </conditionalFormatting>
  <conditionalFormatting sqref="FC148">
    <cfRule type="cellIs" dxfId="634" priority="719" operator="equal">
      <formula>0</formula>
    </cfRule>
    <cfRule type="cellIs" dxfId="633" priority="720" operator="equal">
      <formula>1</formula>
    </cfRule>
  </conditionalFormatting>
  <conditionalFormatting sqref="FC150">
    <cfRule type="cellIs" dxfId="632" priority="717" operator="equal">
      <formula>0</formula>
    </cfRule>
    <cfRule type="cellIs" dxfId="631" priority="718" operator="equal">
      <formula>1</formula>
    </cfRule>
  </conditionalFormatting>
  <conditionalFormatting sqref="FC153">
    <cfRule type="cellIs" dxfId="630" priority="715" operator="equal">
      <formula>0</formula>
    </cfRule>
    <cfRule type="cellIs" dxfId="629" priority="716" operator="equal">
      <formula>1</formula>
    </cfRule>
  </conditionalFormatting>
  <conditionalFormatting sqref="FC155">
    <cfRule type="cellIs" dxfId="628" priority="713" operator="equal">
      <formula>0</formula>
    </cfRule>
    <cfRule type="cellIs" dxfId="627" priority="714" operator="equal">
      <formula>1</formula>
    </cfRule>
  </conditionalFormatting>
  <conditionalFormatting sqref="FC157">
    <cfRule type="cellIs" dxfId="626" priority="711" operator="equal">
      <formula>0</formula>
    </cfRule>
    <cfRule type="cellIs" dxfId="625" priority="712" operator="equal">
      <formula>1</formula>
    </cfRule>
  </conditionalFormatting>
  <conditionalFormatting sqref="FC159">
    <cfRule type="cellIs" dxfId="624" priority="709" operator="equal">
      <formula>0</formula>
    </cfRule>
    <cfRule type="cellIs" dxfId="623" priority="710" operator="equal">
      <formula>1</formula>
    </cfRule>
  </conditionalFormatting>
  <conditionalFormatting sqref="FC161">
    <cfRule type="cellIs" dxfId="622" priority="707" operator="equal">
      <formula>0</formula>
    </cfRule>
    <cfRule type="cellIs" dxfId="621" priority="708" operator="equal">
      <formula>1</formula>
    </cfRule>
  </conditionalFormatting>
  <conditionalFormatting sqref="FC162">
    <cfRule type="cellIs" dxfId="620" priority="705" operator="equal">
      <formula>0</formula>
    </cfRule>
    <cfRule type="cellIs" dxfId="619" priority="706" operator="equal">
      <formula>1</formula>
    </cfRule>
  </conditionalFormatting>
  <conditionalFormatting sqref="FC167">
    <cfRule type="cellIs" dxfId="618" priority="703" operator="equal">
      <formula>0</formula>
    </cfRule>
    <cfRule type="cellIs" dxfId="617" priority="704" operator="equal">
      <formula>1</formula>
    </cfRule>
  </conditionalFormatting>
  <conditionalFormatting sqref="FC170">
    <cfRule type="cellIs" dxfId="616" priority="701" operator="equal">
      <formula>0</formula>
    </cfRule>
    <cfRule type="cellIs" dxfId="615" priority="702" operator="equal">
      <formula>1</formula>
    </cfRule>
  </conditionalFormatting>
  <conditionalFormatting sqref="FC174">
    <cfRule type="cellIs" dxfId="614" priority="699" operator="equal">
      <formula>0</formula>
    </cfRule>
    <cfRule type="cellIs" dxfId="613" priority="700" operator="equal">
      <formula>1</formula>
    </cfRule>
  </conditionalFormatting>
  <conditionalFormatting sqref="FC175">
    <cfRule type="cellIs" dxfId="612" priority="697" operator="equal">
      <formula>0</formula>
    </cfRule>
    <cfRule type="cellIs" dxfId="611" priority="698" operator="equal">
      <formula>1</formula>
    </cfRule>
  </conditionalFormatting>
  <conditionalFormatting sqref="FC186">
    <cfRule type="cellIs" dxfId="610" priority="695" operator="equal">
      <formula>0</formula>
    </cfRule>
    <cfRule type="cellIs" dxfId="609" priority="696" operator="equal">
      <formula>1</formula>
    </cfRule>
  </conditionalFormatting>
  <conditionalFormatting sqref="IJ197">
    <cfRule type="cellIs" dxfId="608" priority="123" operator="equal">
      <formula>0</formula>
    </cfRule>
    <cfRule type="cellIs" dxfId="607" priority="124" operator="equal">
      <formula>1</formula>
    </cfRule>
  </conditionalFormatting>
  <conditionalFormatting sqref="IY197">
    <cfRule type="cellIs" dxfId="606" priority="9" operator="equal">
      <formula>0</formula>
    </cfRule>
    <cfRule type="cellIs" dxfId="605" priority="10" operator="equal">
      <formula>1</formula>
    </cfRule>
  </conditionalFormatting>
  <conditionalFormatting sqref="IW197">
    <cfRule type="cellIs" dxfId="604" priority="7" operator="equal">
      <formula>0</formula>
    </cfRule>
    <cfRule type="cellIs" dxfId="603" priority="8" operator="equal">
      <formula>1</formula>
    </cfRule>
  </conditionalFormatting>
  <conditionalFormatting sqref="JA197">
    <cfRule type="cellIs" dxfId="602" priority="11" operator="equal">
      <formula>0</formula>
    </cfRule>
    <cfRule type="cellIs" dxfId="601" priority="12" operator="equal">
      <formula>1</formula>
    </cfRule>
  </conditionalFormatting>
  <conditionalFormatting sqref="FH197">
    <cfRule type="cellIs" dxfId="600" priority="565" operator="equal">
      <formula>"OK"</formula>
    </cfRule>
    <cfRule type="cellIs" dxfId="599" priority="566" operator="equal">
      <formula>"NO HABILITADO"</formula>
    </cfRule>
  </conditionalFormatting>
  <conditionalFormatting sqref="FE197">
    <cfRule type="cellIs" dxfId="598" priority="685" operator="equal">
      <formula>0</formula>
    </cfRule>
    <cfRule type="cellIs" dxfId="597" priority="686" operator="equal">
      <formula>1</formula>
    </cfRule>
  </conditionalFormatting>
  <conditionalFormatting sqref="GK69">
    <cfRule type="cellIs" dxfId="596" priority="551" operator="equal">
      <formula>0</formula>
    </cfRule>
    <cfRule type="cellIs" dxfId="595" priority="552" operator="equal">
      <formula>1</formula>
    </cfRule>
  </conditionalFormatting>
  <conditionalFormatting sqref="GF69:GH69">
    <cfRule type="cellIs" dxfId="594" priority="553" operator="equal">
      <formula>0</formula>
    </cfRule>
    <cfRule type="cellIs" dxfId="593" priority="554" operator="equal">
      <formula>1</formula>
    </cfRule>
  </conditionalFormatting>
  <conditionalFormatting sqref="GF70:GH70">
    <cfRule type="cellIs" dxfId="592" priority="549" operator="equal">
      <formula>0</formula>
    </cfRule>
    <cfRule type="cellIs" dxfId="591" priority="550" operator="equal">
      <formula>1</formula>
    </cfRule>
  </conditionalFormatting>
  <conditionalFormatting sqref="FT67:FT68 FT14:FT65 FT71:FT78 FT81:FT84 FT87:FT95 FT98:FT101 FT104:FT107 FT109:FT113 FT115 FT118:FT122 FT124:FT138 FT140:FT141 FT143 FT145 FT147 FT149 FT151:FT152 FT154 FT156 FT158 FT160 FT163:FT166 FT168:FT169 FT171:FT173 FT176:FT185 FT187:FT188">
    <cfRule type="cellIs" dxfId="590" priority="671" operator="equal">
      <formula>0</formula>
    </cfRule>
    <cfRule type="cellIs" dxfId="589" priority="672" operator="equal">
      <formula>1</formula>
    </cfRule>
  </conditionalFormatting>
  <conditionalFormatting sqref="FO66:FQ66">
    <cfRule type="cellIs" dxfId="588" priority="669" operator="equal">
      <formula>0</formula>
    </cfRule>
    <cfRule type="cellIs" dxfId="587" priority="670" operator="equal">
      <formula>1</formula>
    </cfRule>
  </conditionalFormatting>
  <conditionalFormatting sqref="FT66">
    <cfRule type="cellIs" dxfId="586" priority="667" operator="equal">
      <formula>0</formula>
    </cfRule>
    <cfRule type="cellIs" dxfId="585" priority="668" operator="equal">
      <formula>1</formula>
    </cfRule>
  </conditionalFormatting>
  <conditionalFormatting sqref="FR14:FS23 FR67:FS68 FR71:FS78 FR81:FS84 FR87:FS95 FR98:FS101 FR104:FS107 FR187:FS188 FR176:FS185 FS174 FR171:FS173 FR168:FS169 FR163:FS166 FS161 FR160:FS160 FR158:FS158 FR156:FS156 FR154:FS154 FR151:FS152 FR149:FS149 FR147:FS147 FR145:FS145 FR143:FS143 FR140:FS141 FR124:FS138 FR118:FS122 FR115:FS115 FS116 FR109:FS113 FR64:FS64 FS61 FR50:FS60 FR44:FS48 FR35:FS42 FR30:FS33 FR25:FS28">
    <cfRule type="cellIs" dxfId="584" priority="673" operator="equal">
      <formula>0</formula>
    </cfRule>
    <cfRule type="cellIs" dxfId="583" priority="674" operator="equal">
      <formula>1</formula>
    </cfRule>
  </conditionalFormatting>
  <conditionalFormatting sqref="FO14:FQ65 FO67:FQ68 FO71:FQ78 FO81:FQ84 FO87:FQ95 FO98:FQ101 FO104:FQ188">
    <cfRule type="cellIs" dxfId="582" priority="675" operator="equal">
      <formula>0</formula>
    </cfRule>
    <cfRule type="cellIs" dxfId="581" priority="676" operator="equal">
      <formula>1</formula>
    </cfRule>
  </conditionalFormatting>
  <conditionalFormatting sqref="FT70">
    <cfRule type="cellIs" dxfId="580" priority="659" operator="equal">
      <formula>0</formula>
    </cfRule>
    <cfRule type="cellIs" dxfId="579" priority="660" operator="equal">
      <formula>1</formula>
    </cfRule>
  </conditionalFormatting>
  <conditionalFormatting sqref="FT79">
    <cfRule type="cellIs" dxfId="578" priority="655" operator="equal">
      <formula>0</formula>
    </cfRule>
    <cfRule type="cellIs" dxfId="577" priority="656" operator="equal">
      <formula>1</formula>
    </cfRule>
  </conditionalFormatting>
  <conditionalFormatting sqref="FO79:FQ79">
    <cfRule type="cellIs" dxfId="576" priority="657" operator="equal">
      <formula>0</formula>
    </cfRule>
    <cfRule type="cellIs" dxfId="575" priority="658" operator="equal">
      <formula>1</formula>
    </cfRule>
  </conditionalFormatting>
  <conditionalFormatting sqref="FT80">
    <cfRule type="cellIs" dxfId="574" priority="651" operator="equal">
      <formula>0</formula>
    </cfRule>
    <cfRule type="cellIs" dxfId="573" priority="652" operator="equal">
      <formula>1</formula>
    </cfRule>
  </conditionalFormatting>
  <conditionalFormatting sqref="FO80:FQ80">
    <cfRule type="cellIs" dxfId="572" priority="653" operator="equal">
      <formula>0</formula>
    </cfRule>
    <cfRule type="cellIs" dxfId="571" priority="654" operator="equal">
      <formula>1</formula>
    </cfRule>
  </conditionalFormatting>
  <conditionalFormatting sqref="FT85">
    <cfRule type="cellIs" dxfId="570" priority="647" operator="equal">
      <formula>0</formula>
    </cfRule>
    <cfRule type="cellIs" dxfId="569" priority="648" operator="equal">
      <formula>1</formula>
    </cfRule>
  </conditionalFormatting>
  <conditionalFormatting sqref="FO85:FQ85">
    <cfRule type="cellIs" dxfId="568" priority="649" operator="equal">
      <formula>0</formula>
    </cfRule>
    <cfRule type="cellIs" dxfId="567" priority="650" operator="equal">
      <formula>1</formula>
    </cfRule>
  </conditionalFormatting>
  <conditionalFormatting sqref="FT86">
    <cfRule type="cellIs" dxfId="566" priority="643" operator="equal">
      <formula>0</formula>
    </cfRule>
    <cfRule type="cellIs" dxfId="565" priority="644" operator="equal">
      <formula>1</formula>
    </cfRule>
  </conditionalFormatting>
  <conditionalFormatting sqref="FO86:FQ86">
    <cfRule type="cellIs" dxfId="564" priority="645" operator="equal">
      <formula>0</formula>
    </cfRule>
    <cfRule type="cellIs" dxfId="563" priority="646" operator="equal">
      <formula>1</formula>
    </cfRule>
  </conditionalFormatting>
  <conditionalFormatting sqref="FT96">
    <cfRule type="cellIs" dxfId="562" priority="639" operator="equal">
      <formula>0</formula>
    </cfRule>
    <cfRule type="cellIs" dxfId="561" priority="640" operator="equal">
      <formula>1</formula>
    </cfRule>
  </conditionalFormatting>
  <conditionalFormatting sqref="FO96:FQ96">
    <cfRule type="cellIs" dxfId="560" priority="641" operator="equal">
      <formula>0</formula>
    </cfRule>
    <cfRule type="cellIs" dxfId="559" priority="642" operator="equal">
      <formula>1</formula>
    </cfRule>
  </conditionalFormatting>
  <conditionalFormatting sqref="FT97">
    <cfRule type="cellIs" dxfId="558" priority="635" operator="equal">
      <formula>0</formula>
    </cfRule>
    <cfRule type="cellIs" dxfId="557" priority="636" operator="equal">
      <formula>1</formula>
    </cfRule>
  </conditionalFormatting>
  <conditionalFormatting sqref="FO97:FQ97">
    <cfRule type="cellIs" dxfId="556" priority="637" operator="equal">
      <formula>0</formula>
    </cfRule>
    <cfRule type="cellIs" dxfId="555" priority="638" operator="equal">
      <formula>1</formula>
    </cfRule>
  </conditionalFormatting>
  <conditionalFormatting sqref="FT102">
    <cfRule type="cellIs" dxfId="554" priority="631" operator="equal">
      <formula>0</formula>
    </cfRule>
    <cfRule type="cellIs" dxfId="553" priority="632" operator="equal">
      <formula>1</formula>
    </cfRule>
  </conditionalFormatting>
  <conditionalFormatting sqref="FO102:FQ102">
    <cfRule type="cellIs" dxfId="552" priority="633" operator="equal">
      <formula>0</formula>
    </cfRule>
    <cfRule type="cellIs" dxfId="551" priority="634" operator="equal">
      <formula>1</formula>
    </cfRule>
  </conditionalFormatting>
  <conditionalFormatting sqref="FT103">
    <cfRule type="cellIs" dxfId="550" priority="627" operator="equal">
      <formula>0</formula>
    </cfRule>
    <cfRule type="cellIs" dxfId="549" priority="628" operator="equal">
      <formula>1</formula>
    </cfRule>
  </conditionalFormatting>
  <conditionalFormatting sqref="FO103:FQ103">
    <cfRule type="cellIs" dxfId="548" priority="629" operator="equal">
      <formula>0</formula>
    </cfRule>
    <cfRule type="cellIs" dxfId="547" priority="630" operator="equal">
      <formula>1</formula>
    </cfRule>
  </conditionalFormatting>
  <conditionalFormatting sqref="FT108">
    <cfRule type="cellIs" dxfId="546" priority="625" operator="equal">
      <formula>0</formula>
    </cfRule>
    <cfRule type="cellIs" dxfId="545" priority="626" operator="equal">
      <formula>1</formula>
    </cfRule>
  </conditionalFormatting>
  <conditionalFormatting sqref="FT114">
    <cfRule type="cellIs" dxfId="544" priority="623" operator="equal">
      <formula>0</formula>
    </cfRule>
    <cfRule type="cellIs" dxfId="543" priority="624" operator="equal">
      <formula>1</formula>
    </cfRule>
  </conditionalFormatting>
  <conditionalFormatting sqref="FT117">
    <cfRule type="cellIs" dxfId="542" priority="621" operator="equal">
      <formula>0</formula>
    </cfRule>
    <cfRule type="cellIs" dxfId="541" priority="622" operator="equal">
      <formula>1</formula>
    </cfRule>
  </conditionalFormatting>
  <conditionalFormatting sqref="FT116">
    <cfRule type="cellIs" dxfId="540" priority="619" operator="equal">
      <formula>0</formula>
    </cfRule>
    <cfRule type="cellIs" dxfId="539" priority="620" operator="equal">
      <formula>1</formula>
    </cfRule>
  </conditionalFormatting>
  <conditionalFormatting sqref="FT123">
    <cfRule type="cellIs" dxfId="538" priority="617" operator="equal">
      <formula>0</formula>
    </cfRule>
    <cfRule type="cellIs" dxfId="537" priority="618" operator="equal">
      <formula>1</formula>
    </cfRule>
  </conditionalFormatting>
  <conditionalFormatting sqref="FT139">
    <cfRule type="cellIs" dxfId="536" priority="615" operator="equal">
      <formula>0</formula>
    </cfRule>
    <cfRule type="cellIs" dxfId="535" priority="616" operator="equal">
      <formula>1</formula>
    </cfRule>
  </conditionalFormatting>
  <conditionalFormatting sqref="FT142">
    <cfRule type="cellIs" dxfId="534" priority="613" operator="equal">
      <formula>0</formula>
    </cfRule>
    <cfRule type="cellIs" dxfId="533" priority="614" operator="equal">
      <formula>1</formula>
    </cfRule>
  </conditionalFormatting>
  <conditionalFormatting sqref="FT144">
    <cfRule type="cellIs" dxfId="532" priority="611" operator="equal">
      <formula>0</formula>
    </cfRule>
    <cfRule type="cellIs" dxfId="531" priority="612" operator="equal">
      <formula>1</formula>
    </cfRule>
  </conditionalFormatting>
  <conditionalFormatting sqref="FT146">
    <cfRule type="cellIs" dxfId="530" priority="609" operator="equal">
      <formula>0</formula>
    </cfRule>
    <cfRule type="cellIs" dxfId="529" priority="610" operator="equal">
      <formula>1</formula>
    </cfRule>
  </conditionalFormatting>
  <conditionalFormatting sqref="FT148">
    <cfRule type="cellIs" dxfId="528" priority="607" operator="equal">
      <formula>0</formula>
    </cfRule>
    <cfRule type="cellIs" dxfId="527" priority="608" operator="equal">
      <formula>1</formula>
    </cfRule>
  </conditionalFormatting>
  <conditionalFormatting sqref="FT150">
    <cfRule type="cellIs" dxfId="526" priority="605" operator="equal">
      <formula>0</formula>
    </cfRule>
    <cfRule type="cellIs" dxfId="525" priority="606" operator="equal">
      <formula>1</formula>
    </cfRule>
  </conditionalFormatting>
  <conditionalFormatting sqref="FT153">
    <cfRule type="cellIs" dxfId="524" priority="603" operator="equal">
      <formula>0</formula>
    </cfRule>
    <cfRule type="cellIs" dxfId="523" priority="604" operator="equal">
      <formula>1</formula>
    </cfRule>
  </conditionalFormatting>
  <conditionalFormatting sqref="FT155">
    <cfRule type="cellIs" dxfId="522" priority="601" operator="equal">
      <formula>0</formula>
    </cfRule>
    <cfRule type="cellIs" dxfId="521" priority="602" operator="equal">
      <formula>1</formula>
    </cfRule>
  </conditionalFormatting>
  <conditionalFormatting sqref="FT157">
    <cfRule type="cellIs" dxfId="520" priority="599" operator="equal">
      <formula>0</formula>
    </cfRule>
    <cfRule type="cellIs" dxfId="519" priority="600" operator="equal">
      <formula>1</formula>
    </cfRule>
  </conditionalFormatting>
  <conditionalFormatting sqref="FT159">
    <cfRule type="cellIs" dxfId="518" priority="597" operator="equal">
      <formula>0</formula>
    </cfRule>
    <cfRule type="cellIs" dxfId="517" priority="598" operator="equal">
      <formula>1</formula>
    </cfRule>
  </conditionalFormatting>
  <conditionalFormatting sqref="FT161">
    <cfRule type="cellIs" dxfId="516" priority="595" operator="equal">
      <formula>0</formula>
    </cfRule>
    <cfRule type="cellIs" dxfId="515" priority="596" operator="equal">
      <formula>1</formula>
    </cfRule>
  </conditionalFormatting>
  <conditionalFormatting sqref="FT162">
    <cfRule type="cellIs" dxfId="514" priority="593" operator="equal">
      <formula>0</formula>
    </cfRule>
    <cfRule type="cellIs" dxfId="513" priority="594" operator="equal">
      <formula>1</formula>
    </cfRule>
  </conditionalFormatting>
  <conditionalFormatting sqref="FT167">
    <cfRule type="cellIs" dxfId="512" priority="591" operator="equal">
      <formula>0</formula>
    </cfRule>
    <cfRule type="cellIs" dxfId="511" priority="592" operator="equal">
      <formula>1</formula>
    </cfRule>
  </conditionalFormatting>
  <conditionalFormatting sqref="FT170">
    <cfRule type="cellIs" dxfId="510" priority="589" operator="equal">
      <formula>0</formula>
    </cfRule>
    <cfRule type="cellIs" dxfId="509" priority="590" operator="equal">
      <formula>1</formula>
    </cfRule>
  </conditionalFormatting>
  <conditionalFormatting sqref="FT174">
    <cfRule type="cellIs" dxfId="508" priority="587" operator="equal">
      <formula>0</formula>
    </cfRule>
    <cfRule type="cellIs" dxfId="507" priority="588" operator="equal">
      <formula>1</formula>
    </cfRule>
  </conditionalFormatting>
  <conditionalFormatting sqref="FT175">
    <cfRule type="cellIs" dxfId="506" priority="585" operator="equal">
      <formula>0</formula>
    </cfRule>
    <cfRule type="cellIs" dxfId="505" priority="586" operator="equal">
      <formula>1</formula>
    </cfRule>
  </conditionalFormatting>
  <conditionalFormatting sqref="FT186">
    <cfRule type="cellIs" dxfId="504" priority="583" operator="equal">
      <formula>0</formula>
    </cfRule>
    <cfRule type="cellIs" dxfId="503" priority="584" operator="equal">
      <formula>1</formula>
    </cfRule>
  </conditionalFormatting>
  <conditionalFormatting sqref="FY197">
    <cfRule type="cellIs" dxfId="502" priority="453" operator="equal">
      <formula>"OK"</formula>
    </cfRule>
    <cfRule type="cellIs" dxfId="501" priority="454" operator="equal">
      <formula>"NO HABILITADO"</formula>
    </cfRule>
  </conditionalFormatting>
  <conditionalFormatting sqref="FV197">
    <cfRule type="cellIs" dxfId="500" priority="573" operator="equal">
      <formula>0</formula>
    </cfRule>
    <cfRule type="cellIs" dxfId="499" priority="574" operator="equal">
      <formula>1</formula>
    </cfRule>
  </conditionalFormatting>
  <conditionalFormatting sqref="GW69:GY69">
    <cfRule type="cellIs" dxfId="498" priority="441" operator="equal">
      <formula>0</formula>
    </cfRule>
    <cfRule type="cellIs" dxfId="497" priority="442" operator="equal">
      <formula>1</formula>
    </cfRule>
  </conditionalFormatting>
  <conditionalFormatting sqref="GW70:GY70">
    <cfRule type="cellIs" dxfId="496" priority="437" operator="equal">
      <formula>0</formula>
    </cfRule>
    <cfRule type="cellIs" dxfId="495" priority="438" operator="equal">
      <formula>1</formula>
    </cfRule>
  </conditionalFormatting>
  <conditionalFormatting sqref="HB69">
    <cfRule type="cellIs" dxfId="494" priority="439" operator="equal">
      <formula>0</formula>
    </cfRule>
    <cfRule type="cellIs" dxfId="493" priority="440" operator="equal">
      <formula>1</formula>
    </cfRule>
  </conditionalFormatting>
  <conditionalFormatting sqref="GK67:GK68 GK14:GK65 GK71:GK78 GK81:GK84 GK87:GK95 GK98:GK101 GK104:GK107 GK109:GK113 GK115 GK118:GK122 GK124:GK138 GK140:GK141 GK143 GK145 GK147 GK149 GK151:GK152 GK154 GK156 GK158 GK160 GK163:GK166 GK168:GK169 GK171:GK173 GK176:GK185 GK187:GK188">
    <cfRule type="cellIs" dxfId="492" priority="559" operator="equal">
      <formula>0</formula>
    </cfRule>
    <cfRule type="cellIs" dxfId="491" priority="560" operator="equal">
      <formula>1</formula>
    </cfRule>
  </conditionalFormatting>
  <conditionalFormatting sqref="GF66:GH66">
    <cfRule type="cellIs" dxfId="490" priority="557" operator="equal">
      <formula>0</formula>
    </cfRule>
    <cfRule type="cellIs" dxfId="489" priority="558" operator="equal">
      <formula>1</formula>
    </cfRule>
  </conditionalFormatting>
  <conditionalFormatting sqref="GK66">
    <cfRule type="cellIs" dxfId="488" priority="555" operator="equal">
      <formula>0</formula>
    </cfRule>
    <cfRule type="cellIs" dxfId="487" priority="556" operator="equal">
      <formula>1</formula>
    </cfRule>
  </conditionalFormatting>
  <conditionalFormatting sqref="GI14:GJ23 GI67:GJ68 GI71:GJ78 GI81:GJ84 GI87:GJ95 GI98:GJ101 GI104:GJ107 GI187:GJ188 GI176:GJ185 GJ174 GI171:GJ173 GI168:GJ169 GI163:GJ166 GJ161 GI160:GJ160 GI158:GJ158 GI156:GJ156 GI154:GJ154 GI151:GJ152 GI149:GJ149 GI147:GJ147 GI145:GJ145 GI143:GJ143 GI140:GJ141 GI124:GJ138 GI118:GJ122 GI115:GJ115 GJ116 GI109:GJ113 GI64:GJ64 GJ61 GI50:GJ60 GI44:GJ48 GI35:GJ42 GI30:GJ33 GI25:GJ28">
    <cfRule type="cellIs" dxfId="486" priority="561" operator="equal">
      <formula>0</formula>
    </cfRule>
    <cfRule type="cellIs" dxfId="485" priority="562" operator="equal">
      <formula>1</formula>
    </cfRule>
  </conditionalFormatting>
  <conditionalFormatting sqref="GF14:GH65 GF67:GH68 GF71:GH78 GF81:GH84 GF87:GH95 GF98:GH101 GF104:GH188">
    <cfRule type="cellIs" dxfId="484" priority="563" operator="equal">
      <formula>0</formula>
    </cfRule>
    <cfRule type="cellIs" dxfId="483" priority="564" operator="equal">
      <formula>1</formula>
    </cfRule>
  </conditionalFormatting>
  <conditionalFormatting sqref="GK70">
    <cfRule type="cellIs" dxfId="482" priority="547" operator="equal">
      <formula>0</formula>
    </cfRule>
    <cfRule type="cellIs" dxfId="481" priority="548" operator="equal">
      <formula>1</formula>
    </cfRule>
  </conditionalFormatting>
  <conditionalFormatting sqref="GK79">
    <cfRule type="cellIs" dxfId="480" priority="543" operator="equal">
      <formula>0</formula>
    </cfRule>
    <cfRule type="cellIs" dxfId="479" priority="544" operator="equal">
      <formula>1</formula>
    </cfRule>
  </conditionalFormatting>
  <conditionalFormatting sqref="GF79:GH79">
    <cfRule type="cellIs" dxfId="478" priority="545" operator="equal">
      <formula>0</formula>
    </cfRule>
    <cfRule type="cellIs" dxfId="477" priority="546" operator="equal">
      <formula>1</formula>
    </cfRule>
  </conditionalFormatting>
  <conditionalFormatting sqref="GK80">
    <cfRule type="cellIs" dxfId="476" priority="539" operator="equal">
      <formula>0</formula>
    </cfRule>
    <cfRule type="cellIs" dxfId="475" priority="540" operator="equal">
      <formula>1</formula>
    </cfRule>
  </conditionalFormatting>
  <conditionalFormatting sqref="GF80:GH80">
    <cfRule type="cellIs" dxfId="474" priority="541" operator="equal">
      <formula>0</formula>
    </cfRule>
    <cfRule type="cellIs" dxfId="473" priority="542" operator="equal">
      <formula>1</formula>
    </cfRule>
  </conditionalFormatting>
  <conditionalFormatting sqref="GK85">
    <cfRule type="cellIs" dxfId="472" priority="535" operator="equal">
      <formula>0</formula>
    </cfRule>
    <cfRule type="cellIs" dxfId="471" priority="536" operator="equal">
      <formula>1</formula>
    </cfRule>
  </conditionalFormatting>
  <conditionalFormatting sqref="GF85:GH85">
    <cfRule type="cellIs" dxfId="470" priority="537" operator="equal">
      <formula>0</formula>
    </cfRule>
    <cfRule type="cellIs" dxfId="469" priority="538" operator="equal">
      <formula>1</formula>
    </cfRule>
  </conditionalFormatting>
  <conditionalFormatting sqref="GK86">
    <cfRule type="cellIs" dxfId="468" priority="531" operator="equal">
      <formula>0</formula>
    </cfRule>
    <cfRule type="cellIs" dxfId="467" priority="532" operator="equal">
      <formula>1</formula>
    </cfRule>
  </conditionalFormatting>
  <conditionalFormatting sqref="GF86:GH86">
    <cfRule type="cellIs" dxfId="466" priority="533" operator="equal">
      <formula>0</formula>
    </cfRule>
    <cfRule type="cellIs" dxfId="465" priority="534" operator="equal">
      <formula>1</formula>
    </cfRule>
  </conditionalFormatting>
  <conditionalFormatting sqref="GK96">
    <cfRule type="cellIs" dxfId="464" priority="527" operator="equal">
      <formula>0</formula>
    </cfRule>
    <cfRule type="cellIs" dxfId="463" priority="528" operator="equal">
      <formula>1</formula>
    </cfRule>
  </conditionalFormatting>
  <conditionalFormatting sqref="GF96:GH96">
    <cfRule type="cellIs" dxfId="462" priority="529" operator="equal">
      <formula>0</formula>
    </cfRule>
    <cfRule type="cellIs" dxfId="461" priority="530" operator="equal">
      <formula>1</formula>
    </cfRule>
  </conditionalFormatting>
  <conditionalFormatting sqref="GK97">
    <cfRule type="cellIs" dxfId="460" priority="523" operator="equal">
      <formula>0</formula>
    </cfRule>
    <cfRule type="cellIs" dxfId="459" priority="524" operator="equal">
      <formula>1</formula>
    </cfRule>
  </conditionalFormatting>
  <conditionalFormatting sqref="GF97:GH97">
    <cfRule type="cellIs" dxfId="458" priority="525" operator="equal">
      <formula>0</formula>
    </cfRule>
    <cfRule type="cellIs" dxfId="457" priority="526" operator="equal">
      <formula>1</formula>
    </cfRule>
  </conditionalFormatting>
  <conditionalFormatting sqref="GK102">
    <cfRule type="cellIs" dxfId="456" priority="519" operator="equal">
      <formula>0</formula>
    </cfRule>
    <cfRule type="cellIs" dxfId="455" priority="520" operator="equal">
      <formula>1</formula>
    </cfRule>
  </conditionalFormatting>
  <conditionalFormatting sqref="GF102:GH102">
    <cfRule type="cellIs" dxfId="454" priority="521" operator="equal">
      <formula>0</formula>
    </cfRule>
    <cfRule type="cellIs" dxfId="453" priority="522" operator="equal">
      <formula>1</formula>
    </cfRule>
  </conditionalFormatting>
  <conditionalFormatting sqref="GK103">
    <cfRule type="cellIs" dxfId="452" priority="515" operator="equal">
      <formula>0</formula>
    </cfRule>
    <cfRule type="cellIs" dxfId="451" priority="516" operator="equal">
      <formula>1</formula>
    </cfRule>
  </conditionalFormatting>
  <conditionalFormatting sqref="GF103:GH103">
    <cfRule type="cellIs" dxfId="450" priority="517" operator="equal">
      <formula>0</formula>
    </cfRule>
    <cfRule type="cellIs" dxfId="449" priority="518" operator="equal">
      <formula>1</formula>
    </cfRule>
  </conditionalFormatting>
  <conditionalFormatting sqref="GK108">
    <cfRule type="cellIs" dxfId="448" priority="513" operator="equal">
      <formula>0</formula>
    </cfRule>
    <cfRule type="cellIs" dxfId="447" priority="514" operator="equal">
      <formula>1</formula>
    </cfRule>
  </conditionalFormatting>
  <conditionalFormatting sqref="GK114">
    <cfRule type="cellIs" dxfId="446" priority="511" operator="equal">
      <formula>0</formula>
    </cfRule>
    <cfRule type="cellIs" dxfId="445" priority="512" operator="equal">
      <formula>1</formula>
    </cfRule>
  </conditionalFormatting>
  <conditionalFormatting sqref="GK117">
    <cfRule type="cellIs" dxfId="444" priority="509" operator="equal">
      <formula>0</formula>
    </cfRule>
    <cfRule type="cellIs" dxfId="443" priority="510" operator="equal">
      <formula>1</formula>
    </cfRule>
  </conditionalFormatting>
  <conditionalFormatting sqref="GK116">
    <cfRule type="cellIs" dxfId="442" priority="507" operator="equal">
      <formula>0</formula>
    </cfRule>
    <cfRule type="cellIs" dxfId="441" priority="508" operator="equal">
      <formula>1</formula>
    </cfRule>
  </conditionalFormatting>
  <conditionalFormatting sqref="GK123">
    <cfRule type="cellIs" dxfId="440" priority="505" operator="equal">
      <formula>0</formula>
    </cfRule>
    <cfRule type="cellIs" dxfId="439" priority="506" operator="equal">
      <formula>1</formula>
    </cfRule>
  </conditionalFormatting>
  <conditionalFormatting sqref="GK139">
    <cfRule type="cellIs" dxfId="438" priority="503" operator="equal">
      <formula>0</formula>
    </cfRule>
    <cfRule type="cellIs" dxfId="437" priority="504" operator="equal">
      <formula>1</formula>
    </cfRule>
  </conditionalFormatting>
  <conditionalFormatting sqref="GK142">
    <cfRule type="cellIs" dxfId="436" priority="501" operator="equal">
      <formula>0</formula>
    </cfRule>
    <cfRule type="cellIs" dxfId="435" priority="502" operator="equal">
      <formula>1</formula>
    </cfRule>
  </conditionalFormatting>
  <conditionalFormatting sqref="GK144">
    <cfRule type="cellIs" dxfId="434" priority="499" operator="equal">
      <formula>0</formula>
    </cfRule>
    <cfRule type="cellIs" dxfId="433" priority="500" operator="equal">
      <formula>1</formula>
    </cfRule>
  </conditionalFormatting>
  <conditionalFormatting sqref="GK146">
    <cfRule type="cellIs" dxfId="432" priority="497" operator="equal">
      <formula>0</formula>
    </cfRule>
    <cfRule type="cellIs" dxfId="431" priority="498" operator="equal">
      <formula>1</formula>
    </cfRule>
  </conditionalFormatting>
  <conditionalFormatting sqref="GK148">
    <cfRule type="cellIs" dxfId="430" priority="495" operator="equal">
      <formula>0</formula>
    </cfRule>
    <cfRule type="cellIs" dxfId="429" priority="496" operator="equal">
      <formula>1</formula>
    </cfRule>
  </conditionalFormatting>
  <conditionalFormatting sqref="GK150">
    <cfRule type="cellIs" dxfId="428" priority="493" operator="equal">
      <formula>0</formula>
    </cfRule>
    <cfRule type="cellIs" dxfId="427" priority="494" operator="equal">
      <formula>1</formula>
    </cfRule>
  </conditionalFormatting>
  <conditionalFormatting sqref="GK153">
    <cfRule type="cellIs" dxfId="426" priority="491" operator="equal">
      <formula>0</formula>
    </cfRule>
    <cfRule type="cellIs" dxfId="425" priority="492" operator="equal">
      <formula>1</formula>
    </cfRule>
  </conditionalFormatting>
  <conditionalFormatting sqref="GK155">
    <cfRule type="cellIs" dxfId="424" priority="489" operator="equal">
      <formula>0</formula>
    </cfRule>
    <cfRule type="cellIs" dxfId="423" priority="490" operator="equal">
      <formula>1</formula>
    </cfRule>
  </conditionalFormatting>
  <conditionalFormatting sqref="GK157">
    <cfRule type="cellIs" dxfId="422" priority="487" operator="equal">
      <formula>0</formula>
    </cfRule>
    <cfRule type="cellIs" dxfId="421" priority="488" operator="equal">
      <formula>1</formula>
    </cfRule>
  </conditionalFormatting>
  <conditionalFormatting sqref="GK159">
    <cfRule type="cellIs" dxfId="420" priority="485" operator="equal">
      <formula>0</formula>
    </cfRule>
    <cfRule type="cellIs" dxfId="419" priority="486" operator="equal">
      <formula>1</formula>
    </cfRule>
  </conditionalFormatting>
  <conditionalFormatting sqref="GK161">
    <cfRule type="cellIs" dxfId="418" priority="483" operator="equal">
      <formula>0</formula>
    </cfRule>
    <cfRule type="cellIs" dxfId="417" priority="484" operator="equal">
      <formula>1</formula>
    </cfRule>
  </conditionalFormatting>
  <conditionalFormatting sqref="GK162">
    <cfRule type="cellIs" dxfId="416" priority="481" operator="equal">
      <formula>0</formula>
    </cfRule>
    <cfRule type="cellIs" dxfId="415" priority="482" operator="equal">
      <formula>1</formula>
    </cfRule>
  </conditionalFormatting>
  <conditionalFormatting sqref="GK167">
    <cfRule type="cellIs" dxfId="414" priority="479" operator="equal">
      <formula>0</formula>
    </cfRule>
    <cfRule type="cellIs" dxfId="413" priority="480" operator="equal">
      <formula>1</formula>
    </cfRule>
  </conditionalFormatting>
  <conditionalFormatting sqref="GK170">
    <cfRule type="cellIs" dxfId="412" priority="477" operator="equal">
      <formula>0</formula>
    </cfRule>
    <cfRule type="cellIs" dxfId="411" priority="478" operator="equal">
      <formula>1</formula>
    </cfRule>
  </conditionalFormatting>
  <conditionalFormatting sqref="GK174">
    <cfRule type="cellIs" dxfId="410" priority="475" operator="equal">
      <formula>0</formula>
    </cfRule>
    <cfRule type="cellIs" dxfId="409" priority="476" operator="equal">
      <formula>1</formula>
    </cfRule>
  </conditionalFormatting>
  <conditionalFormatting sqref="GK175">
    <cfRule type="cellIs" dxfId="408" priority="473" operator="equal">
      <formula>0</formula>
    </cfRule>
    <cfRule type="cellIs" dxfId="407" priority="474" operator="equal">
      <formula>1</formula>
    </cfRule>
  </conditionalFormatting>
  <conditionalFormatting sqref="GK186">
    <cfRule type="cellIs" dxfId="406" priority="471" operator="equal">
      <formula>0</formula>
    </cfRule>
    <cfRule type="cellIs" dxfId="405" priority="472" operator="equal">
      <formula>1</formula>
    </cfRule>
  </conditionalFormatting>
  <conditionalFormatting sqref="GP197">
    <cfRule type="cellIs" dxfId="404" priority="341" operator="equal">
      <formula>"OK"</formula>
    </cfRule>
    <cfRule type="cellIs" dxfId="403" priority="342" operator="equal">
      <formula>"NO HABILITADO"</formula>
    </cfRule>
  </conditionalFormatting>
  <conditionalFormatting sqref="GM197">
    <cfRule type="cellIs" dxfId="402" priority="461" operator="equal">
      <formula>0</formula>
    </cfRule>
    <cfRule type="cellIs" dxfId="401" priority="462" operator="equal">
      <formula>1</formula>
    </cfRule>
  </conditionalFormatting>
  <conditionalFormatting sqref="HS69">
    <cfRule type="cellIs" dxfId="400" priority="327" operator="equal">
      <formula>0</formula>
    </cfRule>
    <cfRule type="cellIs" dxfId="399" priority="328" operator="equal">
      <formula>1</formula>
    </cfRule>
  </conditionalFormatting>
  <conditionalFormatting sqref="HN69:HP69">
    <cfRule type="cellIs" dxfId="398" priority="329" operator="equal">
      <formula>0</formula>
    </cfRule>
    <cfRule type="cellIs" dxfId="397" priority="330" operator="equal">
      <formula>1</formula>
    </cfRule>
  </conditionalFormatting>
  <conditionalFormatting sqref="HN70:HP70">
    <cfRule type="cellIs" dxfId="396" priority="325" operator="equal">
      <formula>0</formula>
    </cfRule>
    <cfRule type="cellIs" dxfId="395" priority="326" operator="equal">
      <formula>1</formula>
    </cfRule>
  </conditionalFormatting>
  <conditionalFormatting sqref="HB67:HB68 HB14:HB65 HB71:HB78 HB81:HB84 HB87:HB95 HB98:HB101 HB104:HB107 HB109:HB113 HB115 HB118:HB122 HB124:HB138 HB140:HB141 HB143 HB145 HB147 HB149 HB151:HB152 HB154 HB156 HB158 HB160 HB163:HB166 HB168:HB169 HB171:HB173 HB176:HB185 HB187:HB188">
    <cfRule type="cellIs" dxfId="394" priority="447" operator="equal">
      <formula>0</formula>
    </cfRule>
    <cfRule type="cellIs" dxfId="393" priority="448" operator="equal">
      <formula>1</formula>
    </cfRule>
  </conditionalFormatting>
  <conditionalFormatting sqref="GW66:GY66">
    <cfRule type="cellIs" dxfId="392" priority="445" operator="equal">
      <formula>0</formula>
    </cfRule>
    <cfRule type="cellIs" dxfId="391" priority="446" operator="equal">
      <formula>1</formula>
    </cfRule>
  </conditionalFormatting>
  <conditionalFormatting sqref="HB66">
    <cfRule type="cellIs" dxfId="390" priority="443" operator="equal">
      <formula>0</formula>
    </cfRule>
    <cfRule type="cellIs" dxfId="389" priority="444" operator="equal">
      <formula>1</formula>
    </cfRule>
  </conditionalFormatting>
  <conditionalFormatting sqref="GZ14:HA23 GZ67:HA68 GZ71:HA78 GZ81:HA84 GZ87:HA95 GZ98:HA101 GZ104:HA107 GZ187:HA188 GZ176:HA185 HA174 GZ171:HA173 GZ168:HA169 GZ163:HA166 HA161 GZ160:HA160 GZ158:HA158 GZ156:HA156 GZ154:HA154 GZ151:HA152 GZ149:HA149 GZ147:HA147 GZ145:HA145 GZ143:HA143 GZ140:HA141 GZ124:HA138 GZ118:HA122 GZ115:HA115 HA116 GZ109:HA113 GZ64:HA64 HA61 GZ50:HA60 GZ44:HA48 GZ35:HA42 GZ30:HA33 GZ25:HA28">
    <cfRule type="cellIs" dxfId="388" priority="449" operator="equal">
      <formula>0</formula>
    </cfRule>
    <cfRule type="cellIs" dxfId="387" priority="450" operator="equal">
      <formula>1</formula>
    </cfRule>
  </conditionalFormatting>
  <conditionalFormatting sqref="GW14:GY65 GW67:GY68 GW71:GY78 GW81:GY84 GW87:GY95 GW98:GY101 GW104:GY188">
    <cfRule type="cellIs" dxfId="386" priority="451" operator="equal">
      <formula>0</formula>
    </cfRule>
    <cfRule type="cellIs" dxfId="385" priority="452" operator="equal">
      <formula>1</formula>
    </cfRule>
  </conditionalFormatting>
  <conditionalFormatting sqref="HB70">
    <cfRule type="cellIs" dxfId="384" priority="435" operator="equal">
      <formula>0</formula>
    </cfRule>
    <cfRule type="cellIs" dxfId="383" priority="436" operator="equal">
      <formula>1</formula>
    </cfRule>
  </conditionalFormatting>
  <conditionalFormatting sqref="HB79">
    <cfRule type="cellIs" dxfId="382" priority="431" operator="equal">
      <formula>0</formula>
    </cfRule>
    <cfRule type="cellIs" dxfId="381" priority="432" operator="equal">
      <formula>1</formula>
    </cfRule>
  </conditionalFormatting>
  <conditionalFormatting sqref="GW79:GY79">
    <cfRule type="cellIs" dxfId="380" priority="433" operator="equal">
      <formula>0</formula>
    </cfRule>
    <cfRule type="cellIs" dxfId="379" priority="434" operator="equal">
      <formula>1</formula>
    </cfRule>
  </conditionalFormatting>
  <conditionalFormatting sqref="HB80">
    <cfRule type="cellIs" dxfId="378" priority="427" operator="equal">
      <formula>0</formula>
    </cfRule>
    <cfRule type="cellIs" dxfId="377" priority="428" operator="equal">
      <formula>1</formula>
    </cfRule>
  </conditionalFormatting>
  <conditionalFormatting sqref="GW80:GY80">
    <cfRule type="cellIs" dxfId="376" priority="429" operator="equal">
      <formula>0</formula>
    </cfRule>
    <cfRule type="cellIs" dxfId="375" priority="430" operator="equal">
      <formula>1</formula>
    </cfRule>
  </conditionalFormatting>
  <conditionalFormatting sqref="HB85">
    <cfRule type="cellIs" dxfId="374" priority="423" operator="equal">
      <formula>0</formula>
    </cfRule>
    <cfRule type="cellIs" dxfId="373" priority="424" operator="equal">
      <formula>1</formula>
    </cfRule>
  </conditionalFormatting>
  <conditionalFormatting sqref="GW85:GY85">
    <cfRule type="cellIs" dxfId="372" priority="425" operator="equal">
      <formula>0</formula>
    </cfRule>
    <cfRule type="cellIs" dxfId="371" priority="426" operator="equal">
      <formula>1</formula>
    </cfRule>
  </conditionalFormatting>
  <conditionalFormatting sqref="HB86">
    <cfRule type="cellIs" dxfId="370" priority="419" operator="equal">
      <formula>0</formula>
    </cfRule>
    <cfRule type="cellIs" dxfId="369" priority="420" operator="equal">
      <formula>1</formula>
    </cfRule>
  </conditionalFormatting>
  <conditionalFormatting sqref="GW86:GY86">
    <cfRule type="cellIs" dxfId="368" priority="421" operator="equal">
      <formula>0</formula>
    </cfRule>
    <cfRule type="cellIs" dxfId="367" priority="422" operator="equal">
      <formula>1</formula>
    </cfRule>
  </conditionalFormatting>
  <conditionalFormatting sqref="HB96">
    <cfRule type="cellIs" dxfId="366" priority="415" operator="equal">
      <formula>0</formula>
    </cfRule>
    <cfRule type="cellIs" dxfId="365" priority="416" operator="equal">
      <formula>1</formula>
    </cfRule>
  </conditionalFormatting>
  <conditionalFormatting sqref="GW96:GY96">
    <cfRule type="cellIs" dxfId="364" priority="417" operator="equal">
      <formula>0</formula>
    </cfRule>
    <cfRule type="cellIs" dxfId="363" priority="418" operator="equal">
      <formula>1</formula>
    </cfRule>
  </conditionalFormatting>
  <conditionalFormatting sqref="HB97">
    <cfRule type="cellIs" dxfId="362" priority="411" operator="equal">
      <formula>0</formula>
    </cfRule>
    <cfRule type="cellIs" dxfId="361" priority="412" operator="equal">
      <formula>1</formula>
    </cfRule>
  </conditionalFormatting>
  <conditionalFormatting sqref="GW97:GY97">
    <cfRule type="cellIs" dxfId="360" priority="413" operator="equal">
      <formula>0</formula>
    </cfRule>
    <cfRule type="cellIs" dxfId="359" priority="414" operator="equal">
      <formula>1</formula>
    </cfRule>
  </conditionalFormatting>
  <conditionalFormatting sqref="HB102">
    <cfRule type="cellIs" dxfId="358" priority="407" operator="equal">
      <formula>0</formula>
    </cfRule>
    <cfRule type="cellIs" dxfId="357" priority="408" operator="equal">
      <formula>1</formula>
    </cfRule>
  </conditionalFormatting>
  <conditionalFormatting sqref="GW102:GY102">
    <cfRule type="cellIs" dxfId="356" priority="409" operator="equal">
      <formula>0</formula>
    </cfRule>
    <cfRule type="cellIs" dxfId="355" priority="410" operator="equal">
      <formula>1</formula>
    </cfRule>
  </conditionalFormatting>
  <conditionalFormatting sqref="HB103">
    <cfRule type="cellIs" dxfId="354" priority="403" operator="equal">
      <formula>0</formula>
    </cfRule>
    <cfRule type="cellIs" dxfId="353" priority="404" operator="equal">
      <formula>1</formula>
    </cfRule>
  </conditionalFormatting>
  <conditionalFormatting sqref="GW103:GY103">
    <cfRule type="cellIs" dxfId="352" priority="405" operator="equal">
      <formula>0</formula>
    </cfRule>
    <cfRule type="cellIs" dxfId="351" priority="406" operator="equal">
      <formula>1</formula>
    </cfRule>
  </conditionalFormatting>
  <conditionalFormatting sqref="HB108">
    <cfRule type="cellIs" dxfId="350" priority="401" operator="equal">
      <formula>0</formula>
    </cfRule>
    <cfRule type="cellIs" dxfId="349" priority="402" operator="equal">
      <formula>1</formula>
    </cfRule>
  </conditionalFormatting>
  <conditionalFormatting sqref="HB114">
    <cfRule type="cellIs" dxfId="348" priority="399" operator="equal">
      <formula>0</formula>
    </cfRule>
    <cfRule type="cellIs" dxfId="347" priority="400" operator="equal">
      <formula>1</formula>
    </cfRule>
  </conditionalFormatting>
  <conditionalFormatting sqref="HB117">
    <cfRule type="cellIs" dxfId="346" priority="397" operator="equal">
      <formula>0</formula>
    </cfRule>
    <cfRule type="cellIs" dxfId="345" priority="398" operator="equal">
      <formula>1</formula>
    </cfRule>
  </conditionalFormatting>
  <conditionalFormatting sqref="HB116">
    <cfRule type="cellIs" dxfId="344" priority="395" operator="equal">
      <formula>0</formula>
    </cfRule>
    <cfRule type="cellIs" dxfId="343" priority="396" operator="equal">
      <formula>1</formula>
    </cfRule>
  </conditionalFormatting>
  <conditionalFormatting sqref="HB123">
    <cfRule type="cellIs" dxfId="342" priority="393" operator="equal">
      <formula>0</formula>
    </cfRule>
    <cfRule type="cellIs" dxfId="341" priority="394" operator="equal">
      <formula>1</formula>
    </cfRule>
  </conditionalFormatting>
  <conditionalFormatting sqref="HB139">
    <cfRule type="cellIs" dxfId="340" priority="391" operator="equal">
      <formula>0</formula>
    </cfRule>
    <cfRule type="cellIs" dxfId="339" priority="392" operator="equal">
      <formula>1</formula>
    </cfRule>
  </conditionalFormatting>
  <conditionalFormatting sqref="HB142">
    <cfRule type="cellIs" dxfId="338" priority="389" operator="equal">
      <formula>0</formula>
    </cfRule>
    <cfRule type="cellIs" dxfId="337" priority="390" operator="equal">
      <formula>1</formula>
    </cfRule>
  </conditionalFormatting>
  <conditionalFormatting sqref="HB144">
    <cfRule type="cellIs" dxfId="336" priority="387" operator="equal">
      <formula>0</formula>
    </cfRule>
    <cfRule type="cellIs" dxfId="335" priority="388" operator="equal">
      <formula>1</formula>
    </cfRule>
  </conditionalFormatting>
  <conditionalFormatting sqref="HB146">
    <cfRule type="cellIs" dxfId="334" priority="385" operator="equal">
      <formula>0</formula>
    </cfRule>
    <cfRule type="cellIs" dxfId="333" priority="386" operator="equal">
      <formula>1</formula>
    </cfRule>
  </conditionalFormatting>
  <conditionalFormatting sqref="HB148">
    <cfRule type="cellIs" dxfId="332" priority="383" operator="equal">
      <formula>0</formula>
    </cfRule>
    <cfRule type="cellIs" dxfId="331" priority="384" operator="equal">
      <formula>1</formula>
    </cfRule>
  </conditionalFormatting>
  <conditionalFormatting sqref="HB150">
    <cfRule type="cellIs" dxfId="330" priority="381" operator="equal">
      <formula>0</formula>
    </cfRule>
    <cfRule type="cellIs" dxfId="329" priority="382" operator="equal">
      <formula>1</formula>
    </cfRule>
  </conditionalFormatting>
  <conditionalFormatting sqref="HB153">
    <cfRule type="cellIs" dxfId="328" priority="379" operator="equal">
      <formula>0</formula>
    </cfRule>
    <cfRule type="cellIs" dxfId="327" priority="380" operator="equal">
      <formula>1</formula>
    </cfRule>
  </conditionalFormatting>
  <conditionalFormatting sqref="HB155">
    <cfRule type="cellIs" dxfId="326" priority="377" operator="equal">
      <formula>0</formula>
    </cfRule>
    <cfRule type="cellIs" dxfId="325" priority="378" operator="equal">
      <formula>1</formula>
    </cfRule>
  </conditionalFormatting>
  <conditionalFormatting sqref="HB157">
    <cfRule type="cellIs" dxfId="324" priority="375" operator="equal">
      <formula>0</formula>
    </cfRule>
    <cfRule type="cellIs" dxfId="323" priority="376" operator="equal">
      <formula>1</formula>
    </cfRule>
  </conditionalFormatting>
  <conditionalFormatting sqref="HB159">
    <cfRule type="cellIs" dxfId="322" priority="373" operator="equal">
      <formula>0</formula>
    </cfRule>
    <cfRule type="cellIs" dxfId="321" priority="374" operator="equal">
      <formula>1</formula>
    </cfRule>
  </conditionalFormatting>
  <conditionalFormatting sqref="HB161">
    <cfRule type="cellIs" dxfId="320" priority="371" operator="equal">
      <formula>0</formula>
    </cfRule>
    <cfRule type="cellIs" dxfId="319" priority="372" operator="equal">
      <formula>1</formula>
    </cfRule>
  </conditionalFormatting>
  <conditionalFormatting sqref="HB162">
    <cfRule type="cellIs" dxfId="318" priority="369" operator="equal">
      <formula>0</formula>
    </cfRule>
    <cfRule type="cellIs" dxfId="317" priority="370" operator="equal">
      <formula>1</formula>
    </cfRule>
  </conditionalFormatting>
  <conditionalFormatting sqref="HB167">
    <cfRule type="cellIs" dxfId="316" priority="367" operator="equal">
      <formula>0</formula>
    </cfRule>
    <cfRule type="cellIs" dxfId="315" priority="368" operator="equal">
      <formula>1</formula>
    </cfRule>
  </conditionalFormatting>
  <conditionalFormatting sqref="HB170">
    <cfRule type="cellIs" dxfId="314" priority="365" operator="equal">
      <formula>0</formula>
    </cfRule>
    <cfRule type="cellIs" dxfId="313" priority="366" operator="equal">
      <formula>1</formula>
    </cfRule>
  </conditionalFormatting>
  <conditionalFormatting sqref="HB174">
    <cfRule type="cellIs" dxfId="312" priority="363" operator="equal">
      <formula>0</formula>
    </cfRule>
    <cfRule type="cellIs" dxfId="311" priority="364" operator="equal">
      <formula>1</formula>
    </cfRule>
  </conditionalFormatting>
  <conditionalFormatting sqref="HB175">
    <cfRule type="cellIs" dxfId="310" priority="361" operator="equal">
      <formula>0</formula>
    </cfRule>
    <cfRule type="cellIs" dxfId="309" priority="362" operator="equal">
      <formula>1</formula>
    </cfRule>
  </conditionalFormatting>
  <conditionalFormatting sqref="HB186">
    <cfRule type="cellIs" dxfId="308" priority="359" operator="equal">
      <formula>0</formula>
    </cfRule>
    <cfRule type="cellIs" dxfId="307" priority="360" operator="equal">
      <formula>1</formula>
    </cfRule>
  </conditionalFormatting>
  <conditionalFormatting sqref="HG197">
    <cfRule type="cellIs" dxfId="306" priority="229" operator="equal">
      <formula>"OK"</formula>
    </cfRule>
    <cfRule type="cellIs" dxfId="305" priority="230" operator="equal">
      <formula>"NO HABILITADO"</formula>
    </cfRule>
  </conditionalFormatting>
  <conditionalFormatting sqref="HX197">
    <cfRule type="cellIs" dxfId="304" priority="117" operator="equal">
      <formula>"OK"</formula>
    </cfRule>
    <cfRule type="cellIs" dxfId="303" priority="118" operator="equal">
      <formula>"NO HABILITADO"</formula>
    </cfRule>
  </conditionalFormatting>
  <conditionalFormatting sqref="HD197">
    <cfRule type="cellIs" dxfId="302" priority="349" operator="equal">
      <formula>0</formula>
    </cfRule>
    <cfRule type="cellIs" dxfId="301" priority="350" operator="equal">
      <formula>1</formula>
    </cfRule>
  </conditionalFormatting>
  <conditionalFormatting sqref="IE69:IG69">
    <cfRule type="cellIs" dxfId="300" priority="217" operator="equal">
      <formula>0</formula>
    </cfRule>
    <cfRule type="cellIs" dxfId="299" priority="218" operator="equal">
      <formula>1</formula>
    </cfRule>
  </conditionalFormatting>
  <conditionalFormatting sqref="IE70:IG70">
    <cfRule type="cellIs" dxfId="298" priority="213" operator="equal">
      <formula>0</formula>
    </cfRule>
    <cfRule type="cellIs" dxfId="297" priority="214" operator="equal">
      <formula>1</formula>
    </cfRule>
  </conditionalFormatting>
  <conditionalFormatting sqref="IJ69">
    <cfRule type="cellIs" dxfId="296" priority="215" operator="equal">
      <formula>0</formula>
    </cfRule>
    <cfRule type="cellIs" dxfId="295" priority="216" operator="equal">
      <formula>1</formula>
    </cfRule>
  </conditionalFormatting>
  <conditionalFormatting sqref="HS67:HS68 HS14:HS65 HS71:HS78 HS81:HS84 HS87:HS95 HS98:HS101 HS104:HS107 HS109:HS113 HS115 HS118:HS122 HS124:HS138 HS140:HS141 HS143 HS145 HS147 HS149 HS151:HS152 HS154 HS156 HS158 HS160 HS163:HS166 HS168:HS169 HS171:HS173 HS176:HS185 HS187:HS188">
    <cfRule type="cellIs" dxfId="294" priority="335" operator="equal">
      <formula>0</formula>
    </cfRule>
    <cfRule type="cellIs" dxfId="293" priority="336" operator="equal">
      <formula>1</formula>
    </cfRule>
  </conditionalFormatting>
  <conditionalFormatting sqref="HN66:HP66">
    <cfRule type="cellIs" dxfId="292" priority="333" operator="equal">
      <formula>0</formula>
    </cfRule>
    <cfRule type="cellIs" dxfId="291" priority="334" operator="equal">
      <formula>1</formula>
    </cfRule>
  </conditionalFormatting>
  <conditionalFormatting sqref="HS66">
    <cfRule type="cellIs" dxfId="290" priority="331" operator="equal">
      <formula>0</formula>
    </cfRule>
    <cfRule type="cellIs" dxfId="289" priority="332" operator="equal">
      <formula>1</formula>
    </cfRule>
  </conditionalFormatting>
  <conditionalFormatting sqref="HQ14:HR23 HQ67:HR68 HQ71:HR78 HQ81:HR84 HQ87:HR95 HQ98:HR101 HQ104:HR107 HQ187:HR188 HQ176:HR185 HR174 HQ171:HR173 HQ168:HR169 HQ163:HR166 HR161 HQ160:HR160 HQ158:HR158 HQ156:HR156 HQ154:HR154 HQ151:HR152 HQ149:HR149 HQ147:HR147 HQ145:HR145 HQ143:HR143 HQ140:HR141 HQ124:HR138 HQ118:HR122 HQ115:HR115 HR116 HQ109:HR113 HQ64:HR64 HR61 HQ50:HR60 HQ44:HR48 HQ35:HR42 HQ30:HR33 HQ25:HR28">
    <cfRule type="cellIs" dxfId="288" priority="337" operator="equal">
      <formula>0</formula>
    </cfRule>
    <cfRule type="cellIs" dxfId="287" priority="338" operator="equal">
      <formula>1</formula>
    </cfRule>
  </conditionalFormatting>
  <conditionalFormatting sqref="HN14:HP65 HN67:HP68 HN71:HP78 HN81:HP84 HN87:HP95 HN98:HP101 HN104:HP188">
    <cfRule type="cellIs" dxfId="286" priority="339" operator="equal">
      <formula>0</formula>
    </cfRule>
    <cfRule type="cellIs" dxfId="285" priority="340" operator="equal">
      <formula>1</formula>
    </cfRule>
  </conditionalFormatting>
  <conditionalFormatting sqref="HS70">
    <cfRule type="cellIs" dxfId="284" priority="323" operator="equal">
      <formula>0</formula>
    </cfRule>
    <cfRule type="cellIs" dxfId="283" priority="324" operator="equal">
      <formula>1</formula>
    </cfRule>
  </conditionalFormatting>
  <conditionalFormatting sqref="HS79">
    <cfRule type="cellIs" dxfId="282" priority="319" operator="equal">
      <formula>0</formula>
    </cfRule>
    <cfRule type="cellIs" dxfId="281" priority="320" operator="equal">
      <formula>1</formula>
    </cfRule>
  </conditionalFormatting>
  <conditionalFormatting sqref="HN79:HP79">
    <cfRule type="cellIs" dxfId="280" priority="321" operator="equal">
      <formula>0</formula>
    </cfRule>
    <cfRule type="cellIs" dxfId="279" priority="322" operator="equal">
      <formula>1</formula>
    </cfRule>
  </conditionalFormatting>
  <conditionalFormatting sqref="HS80">
    <cfRule type="cellIs" dxfId="278" priority="315" operator="equal">
      <formula>0</formula>
    </cfRule>
    <cfRule type="cellIs" dxfId="277" priority="316" operator="equal">
      <formula>1</formula>
    </cfRule>
  </conditionalFormatting>
  <conditionalFormatting sqref="HN80:HP80">
    <cfRule type="cellIs" dxfId="276" priority="317" operator="equal">
      <formula>0</formula>
    </cfRule>
    <cfRule type="cellIs" dxfId="275" priority="318" operator="equal">
      <formula>1</formula>
    </cfRule>
  </conditionalFormatting>
  <conditionalFormatting sqref="HS85">
    <cfRule type="cellIs" dxfId="274" priority="311" operator="equal">
      <formula>0</formula>
    </cfRule>
    <cfRule type="cellIs" dxfId="273" priority="312" operator="equal">
      <formula>1</formula>
    </cfRule>
  </conditionalFormatting>
  <conditionalFormatting sqref="HN85:HP85">
    <cfRule type="cellIs" dxfId="272" priority="313" operator="equal">
      <formula>0</formula>
    </cfRule>
    <cfRule type="cellIs" dxfId="271" priority="314" operator="equal">
      <formula>1</formula>
    </cfRule>
  </conditionalFormatting>
  <conditionalFormatting sqref="HS86">
    <cfRule type="cellIs" dxfId="270" priority="307" operator="equal">
      <formula>0</formula>
    </cfRule>
    <cfRule type="cellIs" dxfId="269" priority="308" operator="equal">
      <formula>1</formula>
    </cfRule>
  </conditionalFormatting>
  <conditionalFormatting sqref="HN86:HP86">
    <cfRule type="cellIs" dxfId="268" priority="309" operator="equal">
      <formula>0</formula>
    </cfRule>
    <cfRule type="cellIs" dxfId="267" priority="310" operator="equal">
      <formula>1</formula>
    </cfRule>
  </conditionalFormatting>
  <conditionalFormatting sqref="HS96">
    <cfRule type="cellIs" dxfId="266" priority="303" operator="equal">
      <formula>0</formula>
    </cfRule>
    <cfRule type="cellIs" dxfId="265" priority="304" operator="equal">
      <formula>1</formula>
    </cfRule>
  </conditionalFormatting>
  <conditionalFormatting sqref="HN96:HP96">
    <cfRule type="cellIs" dxfId="264" priority="305" operator="equal">
      <formula>0</formula>
    </cfRule>
    <cfRule type="cellIs" dxfId="263" priority="306" operator="equal">
      <formula>1</formula>
    </cfRule>
  </conditionalFormatting>
  <conditionalFormatting sqref="HS97">
    <cfRule type="cellIs" dxfId="262" priority="299" operator="equal">
      <formula>0</formula>
    </cfRule>
    <cfRule type="cellIs" dxfId="261" priority="300" operator="equal">
      <formula>1</formula>
    </cfRule>
  </conditionalFormatting>
  <conditionalFormatting sqref="HN97:HP97">
    <cfRule type="cellIs" dxfId="260" priority="301" operator="equal">
      <formula>0</formula>
    </cfRule>
    <cfRule type="cellIs" dxfId="259" priority="302" operator="equal">
      <formula>1</formula>
    </cfRule>
  </conditionalFormatting>
  <conditionalFormatting sqref="HS102">
    <cfRule type="cellIs" dxfId="258" priority="295" operator="equal">
      <formula>0</formula>
    </cfRule>
    <cfRule type="cellIs" dxfId="257" priority="296" operator="equal">
      <formula>1</formula>
    </cfRule>
  </conditionalFormatting>
  <conditionalFormatting sqref="HN102:HP102">
    <cfRule type="cellIs" dxfId="256" priority="297" operator="equal">
      <formula>0</formula>
    </cfRule>
    <cfRule type="cellIs" dxfId="255" priority="298" operator="equal">
      <formula>1</formula>
    </cfRule>
  </conditionalFormatting>
  <conditionalFormatting sqref="HS103">
    <cfRule type="cellIs" dxfId="254" priority="291" operator="equal">
      <formula>0</formula>
    </cfRule>
    <cfRule type="cellIs" dxfId="253" priority="292" operator="equal">
      <formula>1</formula>
    </cfRule>
  </conditionalFormatting>
  <conditionalFormatting sqref="HN103:HP103">
    <cfRule type="cellIs" dxfId="252" priority="293" operator="equal">
      <formula>0</formula>
    </cfRule>
    <cfRule type="cellIs" dxfId="251" priority="294" operator="equal">
      <formula>1</formula>
    </cfRule>
  </conditionalFormatting>
  <conditionalFormatting sqref="HS108">
    <cfRule type="cellIs" dxfId="250" priority="289" operator="equal">
      <formula>0</formula>
    </cfRule>
    <cfRule type="cellIs" dxfId="249" priority="290" operator="equal">
      <formula>1</formula>
    </cfRule>
  </conditionalFormatting>
  <conditionalFormatting sqref="HS114">
    <cfRule type="cellIs" dxfId="248" priority="287" operator="equal">
      <formula>0</formula>
    </cfRule>
    <cfRule type="cellIs" dxfId="247" priority="288" operator="equal">
      <formula>1</formula>
    </cfRule>
  </conditionalFormatting>
  <conditionalFormatting sqref="HS117">
    <cfRule type="cellIs" dxfId="246" priority="285" operator="equal">
      <formula>0</formula>
    </cfRule>
    <cfRule type="cellIs" dxfId="245" priority="286" operator="equal">
      <formula>1</formula>
    </cfRule>
  </conditionalFormatting>
  <conditionalFormatting sqref="HS116">
    <cfRule type="cellIs" dxfId="244" priority="283" operator="equal">
      <formula>0</formula>
    </cfRule>
    <cfRule type="cellIs" dxfId="243" priority="284" operator="equal">
      <formula>1</formula>
    </cfRule>
  </conditionalFormatting>
  <conditionalFormatting sqref="HS123">
    <cfRule type="cellIs" dxfId="242" priority="281" operator="equal">
      <formula>0</formula>
    </cfRule>
    <cfRule type="cellIs" dxfId="241" priority="282" operator="equal">
      <formula>1</formula>
    </cfRule>
  </conditionalFormatting>
  <conditionalFormatting sqref="HS139">
    <cfRule type="cellIs" dxfId="240" priority="279" operator="equal">
      <formula>0</formula>
    </cfRule>
    <cfRule type="cellIs" dxfId="239" priority="280" operator="equal">
      <formula>1</formula>
    </cfRule>
  </conditionalFormatting>
  <conditionalFormatting sqref="HS142">
    <cfRule type="cellIs" dxfId="238" priority="277" operator="equal">
      <formula>0</formula>
    </cfRule>
    <cfRule type="cellIs" dxfId="237" priority="278" operator="equal">
      <formula>1</formula>
    </cfRule>
  </conditionalFormatting>
  <conditionalFormatting sqref="HS144">
    <cfRule type="cellIs" dxfId="236" priority="275" operator="equal">
      <formula>0</formula>
    </cfRule>
    <cfRule type="cellIs" dxfId="235" priority="276" operator="equal">
      <formula>1</formula>
    </cfRule>
  </conditionalFormatting>
  <conditionalFormatting sqref="HS146">
    <cfRule type="cellIs" dxfId="234" priority="273" operator="equal">
      <formula>0</formula>
    </cfRule>
    <cfRule type="cellIs" dxfId="233" priority="274" operator="equal">
      <formula>1</formula>
    </cfRule>
  </conditionalFormatting>
  <conditionalFormatting sqref="HS148">
    <cfRule type="cellIs" dxfId="232" priority="271" operator="equal">
      <formula>0</formula>
    </cfRule>
    <cfRule type="cellIs" dxfId="231" priority="272" operator="equal">
      <formula>1</formula>
    </cfRule>
  </conditionalFormatting>
  <conditionalFormatting sqref="HS150">
    <cfRule type="cellIs" dxfId="230" priority="269" operator="equal">
      <formula>0</formula>
    </cfRule>
    <cfRule type="cellIs" dxfId="229" priority="270" operator="equal">
      <formula>1</formula>
    </cfRule>
  </conditionalFormatting>
  <conditionalFormatting sqref="HS153">
    <cfRule type="cellIs" dxfId="228" priority="267" operator="equal">
      <formula>0</formula>
    </cfRule>
    <cfRule type="cellIs" dxfId="227" priority="268" operator="equal">
      <formula>1</formula>
    </cfRule>
  </conditionalFormatting>
  <conditionalFormatting sqref="HS155">
    <cfRule type="cellIs" dxfId="226" priority="265" operator="equal">
      <formula>0</formula>
    </cfRule>
    <cfRule type="cellIs" dxfId="225" priority="266" operator="equal">
      <formula>1</formula>
    </cfRule>
  </conditionalFormatting>
  <conditionalFormatting sqref="HS157">
    <cfRule type="cellIs" dxfId="224" priority="263" operator="equal">
      <formula>0</formula>
    </cfRule>
    <cfRule type="cellIs" dxfId="223" priority="264" operator="equal">
      <formula>1</formula>
    </cfRule>
  </conditionalFormatting>
  <conditionalFormatting sqref="HS159">
    <cfRule type="cellIs" dxfId="222" priority="261" operator="equal">
      <formula>0</formula>
    </cfRule>
    <cfRule type="cellIs" dxfId="221" priority="262" operator="equal">
      <formula>1</formula>
    </cfRule>
  </conditionalFormatting>
  <conditionalFormatting sqref="HS161">
    <cfRule type="cellIs" dxfId="220" priority="259" operator="equal">
      <formula>0</formula>
    </cfRule>
    <cfRule type="cellIs" dxfId="219" priority="260" operator="equal">
      <formula>1</formula>
    </cfRule>
  </conditionalFormatting>
  <conditionalFormatting sqref="HS162">
    <cfRule type="cellIs" dxfId="218" priority="257" operator="equal">
      <formula>0</formula>
    </cfRule>
    <cfRule type="cellIs" dxfId="217" priority="258" operator="equal">
      <formula>1</formula>
    </cfRule>
  </conditionalFormatting>
  <conditionalFormatting sqref="HS167">
    <cfRule type="cellIs" dxfId="216" priority="255" operator="equal">
      <formula>0</formula>
    </cfRule>
    <cfRule type="cellIs" dxfId="215" priority="256" operator="equal">
      <formula>1</formula>
    </cfRule>
  </conditionalFormatting>
  <conditionalFormatting sqref="HS170">
    <cfRule type="cellIs" dxfId="214" priority="253" operator="equal">
      <formula>0</formula>
    </cfRule>
    <cfRule type="cellIs" dxfId="213" priority="254" operator="equal">
      <formula>1</formula>
    </cfRule>
  </conditionalFormatting>
  <conditionalFormatting sqref="HS174">
    <cfRule type="cellIs" dxfId="212" priority="251" operator="equal">
      <formula>0</formula>
    </cfRule>
    <cfRule type="cellIs" dxfId="211" priority="252" operator="equal">
      <formula>1</formula>
    </cfRule>
  </conditionalFormatting>
  <conditionalFormatting sqref="HS175">
    <cfRule type="cellIs" dxfId="210" priority="249" operator="equal">
      <formula>0</formula>
    </cfRule>
    <cfRule type="cellIs" dxfId="209" priority="250" operator="equal">
      <formula>1</formula>
    </cfRule>
  </conditionalFormatting>
  <conditionalFormatting sqref="HS186">
    <cfRule type="cellIs" dxfId="208" priority="247" operator="equal">
      <formula>0</formula>
    </cfRule>
    <cfRule type="cellIs" dxfId="207" priority="248" operator="equal">
      <formula>1</formula>
    </cfRule>
  </conditionalFormatting>
  <conditionalFormatting sqref="IO197">
    <cfRule type="cellIs" dxfId="206" priority="5" operator="equal">
      <formula>"OK"</formula>
    </cfRule>
    <cfRule type="cellIs" dxfId="205" priority="6" operator="equal">
      <formula>"NO HABILITADO"</formula>
    </cfRule>
  </conditionalFormatting>
  <conditionalFormatting sqref="HU197">
    <cfRule type="cellIs" dxfId="204" priority="237" operator="equal">
      <formula>0</formula>
    </cfRule>
    <cfRule type="cellIs" dxfId="203" priority="238" operator="equal">
      <formula>1</formula>
    </cfRule>
  </conditionalFormatting>
  <conditionalFormatting sqref="JA69">
    <cfRule type="cellIs" dxfId="202" priority="103" operator="equal">
      <formula>0</formula>
    </cfRule>
    <cfRule type="cellIs" dxfId="201" priority="104" operator="equal">
      <formula>1</formula>
    </cfRule>
  </conditionalFormatting>
  <conditionalFormatting sqref="IV69:IX69">
    <cfRule type="cellIs" dxfId="200" priority="105" operator="equal">
      <formula>0</formula>
    </cfRule>
    <cfRule type="cellIs" dxfId="199" priority="106" operator="equal">
      <formula>1</formula>
    </cfRule>
  </conditionalFormatting>
  <conditionalFormatting sqref="IV70:IX70">
    <cfRule type="cellIs" dxfId="198" priority="101" operator="equal">
      <formula>0</formula>
    </cfRule>
    <cfRule type="cellIs" dxfId="197" priority="102" operator="equal">
      <formula>1</formula>
    </cfRule>
  </conditionalFormatting>
  <conditionalFormatting sqref="IJ67:IJ68 IJ14:IJ65 IJ71:IJ78 IJ81:IJ84 IJ87:IJ95 IJ98:IJ101 IJ104:IJ107 IJ109:IJ113 IJ115 IJ118:IJ122 IJ124:IJ138 IJ140:IJ141 IJ143 IJ145 IJ147 IJ149 IJ151:IJ152 IJ154 IJ156 IJ158 IJ160 IJ163:IJ166 IJ168:IJ169 IJ171:IJ173 IJ176:IJ185 IJ187:IJ188">
    <cfRule type="cellIs" dxfId="196" priority="223" operator="equal">
      <formula>0</formula>
    </cfRule>
    <cfRule type="cellIs" dxfId="195" priority="224" operator="equal">
      <formula>1</formula>
    </cfRule>
  </conditionalFormatting>
  <conditionalFormatting sqref="IE66:IG66">
    <cfRule type="cellIs" dxfId="194" priority="221" operator="equal">
      <formula>0</formula>
    </cfRule>
    <cfRule type="cellIs" dxfId="193" priority="222" operator="equal">
      <formula>1</formula>
    </cfRule>
  </conditionalFormatting>
  <conditionalFormatting sqref="IJ66">
    <cfRule type="cellIs" dxfId="192" priority="219" operator="equal">
      <formula>0</formula>
    </cfRule>
    <cfRule type="cellIs" dxfId="191" priority="220" operator="equal">
      <formula>1</formula>
    </cfRule>
  </conditionalFormatting>
  <conditionalFormatting sqref="IH14:II23 IH67:II68 IH71:II78 IH81:II84 IH87:II95 IH98:II101 IH104:II107 IH187:II188 IH176:II185 II174 IH171:II173 IH168:II169 IH163:II166 II161 IH160:II160 IH158:II158 IH156:II156 IH154:II154 IH151:II152 IH149:II149 IH147:II147 IH145:II145 IH143:II143 IH140:II141 IH124:II138 IH118:II122 IH115:II115 II116 IH109:II113 IH64:II64 II61 IH50:II60 IH44:II48 IH35:II42 IH30:II33 IH25:II28">
    <cfRule type="cellIs" dxfId="190" priority="225" operator="equal">
      <formula>0</formula>
    </cfRule>
    <cfRule type="cellIs" dxfId="189" priority="226" operator="equal">
      <formula>1</formula>
    </cfRule>
  </conditionalFormatting>
  <conditionalFormatting sqref="IE14:IG65 IE67:IG68 IE71:IG78 IE81:IG84 IE87:IG95 IE98:IG101 IE104:IG188">
    <cfRule type="cellIs" dxfId="188" priority="227" operator="equal">
      <formula>0</formula>
    </cfRule>
    <cfRule type="cellIs" dxfId="187" priority="228" operator="equal">
      <formula>1</formula>
    </cfRule>
  </conditionalFormatting>
  <conditionalFormatting sqref="IJ70">
    <cfRule type="cellIs" dxfId="186" priority="211" operator="equal">
      <formula>0</formula>
    </cfRule>
    <cfRule type="cellIs" dxfId="185" priority="212" operator="equal">
      <formula>1</formula>
    </cfRule>
  </conditionalFormatting>
  <conditionalFormatting sqref="IJ79">
    <cfRule type="cellIs" dxfId="184" priority="207" operator="equal">
      <formula>0</formula>
    </cfRule>
    <cfRule type="cellIs" dxfId="183" priority="208" operator="equal">
      <formula>1</formula>
    </cfRule>
  </conditionalFormatting>
  <conditionalFormatting sqref="IE79:IG79">
    <cfRule type="cellIs" dxfId="182" priority="209" operator="equal">
      <formula>0</formula>
    </cfRule>
    <cfRule type="cellIs" dxfId="181" priority="210" operator="equal">
      <formula>1</formula>
    </cfRule>
  </conditionalFormatting>
  <conditionalFormatting sqref="IJ80">
    <cfRule type="cellIs" dxfId="180" priority="203" operator="equal">
      <formula>0</formula>
    </cfRule>
    <cfRule type="cellIs" dxfId="179" priority="204" operator="equal">
      <formula>1</formula>
    </cfRule>
  </conditionalFormatting>
  <conditionalFormatting sqref="IE80:IG80">
    <cfRule type="cellIs" dxfId="178" priority="205" operator="equal">
      <formula>0</formula>
    </cfRule>
    <cfRule type="cellIs" dxfId="177" priority="206" operator="equal">
      <formula>1</formula>
    </cfRule>
  </conditionalFormatting>
  <conditionalFormatting sqref="IJ85">
    <cfRule type="cellIs" dxfId="176" priority="199" operator="equal">
      <formula>0</formula>
    </cfRule>
    <cfRule type="cellIs" dxfId="175" priority="200" operator="equal">
      <formula>1</formula>
    </cfRule>
  </conditionalFormatting>
  <conditionalFormatting sqref="IE85:IG85">
    <cfRule type="cellIs" dxfId="174" priority="201" operator="equal">
      <formula>0</formula>
    </cfRule>
    <cfRule type="cellIs" dxfId="173" priority="202" operator="equal">
      <formula>1</formula>
    </cfRule>
  </conditionalFormatting>
  <conditionalFormatting sqref="IJ86">
    <cfRule type="cellIs" dxfId="172" priority="195" operator="equal">
      <formula>0</formula>
    </cfRule>
    <cfRule type="cellIs" dxfId="171" priority="196" operator="equal">
      <formula>1</formula>
    </cfRule>
  </conditionalFormatting>
  <conditionalFormatting sqref="IE86:IG86">
    <cfRule type="cellIs" dxfId="170" priority="197" operator="equal">
      <formula>0</formula>
    </cfRule>
    <cfRule type="cellIs" dxfId="169" priority="198" operator="equal">
      <formula>1</formula>
    </cfRule>
  </conditionalFormatting>
  <conditionalFormatting sqref="IJ96">
    <cfRule type="cellIs" dxfId="168" priority="191" operator="equal">
      <formula>0</formula>
    </cfRule>
    <cfRule type="cellIs" dxfId="167" priority="192" operator="equal">
      <formula>1</formula>
    </cfRule>
  </conditionalFormatting>
  <conditionalFormatting sqref="IE96:IG96">
    <cfRule type="cellIs" dxfId="166" priority="193" operator="equal">
      <formula>0</formula>
    </cfRule>
    <cfRule type="cellIs" dxfId="165" priority="194" operator="equal">
      <formula>1</formula>
    </cfRule>
  </conditionalFormatting>
  <conditionalFormatting sqref="IJ97">
    <cfRule type="cellIs" dxfId="164" priority="187" operator="equal">
      <formula>0</formula>
    </cfRule>
    <cfRule type="cellIs" dxfId="163" priority="188" operator="equal">
      <formula>1</formula>
    </cfRule>
  </conditionalFormatting>
  <conditionalFormatting sqref="IE97:IG97">
    <cfRule type="cellIs" dxfId="162" priority="189" operator="equal">
      <formula>0</formula>
    </cfRule>
    <cfRule type="cellIs" dxfId="161" priority="190" operator="equal">
      <formula>1</formula>
    </cfRule>
  </conditionalFormatting>
  <conditionalFormatting sqref="IJ102">
    <cfRule type="cellIs" dxfId="160" priority="183" operator="equal">
      <formula>0</formula>
    </cfRule>
    <cfRule type="cellIs" dxfId="159" priority="184" operator="equal">
      <formula>1</formula>
    </cfRule>
  </conditionalFormatting>
  <conditionalFormatting sqref="IE102:IG102">
    <cfRule type="cellIs" dxfId="158" priority="185" operator="equal">
      <formula>0</formula>
    </cfRule>
    <cfRule type="cellIs" dxfId="157" priority="186" operator="equal">
      <formula>1</formula>
    </cfRule>
  </conditionalFormatting>
  <conditionalFormatting sqref="IJ103">
    <cfRule type="cellIs" dxfId="156" priority="179" operator="equal">
      <formula>0</formula>
    </cfRule>
    <cfRule type="cellIs" dxfId="155" priority="180" operator="equal">
      <formula>1</formula>
    </cfRule>
  </conditionalFormatting>
  <conditionalFormatting sqref="IE103:IG103">
    <cfRule type="cellIs" dxfId="154" priority="181" operator="equal">
      <formula>0</formula>
    </cfRule>
    <cfRule type="cellIs" dxfId="153" priority="182" operator="equal">
      <formula>1</formula>
    </cfRule>
  </conditionalFormatting>
  <conditionalFormatting sqref="IJ108">
    <cfRule type="cellIs" dxfId="152" priority="177" operator="equal">
      <formula>0</formula>
    </cfRule>
    <cfRule type="cellIs" dxfId="151" priority="178" operator="equal">
      <formula>1</formula>
    </cfRule>
  </conditionalFormatting>
  <conditionalFormatting sqref="IJ114">
    <cfRule type="cellIs" dxfId="150" priority="175" operator="equal">
      <formula>0</formula>
    </cfRule>
    <cfRule type="cellIs" dxfId="149" priority="176" operator="equal">
      <formula>1</formula>
    </cfRule>
  </conditionalFormatting>
  <conditionalFormatting sqref="IJ117">
    <cfRule type="cellIs" dxfId="148" priority="173" operator="equal">
      <formula>0</formula>
    </cfRule>
    <cfRule type="cellIs" dxfId="147" priority="174" operator="equal">
      <formula>1</formula>
    </cfRule>
  </conditionalFormatting>
  <conditionalFormatting sqref="IJ116">
    <cfRule type="cellIs" dxfId="146" priority="171" operator="equal">
      <formula>0</formula>
    </cfRule>
    <cfRule type="cellIs" dxfId="145" priority="172" operator="equal">
      <formula>1</formula>
    </cfRule>
  </conditionalFormatting>
  <conditionalFormatting sqref="IJ123">
    <cfRule type="cellIs" dxfId="144" priority="169" operator="equal">
      <formula>0</formula>
    </cfRule>
    <cfRule type="cellIs" dxfId="143" priority="170" operator="equal">
      <formula>1</formula>
    </cfRule>
  </conditionalFormatting>
  <conditionalFormatting sqref="IJ139">
    <cfRule type="cellIs" dxfId="142" priority="167" operator="equal">
      <formula>0</formula>
    </cfRule>
    <cfRule type="cellIs" dxfId="141" priority="168" operator="equal">
      <formula>1</formula>
    </cfRule>
  </conditionalFormatting>
  <conditionalFormatting sqref="IJ142">
    <cfRule type="cellIs" dxfId="140" priority="165" operator="equal">
      <formula>0</formula>
    </cfRule>
    <cfRule type="cellIs" dxfId="139" priority="166" operator="equal">
      <formula>1</formula>
    </cfRule>
  </conditionalFormatting>
  <conditionalFormatting sqref="IJ144">
    <cfRule type="cellIs" dxfId="138" priority="163" operator="equal">
      <formula>0</formula>
    </cfRule>
    <cfRule type="cellIs" dxfId="137" priority="164" operator="equal">
      <formula>1</formula>
    </cfRule>
  </conditionalFormatting>
  <conditionalFormatting sqref="IJ146">
    <cfRule type="cellIs" dxfId="136" priority="161" operator="equal">
      <formula>0</formula>
    </cfRule>
    <cfRule type="cellIs" dxfId="135" priority="162" operator="equal">
      <formula>1</formula>
    </cfRule>
  </conditionalFormatting>
  <conditionalFormatting sqref="IJ148">
    <cfRule type="cellIs" dxfId="134" priority="159" operator="equal">
      <formula>0</formula>
    </cfRule>
    <cfRule type="cellIs" dxfId="133" priority="160" operator="equal">
      <formula>1</formula>
    </cfRule>
  </conditionalFormatting>
  <conditionalFormatting sqref="IJ150">
    <cfRule type="cellIs" dxfId="132" priority="157" operator="equal">
      <formula>0</formula>
    </cfRule>
    <cfRule type="cellIs" dxfId="131" priority="158" operator="equal">
      <formula>1</formula>
    </cfRule>
  </conditionalFormatting>
  <conditionalFormatting sqref="IJ153">
    <cfRule type="cellIs" dxfId="130" priority="155" operator="equal">
      <formula>0</formula>
    </cfRule>
    <cfRule type="cellIs" dxfId="129" priority="156" operator="equal">
      <formula>1</formula>
    </cfRule>
  </conditionalFormatting>
  <conditionalFormatting sqref="IJ155">
    <cfRule type="cellIs" dxfId="128" priority="153" operator="equal">
      <formula>0</formula>
    </cfRule>
    <cfRule type="cellIs" dxfId="127" priority="154" operator="equal">
      <formula>1</formula>
    </cfRule>
  </conditionalFormatting>
  <conditionalFormatting sqref="IJ157">
    <cfRule type="cellIs" dxfId="126" priority="151" operator="equal">
      <formula>0</formula>
    </cfRule>
    <cfRule type="cellIs" dxfId="125" priority="152" operator="equal">
      <formula>1</formula>
    </cfRule>
  </conditionalFormatting>
  <conditionalFormatting sqref="IJ159">
    <cfRule type="cellIs" dxfId="124" priority="149" operator="equal">
      <formula>0</formula>
    </cfRule>
    <cfRule type="cellIs" dxfId="123" priority="150" operator="equal">
      <formula>1</formula>
    </cfRule>
  </conditionalFormatting>
  <conditionalFormatting sqref="IJ161">
    <cfRule type="cellIs" dxfId="122" priority="147" operator="equal">
      <formula>0</formula>
    </cfRule>
    <cfRule type="cellIs" dxfId="121" priority="148" operator="equal">
      <formula>1</formula>
    </cfRule>
  </conditionalFormatting>
  <conditionalFormatting sqref="IJ162">
    <cfRule type="cellIs" dxfId="120" priority="145" operator="equal">
      <formula>0</formula>
    </cfRule>
    <cfRule type="cellIs" dxfId="119" priority="146" operator="equal">
      <formula>1</formula>
    </cfRule>
  </conditionalFormatting>
  <conditionalFormatting sqref="IJ167">
    <cfRule type="cellIs" dxfId="118" priority="143" operator="equal">
      <formula>0</formula>
    </cfRule>
    <cfRule type="cellIs" dxfId="117" priority="144" operator="equal">
      <formula>1</formula>
    </cfRule>
  </conditionalFormatting>
  <conditionalFormatting sqref="IJ170">
    <cfRule type="cellIs" dxfId="116" priority="141" operator="equal">
      <formula>0</formula>
    </cfRule>
    <cfRule type="cellIs" dxfId="115" priority="142" operator="equal">
      <formula>1</formula>
    </cfRule>
  </conditionalFormatting>
  <conditionalFormatting sqref="IJ174">
    <cfRule type="cellIs" dxfId="114" priority="139" operator="equal">
      <formula>0</formula>
    </cfRule>
    <cfRule type="cellIs" dxfId="113" priority="140" operator="equal">
      <formula>1</formula>
    </cfRule>
  </conditionalFormatting>
  <conditionalFormatting sqref="IJ175">
    <cfRule type="cellIs" dxfId="112" priority="137" operator="equal">
      <formula>0</formula>
    </cfRule>
    <cfRule type="cellIs" dxfId="111" priority="138" operator="equal">
      <formula>1</formula>
    </cfRule>
  </conditionalFormatting>
  <conditionalFormatting sqref="IJ186">
    <cfRule type="cellIs" dxfId="110" priority="135" operator="equal">
      <formula>0</formula>
    </cfRule>
    <cfRule type="cellIs" dxfId="109" priority="136" operator="equal">
      <formula>1</formula>
    </cfRule>
  </conditionalFormatting>
  <conditionalFormatting sqref="IL197">
    <cfRule type="cellIs" dxfId="108" priority="125" operator="equal">
      <formula>0</formula>
    </cfRule>
    <cfRule type="cellIs" dxfId="107" priority="126" operator="equal">
      <formula>1</formula>
    </cfRule>
  </conditionalFormatting>
  <conditionalFormatting sqref="JA67:JA68 JA14:JA65 JA71:JA78 JA81:JA84 JA87:JA95 JA98:JA101 JA104:JA107 JA109:JA113 JA115 JA118:JA122 JA124:JA138 JA140:JA141 JA143 JA145 JA147 JA149 JA151:JA152 JA154 JA156 JA158 JA160 JA163:JA166 JA168:JA169 JA171:JA173 JA176:JA185 JA187:JA188">
    <cfRule type="cellIs" dxfId="106" priority="111" operator="equal">
      <formula>0</formula>
    </cfRule>
    <cfRule type="cellIs" dxfId="105" priority="112" operator="equal">
      <formula>1</formula>
    </cfRule>
  </conditionalFormatting>
  <conditionalFormatting sqref="IV66:IX66">
    <cfRule type="cellIs" dxfId="104" priority="109" operator="equal">
      <formula>0</formula>
    </cfRule>
    <cfRule type="cellIs" dxfId="103" priority="110" operator="equal">
      <formula>1</formula>
    </cfRule>
  </conditionalFormatting>
  <conditionalFormatting sqref="JA66">
    <cfRule type="cellIs" dxfId="102" priority="107" operator="equal">
      <formula>0</formula>
    </cfRule>
    <cfRule type="cellIs" dxfId="101" priority="108" operator="equal">
      <formula>1</formula>
    </cfRule>
  </conditionalFormatting>
  <conditionalFormatting sqref="IY14:IZ23 IY67:IZ68 IY71:IZ78 IY81:IZ84 IY87:IZ95 IY98:IZ101 IY104:IZ107 IY187:IZ188 IY176:IZ185 IZ174 IY171:IZ173 IY168:IZ169 IY163:IZ166 IZ161 IY160:IZ160 IY158:IZ158 IY156:IZ156 IY154:IZ154 IY151:IZ152 IY149:IZ149 IY147:IZ147 IY145:IZ145 IY143:IZ143 IY140:IZ141 IY124:IZ138 IY118:IZ122 IY115:IZ115 IZ116 IY109:IZ113 IY64:IZ64 IZ61 IY50:IZ60 IY44:IZ48 IY35:IZ42 IY30:IZ33 IY25:IZ28">
    <cfRule type="cellIs" dxfId="100" priority="113" operator="equal">
      <formula>0</formula>
    </cfRule>
    <cfRule type="cellIs" dxfId="99" priority="114" operator="equal">
      <formula>1</formula>
    </cfRule>
  </conditionalFormatting>
  <conditionalFormatting sqref="IV14:IX65 IV67:IX68 IV71:IX78 IV81:IX84 IV87:IX95 IV98:IX101 IV104:IX188">
    <cfRule type="cellIs" dxfId="98" priority="115" operator="equal">
      <formula>0</formula>
    </cfRule>
    <cfRule type="cellIs" dxfId="97" priority="116" operator="equal">
      <formula>1</formula>
    </cfRule>
  </conditionalFormatting>
  <conditionalFormatting sqref="JA70">
    <cfRule type="cellIs" dxfId="96" priority="99" operator="equal">
      <formula>0</formula>
    </cfRule>
    <cfRule type="cellIs" dxfId="95" priority="100" operator="equal">
      <formula>1</formula>
    </cfRule>
  </conditionalFormatting>
  <conditionalFormatting sqref="JA79">
    <cfRule type="cellIs" dxfId="94" priority="95" operator="equal">
      <formula>0</formula>
    </cfRule>
    <cfRule type="cellIs" dxfId="93" priority="96" operator="equal">
      <formula>1</formula>
    </cfRule>
  </conditionalFormatting>
  <conditionalFormatting sqref="IV79:IX79">
    <cfRule type="cellIs" dxfId="92" priority="97" operator="equal">
      <formula>0</formula>
    </cfRule>
    <cfRule type="cellIs" dxfId="91" priority="98" operator="equal">
      <formula>1</formula>
    </cfRule>
  </conditionalFormatting>
  <conditionalFormatting sqref="JA80">
    <cfRule type="cellIs" dxfId="90" priority="91" operator="equal">
      <formula>0</formula>
    </cfRule>
    <cfRule type="cellIs" dxfId="89" priority="92" operator="equal">
      <formula>1</formula>
    </cfRule>
  </conditionalFormatting>
  <conditionalFormatting sqref="IV80:IX80">
    <cfRule type="cellIs" dxfId="88" priority="93" operator="equal">
      <formula>0</formula>
    </cfRule>
    <cfRule type="cellIs" dxfId="87" priority="94" operator="equal">
      <formula>1</formula>
    </cfRule>
  </conditionalFormatting>
  <conditionalFormatting sqref="JA85">
    <cfRule type="cellIs" dxfId="86" priority="87" operator="equal">
      <formula>0</formula>
    </cfRule>
    <cfRule type="cellIs" dxfId="85" priority="88" operator="equal">
      <formula>1</formula>
    </cfRule>
  </conditionalFormatting>
  <conditionalFormatting sqref="IV85:IX85">
    <cfRule type="cellIs" dxfId="84" priority="89" operator="equal">
      <formula>0</formula>
    </cfRule>
    <cfRule type="cellIs" dxfId="83" priority="90" operator="equal">
      <formula>1</formula>
    </cfRule>
  </conditionalFormatting>
  <conditionalFormatting sqref="JA86">
    <cfRule type="cellIs" dxfId="82" priority="83" operator="equal">
      <formula>0</formula>
    </cfRule>
    <cfRule type="cellIs" dxfId="81" priority="84" operator="equal">
      <formula>1</formula>
    </cfRule>
  </conditionalFormatting>
  <conditionalFormatting sqref="IV86:IX86">
    <cfRule type="cellIs" dxfId="80" priority="85" operator="equal">
      <formula>0</formula>
    </cfRule>
    <cfRule type="cellIs" dxfId="79" priority="86" operator="equal">
      <formula>1</formula>
    </cfRule>
  </conditionalFormatting>
  <conditionalFormatting sqref="JA96">
    <cfRule type="cellIs" dxfId="78" priority="79" operator="equal">
      <formula>0</formula>
    </cfRule>
    <cfRule type="cellIs" dxfId="77" priority="80" operator="equal">
      <formula>1</formula>
    </cfRule>
  </conditionalFormatting>
  <conditionalFormatting sqref="IV96:IX96">
    <cfRule type="cellIs" dxfId="76" priority="81" operator="equal">
      <formula>0</formula>
    </cfRule>
    <cfRule type="cellIs" dxfId="75" priority="82" operator="equal">
      <formula>1</formula>
    </cfRule>
  </conditionalFormatting>
  <conditionalFormatting sqref="JA97">
    <cfRule type="cellIs" dxfId="74" priority="75" operator="equal">
      <formula>0</formula>
    </cfRule>
    <cfRule type="cellIs" dxfId="73" priority="76" operator="equal">
      <formula>1</formula>
    </cfRule>
  </conditionalFormatting>
  <conditionalFormatting sqref="IV97:IX97">
    <cfRule type="cellIs" dxfId="72" priority="77" operator="equal">
      <formula>0</formula>
    </cfRule>
    <cfRule type="cellIs" dxfId="71" priority="78" operator="equal">
      <formula>1</formula>
    </cfRule>
  </conditionalFormatting>
  <conditionalFormatting sqref="JA102">
    <cfRule type="cellIs" dxfId="70" priority="71" operator="equal">
      <formula>0</formula>
    </cfRule>
    <cfRule type="cellIs" dxfId="69" priority="72" operator="equal">
      <formula>1</formula>
    </cfRule>
  </conditionalFormatting>
  <conditionalFormatting sqref="IV102:IX102">
    <cfRule type="cellIs" dxfId="68" priority="73" operator="equal">
      <formula>0</formula>
    </cfRule>
    <cfRule type="cellIs" dxfId="67" priority="74" operator="equal">
      <formula>1</formula>
    </cfRule>
  </conditionalFormatting>
  <conditionalFormatting sqref="JA103">
    <cfRule type="cellIs" dxfId="66" priority="67" operator="equal">
      <formula>0</formula>
    </cfRule>
    <cfRule type="cellIs" dxfId="65" priority="68" operator="equal">
      <formula>1</formula>
    </cfRule>
  </conditionalFormatting>
  <conditionalFormatting sqref="IV103:IX103">
    <cfRule type="cellIs" dxfId="64" priority="69" operator="equal">
      <formula>0</formula>
    </cfRule>
    <cfRule type="cellIs" dxfId="63" priority="70" operator="equal">
      <formula>1</formula>
    </cfRule>
  </conditionalFormatting>
  <conditionalFormatting sqref="JA108">
    <cfRule type="cellIs" dxfId="62" priority="65" operator="equal">
      <formula>0</formula>
    </cfRule>
    <cfRule type="cellIs" dxfId="61" priority="66" operator="equal">
      <formula>1</formula>
    </cfRule>
  </conditionalFormatting>
  <conditionalFormatting sqref="JA114">
    <cfRule type="cellIs" dxfId="60" priority="63" operator="equal">
      <formula>0</formula>
    </cfRule>
    <cfRule type="cellIs" dxfId="59" priority="64" operator="equal">
      <formula>1</formula>
    </cfRule>
  </conditionalFormatting>
  <conditionalFormatting sqref="JA117">
    <cfRule type="cellIs" dxfId="58" priority="61" operator="equal">
      <formula>0</formula>
    </cfRule>
    <cfRule type="cellIs" dxfId="57" priority="62" operator="equal">
      <formula>1</formula>
    </cfRule>
  </conditionalFormatting>
  <conditionalFormatting sqref="JA116">
    <cfRule type="cellIs" dxfId="56" priority="59" operator="equal">
      <formula>0</formula>
    </cfRule>
    <cfRule type="cellIs" dxfId="55" priority="60" operator="equal">
      <formula>1</formula>
    </cfRule>
  </conditionalFormatting>
  <conditionalFormatting sqref="JA123">
    <cfRule type="cellIs" dxfId="54" priority="57" operator="equal">
      <formula>0</formula>
    </cfRule>
    <cfRule type="cellIs" dxfId="53" priority="58" operator="equal">
      <formula>1</formula>
    </cfRule>
  </conditionalFormatting>
  <conditionalFormatting sqref="JA139">
    <cfRule type="cellIs" dxfId="52" priority="55" operator="equal">
      <formula>0</formula>
    </cfRule>
    <cfRule type="cellIs" dxfId="51" priority="56" operator="equal">
      <formula>1</formula>
    </cfRule>
  </conditionalFormatting>
  <conditionalFormatting sqref="JA142">
    <cfRule type="cellIs" dxfId="50" priority="53" operator="equal">
      <formula>0</formula>
    </cfRule>
    <cfRule type="cellIs" dxfId="49" priority="54" operator="equal">
      <formula>1</formula>
    </cfRule>
  </conditionalFormatting>
  <conditionalFormatting sqref="JA144">
    <cfRule type="cellIs" dxfId="48" priority="51" operator="equal">
      <formula>0</formula>
    </cfRule>
    <cfRule type="cellIs" dxfId="47" priority="52" operator="equal">
      <formula>1</formula>
    </cfRule>
  </conditionalFormatting>
  <conditionalFormatting sqref="JA146">
    <cfRule type="cellIs" dxfId="46" priority="49" operator="equal">
      <formula>0</formula>
    </cfRule>
    <cfRule type="cellIs" dxfId="45" priority="50" operator="equal">
      <formula>1</formula>
    </cfRule>
  </conditionalFormatting>
  <conditionalFormatting sqref="JA148">
    <cfRule type="cellIs" dxfId="44" priority="47" operator="equal">
      <formula>0</formula>
    </cfRule>
    <cfRule type="cellIs" dxfId="43" priority="48" operator="equal">
      <formula>1</formula>
    </cfRule>
  </conditionalFormatting>
  <conditionalFormatting sqref="JA150">
    <cfRule type="cellIs" dxfId="42" priority="45" operator="equal">
      <formula>0</formula>
    </cfRule>
    <cfRule type="cellIs" dxfId="41" priority="46" operator="equal">
      <formula>1</formula>
    </cfRule>
  </conditionalFormatting>
  <conditionalFormatting sqref="JA153">
    <cfRule type="cellIs" dxfId="40" priority="43" operator="equal">
      <formula>0</formula>
    </cfRule>
    <cfRule type="cellIs" dxfId="39" priority="44" operator="equal">
      <formula>1</formula>
    </cfRule>
  </conditionalFormatting>
  <conditionalFormatting sqref="JA155">
    <cfRule type="cellIs" dxfId="38" priority="41" operator="equal">
      <formula>0</formula>
    </cfRule>
    <cfRule type="cellIs" dxfId="37" priority="42" operator="equal">
      <formula>1</formula>
    </cfRule>
  </conditionalFormatting>
  <conditionalFormatting sqref="JA157">
    <cfRule type="cellIs" dxfId="36" priority="39" operator="equal">
      <formula>0</formula>
    </cfRule>
    <cfRule type="cellIs" dxfId="35" priority="40" operator="equal">
      <formula>1</formula>
    </cfRule>
  </conditionalFormatting>
  <conditionalFormatting sqref="JA159">
    <cfRule type="cellIs" dxfId="34" priority="37" operator="equal">
      <formula>0</formula>
    </cfRule>
    <cfRule type="cellIs" dxfId="33" priority="38" operator="equal">
      <formula>1</formula>
    </cfRule>
  </conditionalFormatting>
  <conditionalFormatting sqref="JA161">
    <cfRule type="cellIs" dxfId="32" priority="35" operator="equal">
      <formula>0</formula>
    </cfRule>
    <cfRule type="cellIs" dxfId="31" priority="36" operator="equal">
      <formula>1</formula>
    </cfRule>
  </conditionalFormatting>
  <conditionalFormatting sqref="JA162">
    <cfRule type="cellIs" dxfId="30" priority="33" operator="equal">
      <formula>0</formula>
    </cfRule>
    <cfRule type="cellIs" dxfId="29" priority="34" operator="equal">
      <formula>1</formula>
    </cfRule>
  </conditionalFormatting>
  <conditionalFormatting sqref="JA167">
    <cfRule type="cellIs" dxfId="28" priority="31" operator="equal">
      <formula>0</formula>
    </cfRule>
    <cfRule type="cellIs" dxfId="27" priority="32" operator="equal">
      <formula>1</formula>
    </cfRule>
  </conditionalFormatting>
  <conditionalFormatting sqref="JA170">
    <cfRule type="cellIs" dxfId="26" priority="29" operator="equal">
      <formula>0</formula>
    </cfRule>
    <cfRule type="cellIs" dxfId="25" priority="30" operator="equal">
      <formula>1</formula>
    </cfRule>
  </conditionalFormatting>
  <conditionalFormatting sqref="JA174">
    <cfRule type="cellIs" dxfId="24" priority="27" operator="equal">
      <formula>0</formula>
    </cfRule>
    <cfRule type="cellIs" dxfId="23" priority="28" operator="equal">
      <formula>1</formula>
    </cfRule>
  </conditionalFormatting>
  <conditionalFormatting sqref="JA175">
    <cfRule type="cellIs" dxfId="22" priority="25" operator="equal">
      <formula>0</formula>
    </cfRule>
    <cfRule type="cellIs" dxfId="21" priority="26" operator="equal">
      <formula>1</formula>
    </cfRule>
  </conditionalFormatting>
  <conditionalFormatting sqref="JA186">
    <cfRule type="cellIs" dxfId="20" priority="23" operator="equal">
      <formula>0</formula>
    </cfRule>
    <cfRule type="cellIs" dxfId="19" priority="24" operator="equal">
      <formula>1</formula>
    </cfRule>
  </conditionalFormatting>
  <conditionalFormatting sqref="JC197">
    <cfRule type="cellIs" dxfId="18" priority="13" operator="equal">
      <formula>0</formula>
    </cfRule>
    <cfRule type="cellIs" dxfId="17" priority="14" operator="equal">
      <formula>1</formula>
    </cfRule>
  </conditionalFormatting>
  <conditionalFormatting sqref="D201">
    <cfRule type="cellIs" dxfId="16" priority="3" operator="equal">
      <formula>"NH"</formula>
    </cfRule>
    <cfRule type="cellIs" dxfId="15" priority="4" operator="equal">
      <formula>"H"</formula>
    </cfRule>
  </conditionalFormatting>
  <conditionalFormatting sqref="D202:D215">
    <cfRule type="cellIs" dxfId="14" priority="1" operator="equal">
      <formula>"NH"</formula>
    </cfRule>
    <cfRule type="cellIs" dxfId="13" priority="2" operator="equal">
      <formula>"H"</formula>
    </cfRule>
  </conditionalFormatting>
  <pageMargins left="0.7" right="0.7" top="0.75" bottom="0.75" header="0.3" footer="0.3"/>
  <pageSetup paperSize="9" orientation="portrait" horizont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K18"/>
  <sheetViews>
    <sheetView zoomScale="80" zoomScaleNormal="80" workbookViewId="0">
      <selection activeCell="E23" sqref="E22:E23"/>
    </sheetView>
  </sheetViews>
  <sheetFormatPr baseColWidth="10" defaultColWidth="11.42578125" defaultRowHeight="12.75"/>
  <cols>
    <col min="1" max="1" width="8" style="105" customWidth="1"/>
    <col min="2" max="2" width="41" style="105" customWidth="1"/>
    <col min="3" max="5" width="42.28515625" style="105" customWidth="1"/>
    <col min="6" max="9" width="11.42578125" style="105"/>
    <col min="10" max="10" width="29.42578125" style="105" customWidth="1"/>
    <col min="11" max="11" width="31.85546875" style="105" customWidth="1"/>
    <col min="12" max="16384" width="11.42578125" style="105"/>
  </cols>
  <sheetData>
    <row r="1" spans="1:11" ht="28.5" customHeight="1">
      <c r="A1" s="699" t="s">
        <v>72</v>
      </c>
      <c r="B1" s="700"/>
      <c r="C1" s="700"/>
      <c r="D1" s="700"/>
      <c r="E1" s="700"/>
    </row>
    <row r="3" spans="1:11" ht="51">
      <c r="A3" s="106"/>
      <c r="B3" s="107" t="s">
        <v>31</v>
      </c>
      <c r="C3" s="108" t="s">
        <v>87</v>
      </c>
      <c r="D3" s="108" t="s">
        <v>88</v>
      </c>
      <c r="E3" s="108" t="s">
        <v>89</v>
      </c>
      <c r="I3" s="577" t="s">
        <v>126</v>
      </c>
      <c r="J3" s="577"/>
      <c r="K3" s="97" t="s">
        <v>125</v>
      </c>
    </row>
    <row r="4" spans="1:11" ht="38.25" customHeight="1">
      <c r="A4" s="109">
        <f>+IF('1_ENTREGA'!A7="","",'1_ENTREGA'!A7)</f>
        <v>1</v>
      </c>
      <c r="B4" s="110" t="str">
        <f t="shared" ref="B4:B18" si="0">IF(A4="","",VLOOKUP(A4,LISTA_OFERENTES,2,FALSE))</f>
        <v>KA S.A.</v>
      </c>
      <c r="C4" s="24" t="s">
        <v>532</v>
      </c>
      <c r="D4" s="24" t="s">
        <v>532</v>
      </c>
      <c r="E4" s="24" t="s">
        <v>532</v>
      </c>
      <c r="I4" s="101">
        <v>1</v>
      </c>
      <c r="J4" s="102" t="str">
        <f t="shared" ref="J4:J18" si="1">VLOOKUP(I4,LISTA_OFERENTES,2,FALSE)</f>
        <v>KA S.A.</v>
      </c>
      <c r="K4" s="103" t="str">
        <f>IF(AND(C4="CUMPLE",D4="CUMPLE",E4="CUMPLE"),"H",IF(OR(C4=0,D4=0,E4=0)," ","NH"))</f>
        <v>H</v>
      </c>
    </row>
    <row r="5" spans="1:11" ht="38.25" customHeight="1">
      <c r="A5" s="109">
        <f>+IF('1_ENTREGA'!A8="","",'1_ENTREGA'!A8)</f>
        <v>2</v>
      </c>
      <c r="B5" s="110" t="str">
        <f t="shared" si="0"/>
        <v>DANILO MORENO RONCANCIO.</v>
      </c>
      <c r="C5" s="24" t="s">
        <v>532</v>
      </c>
      <c r="D5" s="24" t="s">
        <v>532</v>
      </c>
      <c r="E5" s="24" t="s">
        <v>532</v>
      </c>
      <c r="I5" s="101">
        <v>2</v>
      </c>
      <c r="J5" s="102" t="str">
        <f t="shared" si="1"/>
        <v>DANILO MORENO RONCANCIO.</v>
      </c>
      <c r="K5" s="103" t="str">
        <f t="shared" ref="K5:K17" si="2">IF(AND(C5="CUMPLE",D5="CUMPLE",E5="CUMPLE"),"H",IF(OR(C5=0,D5=0,E5=0)," ","NH"))</f>
        <v>H</v>
      </c>
    </row>
    <row r="6" spans="1:11" ht="38.25" customHeight="1">
      <c r="A6" s="109">
        <f>+IF('1_ENTREGA'!A9="","",'1_ENTREGA'!A9)</f>
        <v>3</v>
      </c>
      <c r="B6" s="110" t="str">
        <f t="shared" si="0"/>
        <v>ANDRÉS ENRIQUE VASQUEZ GAVIRIA.</v>
      </c>
      <c r="C6" s="24" t="s">
        <v>532</v>
      </c>
      <c r="D6" s="24" t="s">
        <v>532</v>
      </c>
      <c r="E6" s="24" t="s">
        <v>532</v>
      </c>
      <c r="I6" s="101">
        <v>3</v>
      </c>
      <c r="J6" s="102" t="str">
        <f t="shared" si="1"/>
        <v>ANDRÉS ENRIQUE VASQUEZ GAVIRIA.</v>
      </c>
      <c r="K6" s="103" t="str">
        <f t="shared" si="2"/>
        <v>H</v>
      </c>
    </row>
    <row r="7" spans="1:11" ht="38.25" customHeight="1">
      <c r="A7" s="109">
        <f>+IF('1_ENTREGA'!A10="","",'1_ENTREGA'!A10)</f>
        <v>4</v>
      </c>
      <c r="B7" s="110" t="str">
        <f t="shared" si="0"/>
        <v>CONCIVE S.A.S.</v>
      </c>
      <c r="C7" s="24" t="s">
        <v>532</v>
      </c>
      <c r="D7" s="24" t="s">
        <v>532</v>
      </c>
      <c r="E7" s="24" t="s">
        <v>532</v>
      </c>
      <c r="I7" s="101">
        <v>4</v>
      </c>
      <c r="J7" s="102" t="str">
        <f t="shared" si="1"/>
        <v>CONCIVE S.A.S.</v>
      </c>
      <c r="K7" s="103" t="str">
        <f t="shared" si="2"/>
        <v>H</v>
      </c>
    </row>
    <row r="8" spans="1:11" ht="38.25" customHeight="1">
      <c r="A8" s="109">
        <f>+IF('1_ENTREGA'!A11="","",'1_ENTREGA'!A11)</f>
        <v>5</v>
      </c>
      <c r="B8" s="110" t="str">
        <f t="shared" si="0"/>
        <v>LUIS CARLOS PARRA VELASQUEZ.</v>
      </c>
      <c r="C8" s="24" t="s">
        <v>532</v>
      </c>
      <c r="D8" s="24" t="s">
        <v>532</v>
      </c>
      <c r="E8" s="24" t="s">
        <v>532</v>
      </c>
      <c r="I8" s="101">
        <v>5</v>
      </c>
      <c r="J8" s="102" t="str">
        <f t="shared" si="1"/>
        <v>LUIS CARLOS PARRA VELASQUEZ.</v>
      </c>
      <c r="K8" s="103" t="str">
        <f t="shared" si="2"/>
        <v>H</v>
      </c>
    </row>
    <row r="9" spans="1:11" ht="38.25" customHeight="1">
      <c r="A9" s="109">
        <f>+IF('1_ENTREGA'!A12="","",'1_ENTREGA'!A12)</f>
        <v>6</v>
      </c>
      <c r="B9" s="110" t="str">
        <f t="shared" si="0"/>
        <v>OBYPLAN LTDA.</v>
      </c>
      <c r="C9" s="24" t="s">
        <v>532</v>
      </c>
      <c r="D9" s="24" t="s">
        <v>532</v>
      </c>
      <c r="E9" s="24" t="s">
        <v>532</v>
      </c>
      <c r="I9" s="101">
        <v>6</v>
      </c>
      <c r="J9" s="102" t="str">
        <f t="shared" si="1"/>
        <v>OBYPLAN LTDA.</v>
      </c>
      <c r="K9" s="103" t="str">
        <f t="shared" si="2"/>
        <v>H</v>
      </c>
    </row>
    <row r="10" spans="1:11" ht="38.25" hidden="1" customHeight="1">
      <c r="A10" s="109">
        <f>+IF('1_ENTREGA'!A13="","",'1_ENTREGA'!A13)</f>
        <v>7</v>
      </c>
      <c r="B10" s="110">
        <f t="shared" si="0"/>
        <v>0</v>
      </c>
      <c r="C10" s="241"/>
      <c r="D10" s="241"/>
      <c r="E10" s="241"/>
      <c r="I10" s="101">
        <v>7</v>
      </c>
      <c r="J10" s="102">
        <f t="shared" si="1"/>
        <v>0</v>
      </c>
      <c r="K10" s="103" t="str">
        <f t="shared" si="2"/>
        <v xml:space="preserve"> </v>
      </c>
    </row>
    <row r="11" spans="1:11" ht="38.25" hidden="1" customHeight="1">
      <c r="A11" s="109">
        <f>+IF('1_ENTREGA'!A14="","",'1_ENTREGA'!A14)</f>
        <v>8</v>
      </c>
      <c r="B11" s="110">
        <f t="shared" si="0"/>
        <v>0</v>
      </c>
      <c r="C11" s="241"/>
      <c r="D11" s="241"/>
      <c r="E11" s="241"/>
      <c r="I11" s="101">
        <v>8</v>
      </c>
      <c r="J11" s="102">
        <f t="shared" si="1"/>
        <v>0</v>
      </c>
      <c r="K11" s="103" t="str">
        <f t="shared" si="2"/>
        <v xml:space="preserve"> </v>
      </c>
    </row>
    <row r="12" spans="1:11" ht="38.25" hidden="1" customHeight="1">
      <c r="A12" s="109">
        <f>+IF('1_ENTREGA'!A15="","",'1_ENTREGA'!A15)</f>
        <v>9</v>
      </c>
      <c r="B12" s="110">
        <f t="shared" si="0"/>
        <v>0</v>
      </c>
      <c r="C12" s="241"/>
      <c r="D12" s="241"/>
      <c r="E12" s="241"/>
      <c r="I12" s="101">
        <v>9</v>
      </c>
      <c r="J12" s="102">
        <f t="shared" si="1"/>
        <v>0</v>
      </c>
      <c r="K12" s="103" t="str">
        <f t="shared" si="2"/>
        <v xml:space="preserve"> </v>
      </c>
    </row>
    <row r="13" spans="1:11" ht="38.25" hidden="1" customHeight="1">
      <c r="A13" s="109">
        <f>+IF('1_ENTREGA'!A16="","",'1_ENTREGA'!A16)</f>
        <v>10</v>
      </c>
      <c r="B13" s="110">
        <f t="shared" si="0"/>
        <v>0</v>
      </c>
      <c r="C13" s="241"/>
      <c r="D13" s="241"/>
      <c r="E13" s="241"/>
      <c r="I13" s="101">
        <v>10</v>
      </c>
      <c r="J13" s="102">
        <f t="shared" si="1"/>
        <v>0</v>
      </c>
      <c r="K13" s="103" t="str">
        <f t="shared" si="2"/>
        <v xml:space="preserve"> </v>
      </c>
    </row>
    <row r="14" spans="1:11" ht="38.25" hidden="1" customHeight="1">
      <c r="A14" s="109">
        <f>+IF('1_ENTREGA'!A17="","",'1_ENTREGA'!A17)</f>
        <v>11</v>
      </c>
      <c r="B14" s="110">
        <f t="shared" si="0"/>
        <v>0</v>
      </c>
      <c r="C14" s="241"/>
      <c r="D14" s="241"/>
      <c r="E14" s="241"/>
      <c r="I14" s="101">
        <v>11</v>
      </c>
      <c r="J14" s="102">
        <f t="shared" si="1"/>
        <v>0</v>
      </c>
      <c r="K14" s="103" t="str">
        <f t="shared" si="2"/>
        <v xml:space="preserve"> </v>
      </c>
    </row>
    <row r="15" spans="1:11" ht="38.25" hidden="1" customHeight="1">
      <c r="A15" s="109">
        <f>+IF('1_ENTREGA'!A18="","",'1_ENTREGA'!A18)</f>
        <v>12</v>
      </c>
      <c r="B15" s="110">
        <f t="shared" si="0"/>
        <v>0</v>
      </c>
      <c r="C15" s="241"/>
      <c r="D15" s="241"/>
      <c r="E15" s="241"/>
      <c r="I15" s="101">
        <v>12</v>
      </c>
      <c r="J15" s="102">
        <f t="shared" si="1"/>
        <v>0</v>
      </c>
      <c r="K15" s="103" t="str">
        <f t="shared" si="2"/>
        <v xml:space="preserve"> </v>
      </c>
    </row>
    <row r="16" spans="1:11" ht="38.25" hidden="1" customHeight="1">
      <c r="A16" s="109">
        <f>+IF('1_ENTREGA'!A19="","",'1_ENTREGA'!A19)</f>
        <v>13</v>
      </c>
      <c r="B16" s="110">
        <f t="shared" si="0"/>
        <v>0</v>
      </c>
      <c r="C16" s="241"/>
      <c r="D16" s="241"/>
      <c r="E16" s="241"/>
      <c r="I16" s="101">
        <v>13</v>
      </c>
      <c r="J16" s="102">
        <f t="shared" si="1"/>
        <v>0</v>
      </c>
      <c r="K16" s="103" t="str">
        <f t="shared" si="2"/>
        <v xml:space="preserve"> </v>
      </c>
    </row>
    <row r="17" spans="1:11" ht="38.25" hidden="1" customHeight="1">
      <c r="A17" s="109">
        <f>+IF('1_ENTREGA'!A20="","",'1_ENTREGA'!A20)</f>
        <v>14</v>
      </c>
      <c r="B17" s="110">
        <f t="shared" si="0"/>
        <v>0</v>
      </c>
      <c r="C17" s="241"/>
      <c r="D17" s="241"/>
      <c r="E17" s="241"/>
      <c r="I17" s="101">
        <v>14</v>
      </c>
      <c r="J17" s="102">
        <f t="shared" si="1"/>
        <v>0</v>
      </c>
      <c r="K17" s="103" t="str">
        <f t="shared" si="2"/>
        <v xml:space="preserve"> </v>
      </c>
    </row>
    <row r="18" spans="1:11" ht="38.25" hidden="1" customHeight="1">
      <c r="A18" s="109">
        <f>+IF('1_ENTREGA'!A21="","",'1_ENTREGA'!A21)</f>
        <v>15</v>
      </c>
      <c r="B18" s="110">
        <f t="shared" si="0"/>
        <v>0</v>
      </c>
      <c r="C18" s="241"/>
      <c r="D18" s="241"/>
      <c r="E18" s="241"/>
      <c r="I18" s="101">
        <v>15</v>
      </c>
      <c r="J18" s="102">
        <f t="shared" si="1"/>
        <v>0</v>
      </c>
      <c r="K18" s="103" t="str">
        <f>IF(AND(C18="CUMPLE",D18="CUMPLE",E18="CUMPLE"),"H",IF(OR(C18=0,D18=0,E18=0)," ","NH"))</f>
        <v xml:space="preserve"> </v>
      </c>
    </row>
  </sheetData>
  <sheetProtection password="F30D" sheet="1" objects="1" scenarios="1" selectLockedCells="1" selectUnlockedCells="1"/>
  <mergeCells count="2">
    <mergeCell ref="A1:E1"/>
    <mergeCell ref="I3:J3"/>
  </mergeCells>
  <conditionalFormatting sqref="C4:E18">
    <cfRule type="cellIs" dxfId="12" priority="21" operator="equal">
      <formula>"NO CUMPLE"</formula>
    </cfRule>
    <cfRule type="cellIs" dxfId="11" priority="22" operator="equal">
      <formula>"CUMPLE"</formula>
    </cfRule>
  </conditionalFormatting>
  <dataValidations count="1">
    <dataValidation type="list" allowBlank="1" showInputMessage="1" showErrorMessage="1" sqref="C4:E18">
      <formula1>"CUMPLE,NO CUMPLE"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212"/>
  <sheetViews>
    <sheetView zoomScale="80" zoomScaleNormal="80" workbookViewId="0">
      <selection activeCell="BE17" sqref="BE17"/>
    </sheetView>
  </sheetViews>
  <sheetFormatPr baseColWidth="10" defaultRowHeight="12.75"/>
  <cols>
    <col min="1" max="1" width="3.7109375" style="119" customWidth="1"/>
    <col min="2" max="2" width="9.140625" style="119" customWidth="1"/>
    <col min="3" max="3" width="109" style="119" customWidth="1"/>
    <col min="4" max="4" width="11" style="119" customWidth="1"/>
    <col min="5" max="5" width="13" style="119" customWidth="1"/>
    <col min="6" max="6" width="18.7109375" style="119" customWidth="1"/>
    <col min="7" max="7" width="22.85546875" style="119" customWidth="1"/>
    <col min="8" max="8" width="25" style="119" customWidth="1"/>
    <col min="9" max="9" width="13.5703125" style="119" customWidth="1"/>
    <col min="10" max="10" width="12.28515625" style="119" customWidth="1"/>
    <col min="11" max="11" width="9.140625" style="119" customWidth="1"/>
    <col min="12" max="12" width="109" style="119" customWidth="1"/>
    <col min="13" max="13" width="11" style="119" customWidth="1"/>
    <col min="14" max="14" width="13" style="119" customWidth="1"/>
    <col min="15" max="15" width="18.7109375" style="119" customWidth="1"/>
    <col min="16" max="16" width="19.85546875" style="119" customWidth="1"/>
    <col min="17" max="17" width="25" style="119" customWidth="1"/>
    <col min="18" max="18" width="18.28515625" style="119" customWidth="1"/>
    <col min="19" max="19" width="13.7109375" style="119" bestFit="1" customWidth="1"/>
    <col min="20" max="20" width="9.140625" style="119" customWidth="1"/>
    <col min="21" max="21" width="109" style="119" customWidth="1"/>
    <col min="22" max="22" width="11" style="119" customWidth="1"/>
    <col min="23" max="23" width="13" style="119" customWidth="1"/>
    <col min="24" max="24" width="18.7109375" style="119" customWidth="1"/>
    <col min="25" max="25" width="19.85546875" style="119" customWidth="1"/>
    <col min="26" max="26" width="25" style="119" customWidth="1"/>
    <col min="27" max="28" width="11.42578125" style="119"/>
    <col min="29" max="29" width="9.140625" style="119" customWidth="1"/>
    <col min="30" max="30" width="109" style="119" customWidth="1"/>
    <col min="31" max="31" width="11" style="119" customWidth="1"/>
    <col min="32" max="32" width="13" style="119" customWidth="1"/>
    <col min="33" max="33" width="18.7109375" style="119" customWidth="1"/>
    <col min="34" max="34" width="19.85546875" style="119" customWidth="1"/>
    <col min="35" max="35" width="25" style="119" customWidth="1"/>
    <col min="36" max="37" width="11.42578125" style="119"/>
    <col min="38" max="38" width="9.140625" style="119" customWidth="1"/>
    <col min="39" max="39" width="109" style="119" customWidth="1"/>
    <col min="40" max="40" width="11" style="119" customWidth="1"/>
    <col min="41" max="41" width="13" style="119" customWidth="1"/>
    <col min="42" max="42" width="18.7109375" style="119" customWidth="1"/>
    <col min="43" max="43" width="19.85546875" style="119" customWidth="1"/>
    <col min="44" max="44" width="25" style="119" customWidth="1"/>
    <col min="45" max="46" width="11.42578125" style="119"/>
    <col min="47" max="47" width="9.140625" style="119" customWidth="1"/>
    <col min="48" max="48" width="109" style="119" customWidth="1"/>
    <col min="49" max="49" width="11" style="119" customWidth="1"/>
    <col min="50" max="50" width="13" style="119" customWidth="1"/>
    <col min="51" max="51" width="18.7109375" style="119" customWidth="1"/>
    <col min="52" max="52" width="19.85546875" style="119" customWidth="1"/>
    <col min="53" max="53" width="25" style="119" customWidth="1"/>
    <col min="54" max="55" width="11.42578125" style="119"/>
    <col min="56" max="56" width="9.140625" style="119" customWidth="1"/>
    <col min="57" max="57" width="109" style="119" customWidth="1"/>
    <col min="58" max="58" width="11" style="119" customWidth="1"/>
    <col min="59" max="59" width="13" style="119" customWidth="1"/>
    <col min="60" max="60" width="18.7109375" style="119" customWidth="1"/>
    <col min="61" max="61" width="19.85546875" style="119" customWidth="1"/>
    <col min="62" max="62" width="25" style="119" customWidth="1"/>
    <col min="63" max="64" width="11.42578125" style="119"/>
    <col min="65" max="65" width="9.140625" style="119" hidden="1" customWidth="1"/>
    <col min="66" max="66" width="109" style="119" hidden="1" customWidth="1"/>
    <col min="67" max="67" width="11" style="119" hidden="1" customWidth="1"/>
    <col min="68" max="68" width="13" style="119" hidden="1" customWidth="1"/>
    <col min="69" max="69" width="18.7109375" style="119" hidden="1" customWidth="1"/>
    <col min="70" max="70" width="19.85546875" style="119" hidden="1" customWidth="1"/>
    <col min="71" max="71" width="25" style="119" hidden="1" customWidth="1"/>
    <col min="72" max="73" width="0" style="119" hidden="1" customWidth="1"/>
    <col min="74" max="74" width="9.140625" style="119" hidden="1" customWidth="1"/>
    <col min="75" max="75" width="109" style="119" hidden="1" customWidth="1"/>
    <col min="76" max="76" width="11" style="119" hidden="1" customWidth="1"/>
    <col min="77" max="77" width="13" style="119" hidden="1" customWidth="1"/>
    <col min="78" max="78" width="18.7109375" style="119" hidden="1" customWidth="1"/>
    <col min="79" max="79" width="19.85546875" style="119" hidden="1" customWidth="1"/>
    <col min="80" max="80" width="25" style="119" hidden="1" customWidth="1"/>
    <col min="81" max="82" width="0" style="119" hidden="1" customWidth="1"/>
    <col min="83" max="83" width="9.140625" style="119" hidden="1" customWidth="1"/>
    <col min="84" max="84" width="109" style="119" hidden="1" customWidth="1"/>
    <col min="85" max="85" width="11" style="119" hidden="1" customWidth="1"/>
    <col min="86" max="86" width="13" style="119" hidden="1" customWidth="1"/>
    <col min="87" max="87" width="18.7109375" style="119" hidden="1" customWidth="1"/>
    <col min="88" max="88" width="19.85546875" style="119" hidden="1" customWidth="1"/>
    <col min="89" max="89" width="25" style="119" hidden="1" customWidth="1"/>
    <col min="90" max="91" width="0" style="119" hidden="1" customWidth="1"/>
    <col min="92" max="92" width="9.140625" style="119" hidden="1" customWidth="1"/>
    <col min="93" max="93" width="109" style="119" hidden="1" customWidth="1"/>
    <col min="94" max="94" width="11" style="119" hidden="1" customWidth="1"/>
    <col min="95" max="95" width="13" style="119" hidden="1" customWidth="1"/>
    <col min="96" max="96" width="18.7109375" style="119" hidden="1" customWidth="1"/>
    <col min="97" max="97" width="19.85546875" style="119" hidden="1" customWidth="1"/>
    <col min="98" max="98" width="25" style="119" hidden="1" customWidth="1"/>
    <col min="99" max="100" width="0" style="119" hidden="1" customWidth="1"/>
    <col min="101" max="101" width="9.140625" style="119" hidden="1" customWidth="1"/>
    <col min="102" max="102" width="109" style="119" hidden="1" customWidth="1"/>
    <col min="103" max="103" width="11" style="119" hidden="1" customWidth="1"/>
    <col min="104" max="104" width="13" style="119" hidden="1" customWidth="1"/>
    <col min="105" max="105" width="18.7109375" style="119" hidden="1" customWidth="1"/>
    <col min="106" max="106" width="19.85546875" style="119" hidden="1" customWidth="1"/>
    <col min="107" max="107" width="25" style="119" hidden="1" customWidth="1"/>
    <col min="108" max="109" width="0" style="119" hidden="1" customWidth="1"/>
    <col min="110" max="110" width="9.140625" style="119" hidden="1" customWidth="1"/>
    <col min="111" max="111" width="109" style="119" hidden="1" customWidth="1"/>
    <col min="112" max="112" width="11" style="119" hidden="1" customWidth="1"/>
    <col min="113" max="113" width="13" style="119" hidden="1" customWidth="1"/>
    <col min="114" max="114" width="18.7109375" style="119" hidden="1" customWidth="1"/>
    <col min="115" max="115" width="19.85546875" style="119" hidden="1" customWidth="1"/>
    <col min="116" max="116" width="25" style="119" hidden="1" customWidth="1"/>
    <col min="117" max="118" width="0" style="119" hidden="1" customWidth="1"/>
    <col min="119" max="119" width="9.140625" style="119" hidden="1" customWidth="1"/>
    <col min="120" max="120" width="109" style="119" hidden="1" customWidth="1"/>
    <col min="121" max="121" width="11" style="119" hidden="1" customWidth="1"/>
    <col min="122" max="122" width="13" style="119" hidden="1" customWidth="1"/>
    <col min="123" max="123" width="18.7109375" style="119" hidden="1" customWidth="1"/>
    <col min="124" max="124" width="19.85546875" style="119" hidden="1" customWidth="1"/>
    <col min="125" max="125" width="25" style="119" hidden="1" customWidth="1"/>
    <col min="126" max="127" width="0" style="119" hidden="1" customWidth="1"/>
    <col min="128" max="128" width="9.140625" style="119" hidden="1" customWidth="1"/>
    <col min="129" max="129" width="109" style="119" hidden="1" customWidth="1"/>
    <col min="130" max="130" width="11" style="119" hidden="1" customWidth="1"/>
    <col min="131" max="131" width="13" style="119" hidden="1" customWidth="1"/>
    <col min="132" max="132" width="18.7109375" style="119" hidden="1" customWidth="1"/>
    <col min="133" max="133" width="19.85546875" style="119" hidden="1" customWidth="1"/>
    <col min="134" max="134" width="25" style="119" hidden="1" customWidth="1"/>
    <col min="135" max="136" width="0" style="119" hidden="1" customWidth="1"/>
    <col min="137" max="137" width="9.140625" style="119" hidden="1" customWidth="1"/>
    <col min="138" max="138" width="109" style="119" hidden="1" customWidth="1"/>
    <col min="139" max="139" width="11" style="119" hidden="1" customWidth="1"/>
    <col min="140" max="140" width="13" style="119" hidden="1" customWidth="1"/>
    <col min="141" max="141" width="18.7109375" style="119" hidden="1" customWidth="1"/>
    <col min="142" max="142" width="19.85546875" style="119" hidden="1" customWidth="1"/>
    <col min="143" max="143" width="25" style="119" hidden="1" customWidth="1"/>
    <col min="144" max="16384" width="11.42578125" style="388"/>
  </cols>
  <sheetData>
    <row r="1" spans="2:143" ht="13.5" thickBot="1"/>
    <row r="2" spans="2:143" ht="13.5" customHeight="1" thickTop="1">
      <c r="K2" s="669">
        <v>1</v>
      </c>
      <c r="L2" s="669" t="s">
        <v>3</v>
      </c>
      <c r="M2" s="663" t="str">
        <f>VLOOKUP(K2,LISTA_OFERENTES,2,FALSE)</f>
        <v>KA S.A.</v>
      </c>
      <c r="N2" s="664"/>
      <c r="O2" s="664"/>
      <c r="P2" s="665"/>
      <c r="T2" s="669">
        <v>2</v>
      </c>
      <c r="U2" s="669" t="s">
        <v>3</v>
      </c>
      <c r="V2" s="663" t="str">
        <f>VLOOKUP(T2,LISTA_OFERENTES,2,FALSE)</f>
        <v>DANILO MORENO RONCANCIO.</v>
      </c>
      <c r="W2" s="664"/>
      <c r="X2" s="664"/>
      <c r="Y2" s="665"/>
      <c r="AC2" s="669">
        <v>3</v>
      </c>
      <c r="AD2" s="669" t="s">
        <v>3</v>
      </c>
      <c r="AE2" s="663" t="str">
        <f>VLOOKUP(AC2,LISTA_OFERENTES,2,FALSE)</f>
        <v>ANDRÉS ENRIQUE VASQUEZ GAVIRIA.</v>
      </c>
      <c r="AF2" s="664"/>
      <c r="AG2" s="664"/>
      <c r="AH2" s="665"/>
      <c r="AL2" s="669">
        <v>4</v>
      </c>
      <c r="AM2" s="669" t="s">
        <v>3</v>
      </c>
      <c r="AN2" s="663" t="str">
        <f>VLOOKUP(AL2,LISTA_OFERENTES,2,FALSE)</f>
        <v>CONCIVE S.A.S.</v>
      </c>
      <c r="AO2" s="664"/>
      <c r="AP2" s="664"/>
      <c r="AQ2" s="665"/>
      <c r="AU2" s="669">
        <v>5</v>
      </c>
      <c r="AV2" s="669" t="s">
        <v>3</v>
      </c>
      <c r="AW2" s="663" t="str">
        <f>VLOOKUP(AU2,LISTA_OFERENTES,2,FALSE)</f>
        <v>LUIS CARLOS PARRA VELASQUEZ.</v>
      </c>
      <c r="AX2" s="664"/>
      <c r="AY2" s="664"/>
      <c r="AZ2" s="665"/>
      <c r="BD2" s="669">
        <v>6</v>
      </c>
      <c r="BE2" s="669" t="s">
        <v>3</v>
      </c>
      <c r="BF2" s="663" t="str">
        <f>VLOOKUP(BD2,LISTA_OFERENTES,2,FALSE)</f>
        <v>OBYPLAN LTDA.</v>
      </c>
      <c r="BG2" s="664"/>
      <c r="BH2" s="664"/>
      <c r="BI2" s="665"/>
      <c r="BM2" s="669">
        <v>7</v>
      </c>
      <c r="BN2" s="669" t="s">
        <v>3</v>
      </c>
      <c r="BO2" s="663">
        <f>VLOOKUP(BM2,LISTA_OFERENTES,2,FALSE)</f>
        <v>0</v>
      </c>
      <c r="BP2" s="664"/>
      <c r="BQ2" s="664"/>
      <c r="BR2" s="665"/>
      <c r="BV2" s="669">
        <v>8</v>
      </c>
      <c r="BW2" s="669" t="s">
        <v>3</v>
      </c>
      <c r="BX2" s="663">
        <f>VLOOKUP(BV2,LISTA_OFERENTES,2,FALSE)</f>
        <v>0</v>
      </c>
      <c r="BY2" s="664"/>
      <c r="BZ2" s="664"/>
      <c r="CA2" s="665"/>
      <c r="CE2" s="669">
        <v>9</v>
      </c>
      <c r="CF2" s="669" t="s">
        <v>3</v>
      </c>
      <c r="CG2" s="663">
        <f>VLOOKUP(CE2,LISTA_OFERENTES,2,FALSE)</f>
        <v>0</v>
      </c>
      <c r="CH2" s="664"/>
      <c r="CI2" s="664"/>
      <c r="CJ2" s="665"/>
      <c r="CN2" s="669">
        <v>10</v>
      </c>
      <c r="CO2" s="669" t="s">
        <v>3</v>
      </c>
      <c r="CP2" s="663">
        <f>VLOOKUP(CN2,LISTA_OFERENTES,2,FALSE)</f>
        <v>0</v>
      </c>
      <c r="CQ2" s="664"/>
      <c r="CR2" s="664"/>
      <c r="CS2" s="665"/>
      <c r="CW2" s="669">
        <v>11</v>
      </c>
      <c r="CX2" s="669" t="s">
        <v>3</v>
      </c>
      <c r="CY2" s="663">
        <f>VLOOKUP(CW2,LISTA_OFERENTES,2,FALSE)</f>
        <v>0</v>
      </c>
      <c r="CZ2" s="664"/>
      <c r="DA2" s="664"/>
      <c r="DB2" s="665"/>
      <c r="DF2" s="669">
        <v>12</v>
      </c>
      <c r="DG2" s="669" t="s">
        <v>3</v>
      </c>
      <c r="DH2" s="663">
        <f>VLOOKUP(DF2,LISTA_OFERENTES,2,FALSE)</f>
        <v>0</v>
      </c>
      <c r="DI2" s="664"/>
      <c r="DJ2" s="664"/>
      <c r="DK2" s="665"/>
      <c r="DO2" s="669">
        <v>13</v>
      </c>
      <c r="DP2" s="669" t="s">
        <v>3</v>
      </c>
      <c r="DQ2" s="663">
        <f>VLOOKUP(DO2,LISTA_OFERENTES,2,FALSE)</f>
        <v>0</v>
      </c>
      <c r="DR2" s="664"/>
      <c r="DS2" s="664"/>
      <c r="DT2" s="665"/>
      <c r="DX2" s="669">
        <v>14</v>
      </c>
      <c r="DY2" s="669" t="s">
        <v>3</v>
      </c>
      <c r="DZ2" s="663">
        <f>VLOOKUP(DX2,LISTA_OFERENTES,2,FALSE)</f>
        <v>0</v>
      </c>
      <c r="EA2" s="664"/>
      <c r="EB2" s="664"/>
      <c r="EC2" s="665"/>
      <c r="EG2" s="669">
        <v>15</v>
      </c>
      <c r="EH2" s="669" t="s">
        <v>3</v>
      </c>
      <c r="EI2" s="663">
        <f>VLOOKUP(EG2,LISTA_OFERENTES,2,FALSE)</f>
        <v>0</v>
      </c>
      <c r="EJ2" s="664"/>
      <c r="EK2" s="664"/>
      <c r="EL2" s="665"/>
    </row>
    <row r="3" spans="2:143" ht="13.5" customHeight="1" thickBot="1">
      <c r="K3" s="670"/>
      <c r="L3" s="670"/>
      <c r="M3" s="666"/>
      <c r="N3" s="667"/>
      <c r="O3" s="667"/>
      <c r="P3" s="668"/>
      <c r="T3" s="670"/>
      <c r="U3" s="670"/>
      <c r="V3" s="666"/>
      <c r="W3" s="667"/>
      <c r="X3" s="667"/>
      <c r="Y3" s="668"/>
      <c r="AC3" s="670"/>
      <c r="AD3" s="670"/>
      <c r="AE3" s="666"/>
      <c r="AF3" s="667"/>
      <c r="AG3" s="667"/>
      <c r="AH3" s="668"/>
      <c r="AL3" s="670"/>
      <c r="AM3" s="670"/>
      <c r="AN3" s="666"/>
      <c r="AO3" s="667"/>
      <c r="AP3" s="667"/>
      <c r="AQ3" s="668"/>
      <c r="AU3" s="670"/>
      <c r="AV3" s="670"/>
      <c r="AW3" s="666"/>
      <c r="AX3" s="667"/>
      <c r="AY3" s="667"/>
      <c r="AZ3" s="668"/>
      <c r="BD3" s="670"/>
      <c r="BE3" s="670"/>
      <c r="BF3" s="666"/>
      <c r="BG3" s="667"/>
      <c r="BH3" s="667"/>
      <c r="BI3" s="668"/>
      <c r="BM3" s="670"/>
      <c r="BN3" s="670"/>
      <c r="BO3" s="666"/>
      <c r="BP3" s="667"/>
      <c r="BQ3" s="667"/>
      <c r="BR3" s="668"/>
      <c r="BV3" s="670"/>
      <c r="BW3" s="670"/>
      <c r="BX3" s="666"/>
      <c r="BY3" s="667"/>
      <c r="BZ3" s="667"/>
      <c r="CA3" s="668"/>
      <c r="CE3" s="670"/>
      <c r="CF3" s="670"/>
      <c r="CG3" s="666"/>
      <c r="CH3" s="667"/>
      <c r="CI3" s="667"/>
      <c r="CJ3" s="668"/>
      <c r="CN3" s="670"/>
      <c r="CO3" s="670"/>
      <c r="CP3" s="666"/>
      <c r="CQ3" s="667"/>
      <c r="CR3" s="667"/>
      <c r="CS3" s="668"/>
      <c r="CW3" s="670"/>
      <c r="CX3" s="670"/>
      <c r="CY3" s="666"/>
      <c r="CZ3" s="667"/>
      <c r="DA3" s="667"/>
      <c r="DB3" s="668"/>
      <c r="DF3" s="670"/>
      <c r="DG3" s="670"/>
      <c r="DH3" s="666"/>
      <c r="DI3" s="667"/>
      <c r="DJ3" s="667"/>
      <c r="DK3" s="668"/>
      <c r="DO3" s="671"/>
      <c r="DP3" s="671"/>
      <c r="DQ3" s="672"/>
      <c r="DR3" s="673"/>
      <c r="DS3" s="673"/>
      <c r="DT3" s="674"/>
      <c r="DX3" s="670"/>
      <c r="DY3" s="670"/>
      <c r="DZ3" s="666"/>
      <c r="EA3" s="667"/>
      <c r="EB3" s="667"/>
      <c r="EC3" s="668"/>
      <c r="EG3" s="670"/>
      <c r="EH3" s="670"/>
      <c r="EI3" s="666"/>
      <c r="EJ3" s="667"/>
      <c r="EK3" s="667"/>
      <c r="EL3" s="668"/>
    </row>
    <row r="4" spans="2:143" ht="75" customHeight="1" thickTop="1" thickBot="1">
      <c r="B4" s="629" t="s">
        <v>133</v>
      </c>
      <c r="C4" s="630"/>
      <c r="D4" s="611" t="s">
        <v>4</v>
      </c>
      <c r="E4" s="612"/>
      <c r="F4" s="612"/>
      <c r="G4" s="612"/>
      <c r="H4" s="613"/>
      <c r="K4" s="629" t="s">
        <v>133</v>
      </c>
      <c r="L4" s="630"/>
      <c r="M4" s="611" t="s">
        <v>4</v>
      </c>
      <c r="N4" s="612"/>
      <c r="O4" s="612"/>
      <c r="P4" s="612"/>
      <c r="Q4" s="613"/>
      <c r="T4" s="629" t="s">
        <v>133</v>
      </c>
      <c r="U4" s="630"/>
      <c r="V4" s="611" t="s">
        <v>4</v>
      </c>
      <c r="W4" s="612"/>
      <c r="X4" s="612"/>
      <c r="Y4" s="612"/>
      <c r="Z4" s="613"/>
      <c r="AC4" s="758"/>
      <c r="AD4" s="759"/>
      <c r="AE4" s="611" t="s">
        <v>4</v>
      </c>
      <c r="AF4" s="612"/>
      <c r="AG4" s="612"/>
      <c r="AH4" s="612"/>
      <c r="AI4" s="613"/>
      <c r="AL4" s="758"/>
      <c r="AM4" s="759"/>
      <c r="AN4" s="611" t="s">
        <v>4</v>
      </c>
      <c r="AO4" s="612"/>
      <c r="AP4" s="612"/>
      <c r="AQ4" s="612"/>
      <c r="AR4" s="613"/>
      <c r="AU4" s="764" t="s">
        <v>573</v>
      </c>
      <c r="AV4" s="759"/>
      <c r="AW4" s="611" t="s">
        <v>4</v>
      </c>
      <c r="AX4" s="612"/>
      <c r="AY4" s="612"/>
      <c r="AZ4" s="612"/>
      <c r="BA4" s="613"/>
      <c r="BD4" s="758"/>
      <c r="BE4" s="759"/>
      <c r="BF4" s="611" t="s">
        <v>4</v>
      </c>
      <c r="BG4" s="612"/>
      <c r="BH4" s="612"/>
      <c r="BI4" s="612"/>
      <c r="BJ4" s="613"/>
      <c r="BM4" s="629" t="s">
        <v>133</v>
      </c>
      <c r="BN4" s="630"/>
      <c r="BO4" s="611" t="s">
        <v>4</v>
      </c>
      <c r="BP4" s="612"/>
      <c r="BQ4" s="612"/>
      <c r="BR4" s="612"/>
      <c r="BS4" s="613"/>
      <c r="BV4" s="629" t="s">
        <v>133</v>
      </c>
      <c r="BW4" s="630"/>
      <c r="BX4" s="611" t="s">
        <v>4</v>
      </c>
      <c r="BY4" s="612"/>
      <c r="BZ4" s="612"/>
      <c r="CA4" s="612"/>
      <c r="CB4" s="613"/>
      <c r="CE4" s="629" t="s">
        <v>133</v>
      </c>
      <c r="CF4" s="630"/>
      <c r="CG4" s="611" t="s">
        <v>4</v>
      </c>
      <c r="CH4" s="612"/>
      <c r="CI4" s="612"/>
      <c r="CJ4" s="612"/>
      <c r="CK4" s="613"/>
      <c r="CN4" s="629" t="s">
        <v>133</v>
      </c>
      <c r="CO4" s="630"/>
      <c r="CP4" s="611" t="s">
        <v>4</v>
      </c>
      <c r="CQ4" s="612"/>
      <c r="CR4" s="612"/>
      <c r="CS4" s="612"/>
      <c r="CT4" s="613"/>
      <c r="CW4" s="629" t="s">
        <v>133</v>
      </c>
      <c r="CX4" s="630"/>
      <c r="CY4" s="611" t="s">
        <v>4</v>
      </c>
      <c r="CZ4" s="612"/>
      <c r="DA4" s="612"/>
      <c r="DB4" s="612"/>
      <c r="DC4" s="613"/>
      <c r="DF4" s="629" t="s">
        <v>133</v>
      </c>
      <c r="DG4" s="630"/>
      <c r="DH4" s="611" t="s">
        <v>4</v>
      </c>
      <c r="DI4" s="612"/>
      <c r="DJ4" s="612"/>
      <c r="DK4" s="612"/>
      <c r="DL4" s="613"/>
      <c r="DO4" s="629" t="s">
        <v>133</v>
      </c>
      <c r="DP4" s="645"/>
      <c r="DQ4" s="611" t="s">
        <v>4</v>
      </c>
      <c r="DR4" s="612"/>
      <c r="DS4" s="612"/>
      <c r="DT4" s="612"/>
      <c r="DU4" s="613"/>
      <c r="DX4" s="629" t="s">
        <v>133</v>
      </c>
      <c r="DY4" s="630"/>
      <c r="DZ4" s="611" t="s">
        <v>4</v>
      </c>
      <c r="EA4" s="612"/>
      <c r="EB4" s="612"/>
      <c r="EC4" s="612"/>
      <c r="ED4" s="613"/>
      <c r="EG4" s="629" t="s">
        <v>133</v>
      </c>
      <c r="EH4" s="630"/>
      <c r="EI4" s="611" t="s">
        <v>4</v>
      </c>
      <c r="EJ4" s="612"/>
      <c r="EK4" s="612"/>
      <c r="EL4" s="612"/>
      <c r="EM4" s="613"/>
    </row>
    <row r="5" spans="2:143" ht="13.5" customHeight="1" thickTop="1">
      <c r="B5" s="631"/>
      <c r="C5" s="632"/>
      <c r="D5" s="614" t="s">
        <v>168</v>
      </c>
      <c r="E5" s="615"/>
      <c r="F5" s="615"/>
      <c r="G5" s="615"/>
      <c r="H5" s="616"/>
      <c r="K5" s="631"/>
      <c r="L5" s="632"/>
      <c r="M5" s="614" t="s">
        <v>168</v>
      </c>
      <c r="N5" s="615"/>
      <c r="O5" s="615"/>
      <c r="P5" s="615"/>
      <c r="Q5" s="616"/>
      <c r="T5" s="631"/>
      <c r="U5" s="632"/>
      <c r="V5" s="614" t="s">
        <v>168</v>
      </c>
      <c r="W5" s="615"/>
      <c r="X5" s="615"/>
      <c r="Y5" s="615"/>
      <c r="Z5" s="616"/>
      <c r="AC5" s="760"/>
      <c r="AD5" s="761"/>
      <c r="AE5" s="614" t="s">
        <v>168</v>
      </c>
      <c r="AF5" s="615"/>
      <c r="AG5" s="615"/>
      <c r="AH5" s="615"/>
      <c r="AI5" s="616"/>
      <c r="AL5" s="760"/>
      <c r="AM5" s="761"/>
      <c r="AN5" s="614" t="s">
        <v>168</v>
      </c>
      <c r="AO5" s="615"/>
      <c r="AP5" s="615"/>
      <c r="AQ5" s="615"/>
      <c r="AR5" s="616"/>
      <c r="AU5" s="760"/>
      <c r="AV5" s="761"/>
      <c r="AW5" s="614" t="s">
        <v>168</v>
      </c>
      <c r="AX5" s="615"/>
      <c r="AY5" s="615"/>
      <c r="AZ5" s="615"/>
      <c r="BA5" s="616"/>
      <c r="BD5" s="760"/>
      <c r="BE5" s="761"/>
      <c r="BF5" s="614" t="s">
        <v>168</v>
      </c>
      <c r="BG5" s="615"/>
      <c r="BH5" s="615"/>
      <c r="BI5" s="615"/>
      <c r="BJ5" s="616"/>
      <c r="BM5" s="631"/>
      <c r="BN5" s="632"/>
      <c r="BO5" s="614" t="s">
        <v>168</v>
      </c>
      <c r="BP5" s="615"/>
      <c r="BQ5" s="615"/>
      <c r="BR5" s="615"/>
      <c r="BS5" s="616"/>
      <c r="BV5" s="631"/>
      <c r="BW5" s="632"/>
      <c r="BX5" s="614" t="s">
        <v>168</v>
      </c>
      <c r="BY5" s="615"/>
      <c r="BZ5" s="615"/>
      <c r="CA5" s="615"/>
      <c r="CB5" s="616"/>
      <c r="CE5" s="631"/>
      <c r="CF5" s="632"/>
      <c r="CG5" s="614" t="s">
        <v>168</v>
      </c>
      <c r="CH5" s="615"/>
      <c r="CI5" s="615"/>
      <c r="CJ5" s="615"/>
      <c r="CK5" s="616"/>
      <c r="CN5" s="631"/>
      <c r="CO5" s="632"/>
      <c r="CP5" s="614" t="s">
        <v>168</v>
      </c>
      <c r="CQ5" s="615"/>
      <c r="CR5" s="615"/>
      <c r="CS5" s="615"/>
      <c r="CT5" s="616"/>
      <c r="CW5" s="631"/>
      <c r="CX5" s="632"/>
      <c r="CY5" s="614" t="s">
        <v>168</v>
      </c>
      <c r="CZ5" s="615"/>
      <c r="DA5" s="615"/>
      <c r="DB5" s="615"/>
      <c r="DC5" s="616"/>
      <c r="DF5" s="631"/>
      <c r="DG5" s="632"/>
      <c r="DH5" s="614" t="s">
        <v>168</v>
      </c>
      <c r="DI5" s="615"/>
      <c r="DJ5" s="615"/>
      <c r="DK5" s="615"/>
      <c r="DL5" s="616"/>
      <c r="DO5" s="646"/>
      <c r="DP5" s="647"/>
      <c r="DQ5" s="614" t="s">
        <v>168</v>
      </c>
      <c r="DR5" s="615"/>
      <c r="DS5" s="615"/>
      <c r="DT5" s="615"/>
      <c r="DU5" s="616"/>
      <c r="DX5" s="631"/>
      <c r="DY5" s="632"/>
      <c r="DZ5" s="614" t="s">
        <v>168</v>
      </c>
      <c r="EA5" s="615"/>
      <c r="EB5" s="615"/>
      <c r="EC5" s="615"/>
      <c r="ED5" s="616"/>
      <c r="EG5" s="631"/>
      <c r="EH5" s="632"/>
      <c r="EI5" s="614" t="s">
        <v>168</v>
      </c>
      <c r="EJ5" s="615"/>
      <c r="EK5" s="615"/>
      <c r="EL5" s="615"/>
      <c r="EM5" s="616"/>
    </row>
    <row r="6" spans="2:143" ht="12.75" customHeight="1">
      <c r="B6" s="631"/>
      <c r="C6" s="632"/>
      <c r="D6" s="617"/>
      <c r="E6" s="618"/>
      <c r="F6" s="618"/>
      <c r="G6" s="618"/>
      <c r="H6" s="619"/>
      <c r="K6" s="631"/>
      <c r="L6" s="632"/>
      <c r="M6" s="617"/>
      <c r="N6" s="618"/>
      <c r="O6" s="618"/>
      <c r="P6" s="618"/>
      <c r="Q6" s="619"/>
      <c r="T6" s="631"/>
      <c r="U6" s="632"/>
      <c r="V6" s="617"/>
      <c r="W6" s="618"/>
      <c r="X6" s="618"/>
      <c r="Y6" s="618"/>
      <c r="Z6" s="619"/>
      <c r="AC6" s="760"/>
      <c r="AD6" s="761"/>
      <c r="AE6" s="617"/>
      <c r="AF6" s="618"/>
      <c r="AG6" s="618"/>
      <c r="AH6" s="618"/>
      <c r="AI6" s="619"/>
      <c r="AL6" s="760"/>
      <c r="AM6" s="761"/>
      <c r="AN6" s="617"/>
      <c r="AO6" s="618"/>
      <c r="AP6" s="618"/>
      <c r="AQ6" s="618"/>
      <c r="AR6" s="619"/>
      <c r="AU6" s="760"/>
      <c r="AV6" s="761"/>
      <c r="AW6" s="617"/>
      <c r="AX6" s="618"/>
      <c r="AY6" s="618"/>
      <c r="AZ6" s="618"/>
      <c r="BA6" s="619"/>
      <c r="BD6" s="760"/>
      <c r="BE6" s="761"/>
      <c r="BF6" s="617"/>
      <c r="BG6" s="618"/>
      <c r="BH6" s="618"/>
      <c r="BI6" s="618"/>
      <c r="BJ6" s="619"/>
      <c r="BM6" s="631"/>
      <c r="BN6" s="632"/>
      <c r="BO6" s="617"/>
      <c r="BP6" s="618"/>
      <c r="BQ6" s="618"/>
      <c r="BR6" s="618"/>
      <c r="BS6" s="619"/>
      <c r="BV6" s="631"/>
      <c r="BW6" s="632"/>
      <c r="BX6" s="617"/>
      <c r="BY6" s="618"/>
      <c r="BZ6" s="618"/>
      <c r="CA6" s="618"/>
      <c r="CB6" s="619"/>
      <c r="CE6" s="631"/>
      <c r="CF6" s="632"/>
      <c r="CG6" s="617"/>
      <c r="CH6" s="618"/>
      <c r="CI6" s="618"/>
      <c r="CJ6" s="618"/>
      <c r="CK6" s="619"/>
      <c r="CN6" s="631"/>
      <c r="CO6" s="632"/>
      <c r="CP6" s="617"/>
      <c r="CQ6" s="618"/>
      <c r="CR6" s="618"/>
      <c r="CS6" s="618"/>
      <c r="CT6" s="619"/>
      <c r="CW6" s="631"/>
      <c r="CX6" s="632"/>
      <c r="CY6" s="617"/>
      <c r="CZ6" s="618"/>
      <c r="DA6" s="618"/>
      <c r="DB6" s="618"/>
      <c r="DC6" s="619"/>
      <c r="DF6" s="631"/>
      <c r="DG6" s="632"/>
      <c r="DH6" s="617"/>
      <c r="DI6" s="618"/>
      <c r="DJ6" s="618"/>
      <c r="DK6" s="618"/>
      <c r="DL6" s="619"/>
      <c r="DO6" s="646"/>
      <c r="DP6" s="647"/>
      <c r="DQ6" s="617"/>
      <c r="DR6" s="618"/>
      <c r="DS6" s="618"/>
      <c r="DT6" s="618"/>
      <c r="DU6" s="619"/>
      <c r="DX6" s="631"/>
      <c r="DY6" s="632"/>
      <c r="DZ6" s="617"/>
      <c r="EA6" s="618"/>
      <c r="EB6" s="618"/>
      <c r="EC6" s="618"/>
      <c r="ED6" s="619"/>
      <c r="EG6" s="631"/>
      <c r="EH6" s="632"/>
      <c r="EI6" s="617"/>
      <c r="EJ6" s="618"/>
      <c r="EK6" s="618"/>
      <c r="EL6" s="618"/>
      <c r="EM6" s="619"/>
    </row>
    <row r="7" spans="2:143" ht="13.5" customHeight="1" thickBot="1">
      <c r="B7" s="631"/>
      <c r="C7" s="632"/>
      <c r="D7" s="620"/>
      <c r="E7" s="621"/>
      <c r="F7" s="621"/>
      <c r="G7" s="621"/>
      <c r="H7" s="622"/>
      <c r="K7" s="631"/>
      <c r="L7" s="632"/>
      <c r="M7" s="620"/>
      <c r="N7" s="621"/>
      <c r="O7" s="621"/>
      <c r="P7" s="621"/>
      <c r="Q7" s="622"/>
      <c r="T7" s="631"/>
      <c r="U7" s="632"/>
      <c r="V7" s="620"/>
      <c r="W7" s="621"/>
      <c r="X7" s="621"/>
      <c r="Y7" s="621"/>
      <c r="Z7" s="622"/>
      <c r="AC7" s="760"/>
      <c r="AD7" s="761"/>
      <c r="AE7" s="620"/>
      <c r="AF7" s="621"/>
      <c r="AG7" s="621"/>
      <c r="AH7" s="621"/>
      <c r="AI7" s="622"/>
      <c r="AL7" s="760"/>
      <c r="AM7" s="761"/>
      <c r="AN7" s="620"/>
      <c r="AO7" s="621"/>
      <c r="AP7" s="621"/>
      <c r="AQ7" s="621"/>
      <c r="AR7" s="622"/>
      <c r="AU7" s="760"/>
      <c r="AV7" s="761"/>
      <c r="AW7" s="620"/>
      <c r="AX7" s="621"/>
      <c r="AY7" s="621"/>
      <c r="AZ7" s="621"/>
      <c r="BA7" s="622"/>
      <c r="BD7" s="760"/>
      <c r="BE7" s="761"/>
      <c r="BF7" s="620"/>
      <c r="BG7" s="621"/>
      <c r="BH7" s="621"/>
      <c r="BI7" s="621"/>
      <c r="BJ7" s="622"/>
      <c r="BM7" s="631"/>
      <c r="BN7" s="632"/>
      <c r="BO7" s="620"/>
      <c r="BP7" s="621"/>
      <c r="BQ7" s="621"/>
      <c r="BR7" s="621"/>
      <c r="BS7" s="622"/>
      <c r="BV7" s="631"/>
      <c r="BW7" s="632"/>
      <c r="BX7" s="620"/>
      <c r="BY7" s="621"/>
      <c r="BZ7" s="621"/>
      <c r="CA7" s="621"/>
      <c r="CB7" s="622"/>
      <c r="CE7" s="631"/>
      <c r="CF7" s="632"/>
      <c r="CG7" s="620"/>
      <c r="CH7" s="621"/>
      <c r="CI7" s="621"/>
      <c r="CJ7" s="621"/>
      <c r="CK7" s="622"/>
      <c r="CN7" s="631"/>
      <c r="CO7" s="632"/>
      <c r="CP7" s="620"/>
      <c r="CQ7" s="621"/>
      <c r="CR7" s="621"/>
      <c r="CS7" s="621"/>
      <c r="CT7" s="622"/>
      <c r="CW7" s="631"/>
      <c r="CX7" s="632"/>
      <c r="CY7" s="620"/>
      <c r="CZ7" s="621"/>
      <c r="DA7" s="621"/>
      <c r="DB7" s="621"/>
      <c r="DC7" s="622"/>
      <c r="DF7" s="631"/>
      <c r="DG7" s="632"/>
      <c r="DH7" s="620"/>
      <c r="DI7" s="621"/>
      <c r="DJ7" s="621"/>
      <c r="DK7" s="621"/>
      <c r="DL7" s="622"/>
      <c r="DO7" s="646"/>
      <c r="DP7" s="647"/>
      <c r="DQ7" s="620"/>
      <c r="DR7" s="621"/>
      <c r="DS7" s="621"/>
      <c r="DT7" s="621"/>
      <c r="DU7" s="622"/>
      <c r="DX7" s="631"/>
      <c r="DY7" s="632"/>
      <c r="DZ7" s="620"/>
      <c r="EA7" s="621"/>
      <c r="EB7" s="621"/>
      <c r="EC7" s="621"/>
      <c r="ED7" s="622"/>
      <c r="EG7" s="631"/>
      <c r="EH7" s="632"/>
      <c r="EI7" s="620"/>
      <c r="EJ7" s="621"/>
      <c r="EK7" s="621"/>
      <c r="EL7" s="621"/>
      <c r="EM7" s="622"/>
    </row>
    <row r="8" spans="2:143" ht="19.5" customHeight="1" thickTop="1">
      <c r="B8" s="631"/>
      <c r="C8" s="632"/>
      <c r="D8" s="623" t="s">
        <v>144</v>
      </c>
      <c r="E8" s="614" t="s">
        <v>169</v>
      </c>
      <c r="F8" s="615"/>
      <c r="G8" s="615"/>
      <c r="H8" s="616"/>
      <c r="K8" s="631"/>
      <c r="L8" s="632"/>
      <c r="M8" s="623" t="s">
        <v>144</v>
      </c>
      <c r="N8" s="614" t="s">
        <v>169</v>
      </c>
      <c r="O8" s="615"/>
      <c r="P8" s="615"/>
      <c r="Q8" s="616"/>
      <c r="T8" s="631"/>
      <c r="U8" s="632"/>
      <c r="V8" s="623" t="s">
        <v>144</v>
      </c>
      <c r="W8" s="614" t="s">
        <v>169</v>
      </c>
      <c r="X8" s="615"/>
      <c r="Y8" s="615"/>
      <c r="Z8" s="616"/>
      <c r="AC8" s="760"/>
      <c r="AD8" s="761"/>
      <c r="AE8" s="623" t="s">
        <v>144</v>
      </c>
      <c r="AF8" s="614" t="s">
        <v>169</v>
      </c>
      <c r="AG8" s="615"/>
      <c r="AH8" s="615"/>
      <c r="AI8" s="616"/>
      <c r="AL8" s="760"/>
      <c r="AM8" s="761"/>
      <c r="AN8" s="623" t="s">
        <v>144</v>
      </c>
      <c r="AO8" s="614" t="s">
        <v>169</v>
      </c>
      <c r="AP8" s="615"/>
      <c r="AQ8" s="615"/>
      <c r="AR8" s="616"/>
      <c r="AU8" s="760"/>
      <c r="AV8" s="761"/>
      <c r="AW8" s="623" t="s">
        <v>144</v>
      </c>
      <c r="AX8" s="614" t="s">
        <v>169</v>
      </c>
      <c r="AY8" s="615"/>
      <c r="AZ8" s="615"/>
      <c r="BA8" s="616"/>
      <c r="BD8" s="760"/>
      <c r="BE8" s="761"/>
      <c r="BF8" s="623" t="s">
        <v>144</v>
      </c>
      <c r="BG8" s="614" t="s">
        <v>169</v>
      </c>
      <c r="BH8" s="615"/>
      <c r="BI8" s="615"/>
      <c r="BJ8" s="616"/>
      <c r="BM8" s="631"/>
      <c r="BN8" s="632"/>
      <c r="BO8" s="623" t="s">
        <v>144</v>
      </c>
      <c r="BP8" s="614" t="s">
        <v>169</v>
      </c>
      <c r="BQ8" s="615"/>
      <c r="BR8" s="615"/>
      <c r="BS8" s="616"/>
      <c r="BV8" s="631"/>
      <c r="BW8" s="632"/>
      <c r="BX8" s="623" t="s">
        <v>144</v>
      </c>
      <c r="BY8" s="614" t="s">
        <v>169</v>
      </c>
      <c r="BZ8" s="615"/>
      <c r="CA8" s="615"/>
      <c r="CB8" s="616"/>
      <c r="CE8" s="631"/>
      <c r="CF8" s="632"/>
      <c r="CG8" s="623" t="s">
        <v>144</v>
      </c>
      <c r="CH8" s="614" t="s">
        <v>169</v>
      </c>
      <c r="CI8" s="615"/>
      <c r="CJ8" s="615"/>
      <c r="CK8" s="616"/>
      <c r="CN8" s="631"/>
      <c r="CO8" s="632"/>
      <c r="CP8" s="623" t="s">
        <v>144</v>
      </c>
      <c r="CQ8" s="614" t="s">
        <v>169</v>
      </c>
      <c r="CR8" s="615"/>
      <c r="CS8" s="615"/>
      <c r="CT8" s="616"/>
      <c r="CW8" s="631"/>
      <c r="CX8" s="632"/>
      <c r="CY8" s="623" t="s">
        <v>144</v>
      </c>
      <c r="CZ8" s="614" t="s">
        <v>169</v>
      </c>
      <c r="DA8" s="615"/>
      <c r="DB8" s="615"/>
      <c r="DC8" s="616"/>
      <c r="DF8" s="631"/>
      <c r="DG8" s="632"/>
      <c r="DH8" s="623" t="s">
        <v>144</v>
      </c>
      <c r="DI8" s="614" t="s">
        <v>169</v>
      </c>
      <c r="DJ8" s="615"/>
      <c r="DK8" s="615"/>
      <c r="DL8" s="616"/>
      <c r="DO8" s="646"/>
      <c r="DP8" s="647"/>
      <c r="DQ8" s="623" t="s">
        <v>144</v>
      </c>
      <c r="DR8" s="614" t="s">
        <v>169</v>
      </c>
      <c r="DS8" s="615"/>
      <c r="DT8" s="615"/>
      <c r="DU8" s="616"/>
      <c r="DX8" s="631"/>
      <c r="DY8" s="632"/>
      <c r="DZ8" s="623" t="s">
        <v>144</v>
      </c>
      <c r="EA8" s="614" t="s">
        <v>169</v>
      </c>
      <c r="EB8" s="615"/>
      <c r="EC8" s="615"/>
      <c r="ED8" s="616"/>
      <c r="EG8" s="631"/>
      <c r="EH8" s="632"/>
      <c r="EI8" s="623" t="s">
        <v>144</v>
      </c>
      <c r="EJ8" s="614" t="s">
        <v>169</v>
      </c>
      <c r="EK8" s="615"/>
      <c r="EL8" s="615"/>
      <c r="EM8" s="616"/>
    </row>
    <row r="9" spans="2:143" ht="36.75" customHeight="1" thickBot="1">
      <c r="B9" s="633"/>
      <c r="C9" s="634"/>
      <c r="D9" s="624"/>
      <c r="E9" s="620"/>
      <c r="F9" s="621"/>
      <c r="G9" s="621"/>
      <c r="H9" s="622"/>
      <c r="K9" s="633"/>
      <c r="L9" s="634"/>
      <c r="M9" s="624"/>
      <c r="N9" s="620"/>
      <c r="O9" s="621"/>
      <c r="P9" s="621"/>
      <c r="Q9" s="622"/>
      <c r="T9" s="633"/>
      <c r="U9" s="634"/>
      <c r="V9" s="624"/>
      <c r="W9" s="620"/>
      <c r="X9" s="621"/>
      <c r="Y9" s="621"/>
      <c r="Z9" s="622"/>
      <c r="AC9" s="762"/>
      <c r="AD9" s="763"/>
      <c r="AE9" s="624"/>
      <c r="AF9" s="620"/>
      <c r="AG9" s="621"/>
      <c r="AH9" s="621"/>
      <c r="AI9" s="622"/>
      <c r="AL9" s="762"/>
      <c r="AM9" s="763"/>
      <c r="AN9" s="624"/>
      <c r="AO9" s="620"/>
      <c r="AP9" s="621"/>
      <c r="AQ9" s="621"/>
      <c r="AR9" s="622"/>
      <c r="AU9" s="762"/>
      <c r="AV9" s="763"/>
      <c r="AW9" s="624"/>
      <c r="AX9" s="620"/>
      <c r="AY9" s="621"/>
      <c r="AZ9" s="621"/>
      <c r="BA9" s="622"/>
      <c r="BD9" s="762"/>
      <c r="BE9" s="763"/>
      <c r="BF9" s="624"/>
      <c r="BG9" s="620"/>
      <c r="BH9" s="621"/>
      <c r="BI9" s="621"/>
      <c r="BJ9" s="622"/>
      <c r="BM9" s="633"/>
      <c r="BN9" s="634"/>
      <c r="BO9" s="624"/>
      <c r="BP9" s="620"/>
      <c r="BQ9" s="621"/>
      <c r="BR9" s="621"/>
      <c r="BS9" s="622"/>
      <c r="BV9" s="633"/>
      <c r="BW9" s="634"/>
      <c r="BX9" s="624"/>
      <c r="BY9" s="620"/>
      <c r="BZ9" s="621"/>
      <c r="CA9" s="621"/>
      <c r="CB9" s="622"/>
      <c r="CE9" s="633"/>
      <c r="CF9" s="634"/>
      <c r="CG9" s="624"/>
      <c r="CH9" s="620"/>
      <c r="CI9" s="621"/>
      <c r="CJ9" s="621"/>
      <c r="CK9" s="622"/>
      <c r="CN9" s="633"/>
      <c r="CO9" s="634"/>
      <c r="CP9" s="624"/>
      <c r="CQ9" s="620"/>
      <c r="CR9" s="621"/>
      <c r="CS9" s="621"/>
      <c r="CT9" s="622"/>
      <c r="CW9" s="633"/>
      <c r="CX9" s="634"/>
      <c r="CY9" s="624"/>
      <c r="CZ9" s="620"/>
      <c r="DA9" s="621"/>
      <c r="DB9" s="621"/>
      <c r="DC9" s="622"/>
      <c r="DF9" s="633"/>
      <c r="DG9" s="634"/>
      <c r="DH9" s="624"/>
      <c r="DI9" s="620"/>
      <c r="DJ9" s="621"/>
      <c r="DK9" s="621"/>
      <c r="DL9" s="622"/>
      <c r="DO9" s="648"/>
      <c r="DP9" s="649"/>
      <c r="DQ9" s="650"/>
      <c r="DR9" s="620"/>
      <c r="DS9" s="621"/>
      <c r="DT9" s="621"/>
      <c r="DU9" s="622"/>
      <c r="DX9" s="633"/>
      <c r="DY9" s="634"/>
      <c r="DZ9" s="624"/>
      <c r="EA9" s="620"/>
      <c r="EB9" s="621"/>
      <c r="EC9" s="621"/>
      <c r="ED9" s="622"/>
      <c r="EG9" s="633"/>
      <c r="EH9" s="634"/>
      <c r="EI9" s="624"/>
      <c r="EJ9" s="620"/>
      <c r="EK9" s="621"/>
      <c r="EL9" s="621"/>
      <c r="EM9" s="622"/>
    </row>
    <row r="10" spans="2:143" ht="15" thickTop="1" thickBot="1">
      <c r="B10" s="242"/>
      <c r="C10" s="243"/>
      <c r="D10" s="625"/>
      <c r="E10" s="626"/>
      <c r="F10" s="626"/>
      <c r="G10" s="626"/>
      <c r="H10" s="627"/>
      <c r="K10" s="242"/>
      <c r="L10" s="243"/>
      <c r="M10" s="625"/>
      <c r="N10" s="626"/>
      <c r="O10" s="626"/>
      <c r="P10" s="626"/>
      <c r="Q10" s="627"/>
      <c r="T10" s="242"/>
      <c r="U10" s="243"/>
      <c r="V10" s="625"/>
      <c r="W10" s="626"/>
      <c r="X10" s="626"/>
      <c r="Y10" s="626"/>
      <c r="Z10" s="627"/>
      <c r="AC10" s="242"/>
      <c r="AD10" s="243"/>
      <c r="AE10" s="625"/>
      <c r="AF10" s="626"/>
      <c r="AG10" s="626"/>
      <c r="AH10" s="626"/>
      <c r="AI10" s="627"/>
      <c r="AL10" s="242"/>
      <c r="AM10" s="243"/>
      <c r="AN10" s="625"/>
      <c r="AO10" s="626"/>
      <c r="AP10" s="626"/>
      <c r="AQ10" s="626"/>
      <c r="AR10" s="627"/>
      <c r="AU10" s="242"/>
      <c r="AV10" s="243"/>
      <c r="AW10" s="625"/>
      <c r="AX10" s="626"/>
      <c r="AY10" s="626"/>
      <c r="AZ10" s="626"/>
      <c r="BA10" s="627"/>
      <c r="BD10" s="242"/>
      <c r="BE10" s="243"/>
      <c r="BF10" s="625"/>
      <c r="BG10" s="626"/>
      <c r="BH10" s="626"/>
      <c r="BI10" s="626"/>
      <c r="BJ10" s="627"/>
      <c r="BM10" s="242"/>
      <c r="BN10" s="243"/>
      <c r="BO10" s="625"/>
      <c r="BP10" s="626"/>
      <c r="BQ10" s="626"/>
      <c r="BR10" s="626"/>
      <c r="BS10" s="627"/>
      <c r="BV10" s="242"/>
      <c r="BW10" s="243"/>
      <c r="BX10" s="625"/>
      <c r="BY10" s="626"/>
      <c r="BZ10" s="626"/>
      <c r="CA10" s="626"/>
      <c r="CB10" s="627"/>
      <c r="CE10" s="242"/>
      <c r="CF10" s="243"/>
      <c r="CG10" s="625"/>
      <c r="CH10" s="626"/>
      <c r="CI10" s="626"/>
      <c r="CJ10" s="626"/>
      <c r="CK10" s="627"/>
      <c r="CN10" s="242"/>
      <c r="CO10" s="243"/>
      <c r="CP10" s="625"/>
      <c r="CQ10" s="626"/>
      <c r="CR10" s="626"/>
      <c r="CS10" s="626"/>
      <c r="CT10" s="627"/>
      <c r="CW10" s="242"/>
      <c r="CX10" s="243"/>
      <c r="CY10" s="625"/>
      <c r="CZ10" s="626"/>
      <c r="DA10" s="626"/>
      <c r="DB10" s="626"/>
      <c r="DC10" s="627"/>
      <c r="DF10" s="242"/>
      <c r="DG10" s="243"/>
      <c r="DH10" s="625"/>
      <c r="DI10" s="626"/>
      <c r="DJ10" s="626"/>
      <c r="DK10" s="626"/>
      <c r="DL10" s="627"/>
      <c r="DO10" s="242"/>
      <c r="DP10" s="243"/>
      <c r="DQ10" s="625"/>
      <c r="DR10" s="626"/>
      <c r="DS10" s="626"/>
      <c r="DT10" s="626"/>
      <c r="DU10" s="627"/>
      <c r="DX10" s="242"/>
      <c r="DY10" s="243"/>
      <c r="DZ10" s="625"/>
      <c r="EA10" s="626"/>
      <c r="EB10" s="626"/>
      <c r="EC10" s="626"/>
      <c r="ED10" s="627"/>
      <c r="EG10" s="242"/>
      <c r="EH10" s="243"/>
      <c r="EI10" s="625"/>
      <c r="EJ10" s="626"/>
      <c r="EK10" s="626"/>
      <c r="EL10" s="626"/>
      <c r="EM10" s="627"/>
    </row>
    <row r="11" spans="2:143" ht="31.5" customHeight="1" thickBot="1">
      <c r="B11" s="244" t="s">
        <v>14</v>
      </c>
      <c r="C11" s="245" t="s">
        <v>145</v>
      </c>
      <c r="D11" s="246" t="s">
        <v>103</v>
      </c>
      <c r="E11" s="247" t="s">
        <v>104</v>
      </c>
      <c r="F11" s="248" t="s">
        <v>105</v>
      </c>
      <c r="G11" s="249" t="s">
        <v>106</v>
      </c>
      <c r="H11" s="250" t="s">
        <v>170</v>
      </c>
      <c r="K11" s="244" t="s">
        <v>14</v>
      </c>
      <c r="L11" s="245" t="s">
        <v>145</v>
      </c>
      <c r="M11" s="246" t="s">
        <v>103</v>
      </c>
      <c r="N11" s="247" t="s">
        <v>104</v>
      </c>
      <c r="O11" s="248" t="s">
        <v>105</v>
      </c>
      <c r="P11" s="249" t="s">
        <v>106</v>
      </c>
      <c r="Q11" s="250" t="s">
        <v>170</v>
      </c>
      <c r="S11" s="252"/>
      <c r="T11" s="244" t="s">
        <v>14</v>
      </c>
      <c r="U11" s="245" t="s">
        <v>145</v>
      </c>
      <c r="V11" s="246" t="s">
        <v>103</v>
      </c>
      <c r="W11" s="247" t="s">
        <v>104</v>
      </c>
      <c r="X11" s="248" t="s">
        <v>105</v>
      </c>
      <c r="Y11" s="249" t="s">
        <v>106</v>
      </c>
      <c r="Z11" s="250" t="s">
        <v>170</v>
      </c>
      <c r="AA11" s="253"/>
      <c r="AC11" s="244" t="s">
        <v>14</v>
      </c>
      <c r="AD11" s="245" t="s">
        <v>145</v>
      </c>
      <c r="AE11" s="246" t="s">
        <v>103</v>
      </c>
      <c r="AF11" s="247" t="s">
        <v>104</v>
      </c>
      <c r="AG11" s="248" t="s">
        <v>105</v>
      </c>
      <c r="AH11" s="249" t="s">
        <v>106</v>
      </c>
      <c r="AI11" s="250" t="s">
        <v>170</v>
      </c>
      <c r="AL11" s="244" t="s">
        <v>14</v>
      </c>
      <c r="AM11" s="245" t="s">
        <v>145</v>
      </c>
      <c r="AN11" s="246" t="s">
        <v>103</v>
      </c>
      <c r="AO11" s="247" t="s">
        <v>104</v>
      </c>
      <c r="AP11" s="248" t="s">
        <v>105</v>
      </c>
      <c r="AQ11" s="249" t="s">
        <v>106</v>
      </c>
      <c r="AR11" s="250" t="s">
        <v>170</v>
      </c>
      <c r="AU11" s="244" t="s">
        <v>14</v>
      </c>
      <c r="AV11" s="245" t="s">
        <v>145</v>
      </c>
      <c r="AW11" s="246" t="s">
        <v>103</v>
      </c>
      <c r="AX11" s="247" t="s">
        <v>104</v>
      </c>
      <c r="AY11" s="248" t="s">
        <v>105</v>
      </c>
      <c r="AZ11" s="249" t="s">
        <v>106</v>
      </c>
      <c r="BA11" s="250" t="s">
        <v>170</v>
      </c>
      <c r="BD11" s="244" t="s">
        <v>14</v>
      </c>
      <c r="BE11" s="245" t="s">
        <v>145</v>
      </c>
      <c r="BF11" s="246" t="s">
        <v>103</v>
      </c>
      <c r="BG11" s="247" t="s">
        <v>104</v>
      </c>
      <c r="BH11" s="248" t="s">
        <v>105</v>
      </c>
      <c r="BI11" s="249" t="s">
        <v>106</v>
      </c>
      <c r="BJ11" s="250" t="s">
        <v>170</v>
      </c>
      <c r="BM11" s="244" t="s">
        <v>14</v>
      </c>
      <c r="BN11" s="245" t="s">
        <v>145</v>
      </c>
      <c r="BO11" s="246" t="s">
        <v>103</v>
      </c>
      <c r="BP11" s="247" t="s">
        <v>104</v>
      </c>
      <c r="BQ11" s="248" t="s">
        <v>105</v>
      </c>
      <c r="BR11" s="249" t="s">
        <v>106</v>
      </c>
      <c r="BS11" s="250" t="s">
        <v>170</v>
      </c>
      <c r="BV11" s="244" t="s">
        <v>14</v>
      </c>
      <c r="BW11" s="245" t="s">
        <v>145</v>
      </c>
      <c r="BX11" s="246" t="s">
        <v>103</v>
      </c>
      <c r="BY11" s="247" t="s">
        <v>104</v>
      </c>
      <c r="BZ11" s="248" t="s">
        <v>105</v>
      </c>
      <c r="CA11" s="249" t="s">
        <v>106</v>
      </c>
      <c r="CB11" s="250" t="s">
        <v>170</v>
      </c>
      <c r="CE11" s="244" t="s">
        <v>14</v>
      </c>
      <c r="CF11" s="245" t="s">
        <v>145</v>
      </c>
      <c r="CG11" s="246" t="s">
        <v>103</v>
      </c>
      <c r="CH11" s="247" t="s">
        <v>104</v>
      </c>
      <c r="CI11" s="248" t="s">
        <v>105</v>
      </c>
      <c r="CJ11" s="249" t="s">
        <v>106</v>
      </c>
      <c r="CK11" s="250" t="s">
        <v>170</v>
      </c>
      <c r="CN11" s="244" t="s">
        <v>14</v>
      </c>
      <c r="CO11" s="245" t="s">
        <v>145</v>
      </c>
      <c r="CP11" s="246" t="s">
        <v>103</v>
      </c>
      <c r="CQ11" s="247" t="s">
        <v>104</v>
      </c>
      <c r="CR11" s="248" t="s">
        <v>105</v>
      </c>
      <c r="CS11" s="249" t="s">
        <v>106</v>
      </c>
      <c r="CT11" s="250" t="s">
        <v>170</v>
      </c>
      <c r="CW11" s="244" t="s">
        <v>14</v>
      </c>
      <c r="CX11" s="245" t="s">
        <v>145</v>
      </c>
      <c r="CY11" s="246" t="s">
        <v>103</v>
      </c>
      <c r="CZ11" s="247" t="s">
        <v>104</v>
      </c>
      <c r="DA11" s="248" t="s">
        <v>105</v>
      </c>
      <c r="DB11" s="249" t="s">
        <v>106</v>
      </c>
      <c r="DC11" s="250" t="s">
        <v>170</v>
      </c>
      <c r="DF11" s="244" t="s">
        <v>14</v>
      </c>
      <c r="DG11" s="245" t="s">
        <v>145</v>
      </c>
      <c r="DH11" s="246" t="s">
        <v>103</v>
      </c>
      <c r="DI11" s="247" t="s">
        <v>104</v>
      </c>
      <c r="DJ11" s="248" t="s">
        <v>105</v>
      </c>
      <c r="DK11" s="249" t="s">
        <v>106</v>
      </c>
      <c r="DL11" s="250" t="s">
        <v>170</v>
      </c>
      <c r="DO11" s="244" t="s">
        <v>14</v>
      </c>
      <c r="DP11" s="245" t="s">
        <v>145</v>
      </c>
      <c r="DQ11" s="246" t="s">
        <v>103</v>
      </c>
      <c r="DR11" s="247" t="s">
        <v>104</v>
      </c>
      <c r="DS11" s="248" t="s">
        <v>105</v>
      </c>
      <c r="DT11" s="249" t="s">
        <v>106</v>
      </c>
      <c r="DU11" s="250" t="s">
        <v>170</v>
      </c>
      <c r="DX11" s="244" t="s">
        <v>14</v>
      </c>
      <c r="DY11" s="245" t="s">
        <v>145</v>
      </c>
      <c r="DZ11" s="246" t="s">
        <v>103</v>
      </c>
      <c r="EA11" s="247" t="s">
        <v>104</v>
      </c>
      <c r="EB11" s="248" t="s">
        <v>105</v>
      </c>
      <c r="EC11" s="249" t="s">
        <v>106</v>
      </c>
      <c r="ED11" s="250" t="s">
        <v>170</v>
      </c>
      <c r="EG11" s="244" t="s">
        <v>14</v>
      </c>
      <c r="EH11" s="245" t="s">
        <v>145</v>
      </c>
      <c r="EI11" s="246" t="s">
        <v>103</v>
      </c>
      <c r="EJ11" s="247" t="s">
        <v>104</v>
      </c>
      <c r="EK11" s="248" t="s">
        <v>105</v>
      </c>
      <c r="EL11" s="249" t="s">
        <v>106</v>
      </c>
      <c r="EM11" s="250" t="s">
        <v>170</v>
      </c>
    </row>
    <row r="12" spans="2:143" ht="17.25" thickTop="1" thickBot="1">
      <c r="B12" s="254" t="s">
        <v>166</v>
      </c>
      <c r="C12" s="255" t="s">
        <v>171</v>
      </c>
      <c r="D12" s="254"/>
      <c r="E12" s="256"/>
      <c r="F12" s="257"/>
      <c r="G12" s="257">
        <f>SUM(G14:G60)</f>
        <v>0</v>
      </c>
      <c r="H12" s="389" t="e">
        <f>G12/$G$189</f>
        <v>#DIV/0!</v>
      </c>
      <c r="K12" s="254" t="s">
        <v>166</v>
      </c>
      <c r="L12" s="255" t="s">
        <v>171</v>
      </c>
      <c r="M12" s="254"/>
      <c r="N12" s="256"/>
      <c r="O12" s="257"/>
      <c r="P12" s="257">
        <f>SUM(P14:P60)</f>
        <v>10862985</v>
      </c>
      <c r="Q12" s="258" t="e">
        <f>P12/$G$189</f>
        <v>#DIV/0!</v>
      </c>
      <c r="R12" s="259"/>
      <c r="S12" s="253"/>
      <c r="T12" s="254" t="s">
        <v>166</v>
      </c>
      <c r="U12" s="255" t="s">
        <v>171</v>
      </c>
      <c r="V12" s="254"/>
      <c r="W12" s="256"/>
      <c r="X12" s="257"/>
      <c r="Y12" s="257">
        <f>SUM(Y14:Y60)</f>
        <v>19669700</v>
      </c>
      <c r="Z12" s="258" t="e">
        <f>Y12/$G$189</f>
        <v>#DIV/0!</v>
      </c>
      <c r="AA12" s="253"/>
      <c r="AC12" s="254" t="s">
        <v>166</v>
      </c>
      <c r="AD12" s="255" t="s">
        <v>171</v>
      </c>
      <c r="AE12" s="254"/>
      <c r="AF12" s="256"/>
      <c r="AG12" s="257"/>
      <c r="AH12" s="257">
        <f>SUM(AH14:AH60)</f>
        <v>19989695</v>
      </c>
      <c r="AI12" s="258" t="e">
        <f>AH12/$G$189</f>
        <v>#DIV/0!</v>
      </c>
      <c r="AL12" s="254" t="s">
        <v>166</v>
      </c>
      <c r="AM12" s="255" t="s">
        <v>171</v>
      </c>
      <c r="AN12" s="254"/>
      <c r="AO12" s="256"/>
      <c r="AP12" s="257"/>
      <c r="AQ12" s="257">
        <f>SUM(AQ14:AQ60)</f>
        <v>15789000</v>
      </c>
      <c r="AR12" s="258" t="e">
        <f>AQ12/$G$189</f>
        <v>#DIV/0!</v>
      </c>
      <c r="AU12" s="254" t="s">
        <v>166</v>
      </c>
      <c r="AV12" s="255" t="s">
        <v>171</v>
      </c>
      <c r="AW12" s="254"/>
      <c r="AX12" s="256"/>
      <c r="AY12" s="257"/>
      <c r="AZ12" s="257">
        <f>SUM(AZ14:AZ60)</f>
        <v>21666850</v>
      </c>
      <c r="BA12" s="258" t="e">
        <f>AZ12/$G$189</f>
        <v>#DIV/0!</v>
      </c>
      <c r="BD12" s="254" t="s">
        <v>166</v>
      </c>
      <c r="BE12" s="255" t="s">
        <v>171</v>
      </c>
      <c r="BF12" s="254"/>
      <c r="BG12" s="256"/>
      <c r="BH12" s="257"/>
      <c r="BI12" s="257">
        <f>SUM(BI14:BI60)</f>
        <v>18782421</v>
      </c>
      <c r="BJ12" s="258" t="e">
        <f>BI12/$G$189</f>
        <v>#DIV/0!</v>
      </c>
      <c r="BM12" s="254" t="s">
        <v>166</v>
      </c>
      <c r="BN12" s="255" t="s">
        <v>171</v>
      </c>
      <c r="BO12" s="254"/>
      <c r="BP12" s="256"/>
      <c r="BQ12" s="257"/>
      <c r="BR12" s="257">
        <f>SUM(BR14:BR60)</f>
        <v>0</v>
      </c>
      <c r="BS12" s="258" t="e">
        <f>BR12/$G$189</f>
        <v>#DIV/0!</v>
      </c>
      <c r="BV12" s="254" t="s">
        <v>166</v>
      </c>
      <c r="BW12" s="255" t="s">
        <v>171</v>
      </c>
      <c r="BX12" s="254"/>
      <c r="BY12" s="256"/>
      <c r="BZ12" s="257"/>
      <c r="CA12" s="257">
        <f>SUM(CA14:CA60)</f>
        <v>0</v>
      </c>
      <c r="CB12" s="258" t="e">
        <f>CA12/$G$189</f>
        <v>#DIV/0!</v>
      </c>
      <c r="CE12" s="254" t="s">
        <v>166</v>
      </c>
      <c r="CF12" s="255" t="s">
        <v>171</v>
      </c>
      <c r="CG12" s="254"/>
      <c r="CH12" s="256"/>
      <c r="CI12" s="257"/>
      <c r="CJ12" s="257">
        <f>SUM(CJ14:CJ60)</f>
        <v>0</v>
      </c>
      <c r="CK12" s="258" t="e">
        <f>CJ12/$G$189</f>
        <v>#DIV/0!</v>
      </c>
      <c r="CN12" s="254" t="s">
        <v>166</v>
      </c>
      <c r="CO12" s="255" t="s">
        <v>171</v>
      </c>
      <c r="CP12" s="254"/>
      <c r="CQ12" s="256"/>
      <c r="CR12" s="257"/>
      <c r="CS12" s="257">
        <f>SUM(CS14:CS60)</f>
        <v>0</v>
      </c>
      <c r="CT12" s="258" t="e">
        <f>CS12/$G$189</f>
        <v>#DIV/0!</v>
      </c>
      <c r="CW12" s="254" t="s">
        <v>166</v>
      </c>
      <c r="CX12" s="255" t="s">
        <v>171</v>
      </c>
      <c r="CY12" s="254"/>
      <c r="CZ12" s="256"/>
      <c r="DA12" s="257"/>
      <c r="DB12" s="257">
        <f>SUM(DB14:DB60)</f>
        <v>0</v>
      </c>
      <c r="DC12" s="258" t="e">
        <f>DB12/$G$189</f>
        <v>#DIV/0!</v>
      </c>
      <c r="DF12" s="254" t="s">
        <v>166</v>
      </c>
      <c r="DG12" s="255" t="s">
        <v>171</v>
      </c>
      <c r="DH12" s="254"/>
      <c r="DI12" s="256"/>
      <c r="DJ12" s="257"/>
      <c r="DK12" s="257">
        <f>SUM(DK14:DK60)</f>
        <v>0</v>
      </c>
      <c r="DL12" s="258" t="e">
        <f>DK12/$G$189</f>
        <v>#DIV/0!</v>
      </c>
      <c r="DO12" s="254" t="s">
        <v>166</v>
      </c>
      <c r="DP12" s="255" t="s">
        <v>171</v>
      </c>
      <c r="DQ12" s="254"/>
      <c r="DR12" s="256"/>
      <c r="DS12" s="257"/>
      <c r="DT12" s="257">
        <f>SUM(DT14:DT60)</f>
        <v>0</v>
      </c>
      <c r="DU12" s="258" t="e">
        <f>DT12/$G$189</f>
        <v>#DIV/0!</v>
      </c>
      <c r="DX12" s="254" t="s">
        <v>166</v>
      </c>
      <c r="DY12" s="255" t="s">
        <v>171</v>
      </c>
      <c r="DZ12" s="254"/>
      <c r="EA12" s="256"/>
      <c r="EB12" s="257"/>
      <c r="EC12" s="257">
        <f>SUM(EC14:EC60)</f>
        <v>0</v>
      </c>
      <c r="ED12" s="258" t="e">
        <f>EC12/$G$189</f>
        <v>#DIV/0!</v>
      </c>
      <c r="EG12" s="254" t="s">
        <v>166</v>
      </c>
      <c r="EH12" s="255" t="s">
        <v>171</v>
      </c>
      <c r="EI12" s="254"/>
      <c r="EJ12" s="256"/>
      <c r="EK12" s="257"/>
      <c r="EL12" s="257">
        <f>SUM(EL14:EL60)</f>
        <v>0</v>
      </c>
      <c r="EM12" s="258" t="e">
        <f>EL12/$G$189</f>
        <v>#DIV/0!</v>
      </c>
    </row>
    <row r="13" spans="2:143" ht="15.75" thickTop="1">
      <c r="B13" s="269" t="s">
        <v>90</v>
      </c>
      <c r="C13" s="270" t="s">
        <v>172</v>
      </c>
      <c r="D13" s="271"/>
      <c r="E13" s="272"/>
      <c r="F13" s="273"/>
      <c r="G13" s="274"/>
      <c r="H13" s="275">
        <f>SUM(G14:G23)</f>
        <v>0</v>
      </c>
      <c r="I13" s="253"/>
      <c r="K13" s="269" t="s">
        <v>90</v>
      </c>
      <c r="L13" s="270" t="s">
        <v>172</v>
      </c>
      <c r="M13" s="271"/>
      <c r="N13" s="272"/>
      <c r="O13" s="273"/>
      <c r="P13" s="274"/>
      <c r="Q13" s="275">
        <f>SUM(P14:P23)</f>
        <v>566416</v>
      </c>
      <c r="R13" s="253"/>
      <c r="S13" s="253"/>
      <c r="T13" s="269" t="s">
        <v>90</v>
      </c>
      <c r="U13" s="270" t="s">
        <v>172</v>
      </c>
      <c r="V13" s="271"/>
      <c r="W13" s="272"/>
      <c r="X13" s="273"/>
      <c r="Y13" s="274"/>
      <c r="Z13" s="275">
        <f>SUM(Y14:Y23)</f>
        <v>810180</v>
      </c>
      <c r="AA13" s="253"/>
      <c r="AC13" s="269" t="s">
        <v>90</v>
      </c>
      <c r="AD13" s="270" t="s">
        <v>172</v>
      </c>
      <c r="AE13" s="271"/>
      <c r="AF13" s="272"/>
      <c r="AG13" s="273"/>
      <c r="AH13" s="274"/>
      <c r="AI13" s="275">
        <f>SUM(AH14:AH23)</f>
        <v>417000</v>
      </c>
      <c r="AL13" s="269" t="s">
        <v>90</v>
      </c>
      <c r="AM13" s="270" t="s">
        <v>172</v>
      </c>
      <c r="AN13" s="271"/>
      <c r="AO13" s="272"/>
      <c r="AP13" s="273"/>
      <c r="AQ13" s="274"/>
      <c r="AR13" s="275">
        <f>SUM(AQ14:AQ23)</f>
        <v>559000</v>
      </c>
      <c r="AU13" s="269" t="s">
        <v>90</v>
      </c>
      <c r="AV13" s="270" t="s">
        <v>172</v>
      </c>
      <c r="AW13" s="271"/>
      <c r="AX13" s="272"/>
      <c r="AY13" s="273"/>
      <c r="AZ13" s="274"/>
      <c r="BA13" s="275">
        <f>SUM(AZ14:AZ23)</f>
        <v>646500</v>
      </c>
      <c r="BD13" s="269" t="s">
        <v>90</v>
      </c>
      <c r="BE13" s="270" t="s">
        <v>172</v>
      </c>
      <c r="BF13" s="271"/>
      <c r="BG13" s="272"/>
      <c r="BH13" s="273"/>
      <c r="BI13" s="274"/>
      <c r="BJ13" s="275">
        <f>SUM(BI14:BI23)</f>
        <v>870948</v>
      </c>
      <c r="BM13" s="269" t="s">
        <v>90</v>
      </c>
      <c r="BN13" s="270" t="s">
        <v>172</v>
      </c>
      <c r="BO13" s="271"/>
      <c r="BP13" s="272"/>
      <c r="BQ13" s="273"/>
      <c r="BR13" s="274"/>
      <c r="BS13" s="275">
        <f>SUM(BR14:BR23)</f>
        <v>0</v>
      </c>
      <c r="BV13" s="269" t="s">
        <v>90</v>
      </c>
      <c r="BW13" s="270" t="s">
        <v>172</v>
      </c>
      <c r="BX13" s="271"/>
      <c r="BY13" s="272"/>
      <c r="BZ13" s="273"/>
      <c r="CA13" s="274"/>
      <c r="CB13" s="275">
        <f>SUM(CA14:CA23)</f>
        <v>0</v>
      </c>
      <c r="CE13" s="269" t="s">
        <v>90</v>
      </c>
      <c r="CF13" s="270" t="s">
        <v>172</v>
      </c>
      <c r="CG13" s="271"/>
      <c r="CH13" s="272"/>
      <c r="CI13" s="273"/>
      <c r="CJ13" s="274"/>
      <c r="CK13" s="275">
        <f>SUM(CJ14:CJ23)</f>
        <v>0</v>
      </c>
      <c r="CN13" s="269" t="s">
        <v>90</v>
      </c>
      <c r="CO13" s="270" t="s">
        <v>172</v>
      </c>
      <c r="CP13" s="271"/>
      <c r="CQ13" s="272"/>
      <c r="CR13" s="273"/>
      <c r="CS13" s="274"/>
      <c r="CT13" s="275">
        <f>SUM(CS14:CS23)</f>
        <v>0</v>
      </c>
      <c r="CW13" s="269" t="s">
        <v>90</v>
      </c>
      <c r="CX13" s="270" t="s">
        <v>172</v>
      </c>
      <c r="CY13" s="271"/>
      <c r="CZ13" s="272"/>
      <c r="DA13" s="273"/>
      <c r="DB13" s="274"/>
      <c r="DC13" s="275">
        <f>SUM(DB14:DB23)</f>
        <v>0</v>
      </c>
      <c r="DF13" s="269" t="s">
        <v>90</v>
      </c>
      <c r="DG13" s="270" t="s">
        <v>172</v>
      </c>
      <c r="DH13" s="271"/>
      <c r="DI13" s="272"/>
      <c r="DJ13" s="273"/>
      <c r="DK13" s="274"/>
      <c r="DL13" s="275">
        <f>SUM(DK14:DK23)</f>
        <v>0</v>
      </c>
      <c r="DO13" s="269" t="s">
        <v>90</v>
      </c>
      <c r="DP13" s="270" t="s">
        <v>172</v>
      </c>
      <c r="DQ13" s="271"/>
      <c r="DR13" s="272"/>
      <c r="DS13" s="273"/>
      <c r="DT13" s="274"/>
      <c r="DU13" s="275">
        <f>SUM(DT14:DT23)</f>
        <v>0</v>
      </c>
      <c r="DX13" s="269" t="s">
        <v>90</v>
      </c>
      <c r="DY13" s="270" t="s">
        <v>172</v>
      </c>
      <c r="DZ13" s="271"/>
      <c r="EA13" s="272"/>
      <c r="EB13" s="273"/>
      <c r="EC13" s="274"/>
      <c r="ED13" s="275">
        <f>SUM(EC14:EC23)</f>
        <v>0</v>
      </c>
      <c r="EG13" s="269" t="s">
        <v>90</v>
      </c>
      <c r="EH13" s="270" t="s">
        <v>172</v>
      </c>
      <c r="EI13" s="271"/>
      <c r="EJ13" s="272"/>
      <c r="EK13" s="273"/>
      <c r="EL13" s="274"/>
      <c r="EM13" s="275">
        <f>SUM(EL14:EL23)</f>
        <v>0</v>
      </c>
    </row>
    <row r="14" spans="2:143" ht="62.25" customHeight="1">
      <c r="B14" s="286" t="s">
        <v>173</v>
      </c>
      <c r="C14" s="287" t="s">
        <v>174</v>
      </c>
      <c r="D14" s="288" t="s">
        <v>175</v>
      </c>
      <c r="E14" s="289">
        <v>1</v>
      </c>
      <c r="F14" s="290">
        <v>0</v>
      </c>
      <c r="G14" s="291">
        <f t="shared" ref="G14:G60" si="0">+ROUND(E14*F14,0)</f>
        <v>0</v>
      </c>
      <c r="H14" s="609" t="e">
        <f>+H13/G189</f>
        <v>#DIV/0!</v>
      </c>
      <c r="K14" s="286" t="s">
        <v>173</v>
      </c>
      <c r="L14" s="287" t="s">
        <v>174</v>
      </c>
      <c r="M14" s="288" t="s">
        <v>175</v>
      </c>
      <c r="N14" s="289">
        <v>1</v>
      </c>
      <c r="O14" s="290">
        <f t="shared" ref="O14:O60" si="1">VLOOKUP(K14,OFERENTE_1,5,FALSE)</f>
        <v>316000</v>
      </c>
      <c r="P14" s="291">
        <f t="shared" ref="P14:P15" si="2">+ROUND(N14*O14,0)</f>
        <v>316000</v>
      </c>
      <c r="Q14" s="609">
        <f>+Q13/P189</f>
        <v>1.4915973877347916E-2</v>
      </c>
      <c r="R14" s="253"/>
      <c r="S14" s="253"/>
      <c r="T14" s="286" t="s">
        <v>173</v>
      </c>
      <c r="U14" s="287" t="s">
        <v>174</v>
      </c>
      <c r="V14" s="288" t="s">
        <v>175</v>
      </c>
      <c r="W14" s="289">
        <v>1</v>
      </c>
      <c r="X14" s="290">
        <f t="shared" ref="X14:X23" si="3">VLOOKUP(T14,OFERENTE_2,5,FALSE)</f>
        <v>550000</v>
      </c>
      <c r="Y14" s="291">
        <f t="shared" ref="Y14:Y15" si="4">+ROUND(W14*X14,0)</f>
        <v>550000</v>
      </c>
      <c r="Z14" s="609">
        <f>+Z13/Y189</f>
        <v>1.2712538588104524E-2</v>
      </c>
      <c r="AA14" s="253"/>
      <c r="AB14" s="253"/>
      <c r="AC14" s="286" t="s">
        <v>173</v>
      </c>
      <c r="AD14" s="287" t="s">
        <v>174</v>
      </c>
      <c r="AE14" s="288" t="s">
        <v>175</v>
      </c>
      <c r="AF14" s="289">
        <v>1</v>
      </c>
      <c r="AG14" s="290">
        <f t="shared" ref="AG14:AG23" si="5">VLOOKUP(AC14,OFERENTE_3,5,FALSE)</f>
        <v>100000</v>
      </c>
      <c r="AH14" s="291">
        <f t="shared" ref="AH14:AH15" si="6">+ROUND(AF14*AG14,0)</f>
        <v>100000</v>
      </c>
      <c r="AI14" s="609">
        <f>+AI13/AH189</f>
        <v>6.61054886658018E-3</v>
      </c>
      <c r="AL14" s="286" t="s">
        <v>173</v>
      </c>
      <c r="AM14" s="287" t="s">
        <v>174</v>
      </c>
      <c r="AN14" s="288" t="s">
        <v>175</v>
      </c>
      <c r="AO14" s="289">
        <v>1</v>
      </c>
      <c r="AP14" s="290">
        <f t="shared" ref="AP14:AP23" si="7">VLOOKUP(AL14,OFERENTE_4,5,FALSE)</f>
        <v>300000</v>
      </c>
      <c r="AQ14" s="291">
        <f t="shared" ref="AQ14:AQ15" si="8">+ROUND(AO14*AP14,0)</f>
        <v>300000</v>
      </c>
      <c r="AR14" s="609">
        <f>+AR13/AQ189</f>
        <v>8.617234468937876E-3</v>
      </c>
      <c r="AU14" s="286" t="s">
        <v>173</v>
      </c>
      <c r="AV14" s="287" t="s">
        <v>174</v>
      </c>
      <c r="AW14" s="288" t="s">
        <v>175</v>
      </c>
      <c r="AX14" s="289">
        <v>1</v>
      </c>
      <c r="AY14" s="290">
        <f t="shared" ref="AY14:AY23" si="9">VLOOKUP(AU14,OFERENTE_5,5,FALSE)</f>
        <v>245000</v>
      </c>
      <c r="AZ14" s="291">
        <f t="shared" ref="AZ14:AZ15" si="10">+ROUND(AX14*AY14,0)</f>
        <v>245000</v>
      </c>
      <c r="BA14" s="609">
        <f>+BA13/AZ189</f>
        <v>1.0024356006452243E-2</v>
      </c>
      <c r="BD14" s="286" t="s">
        <v>173</v>
      </c>
      <c r="BE14" s="287" t="s">
        <v>174</v>
      </c>
      <c r="BF14" s="288" t="s">
        <v>175</v>
      </c>
      <c r="BG14" s="289">
        <v>1</v>
      </c>
      <c r="BH14" s="290">
        <f t="shared" ref="BH14:BH23" si="11">VLOOKUP(BD14,OFERENTE_6,5,FALSE)</f>
        <v>603736</v>
      </c>
      <c r="BI14" s="291">
        <f t="shared" ref="BI14:BI15" si="12">+ROUND(BG14*BH14,0)</f>
        <v>603736</v>
      </c>
      <c r="BJ14" s="609">
        <f>+BJ13/BI189</f>
        <v>1.4846761027472205E-2</v>
      </c>
      <c r="BM14" s="286" t="s">
        <v>173</v>
      </c>
      <c r="BN14" s="287" t="s">
        <v>174</v>
      </c>
      <c r="BO14" s="288" t="s">
        <v>175</v>
      </c>
      <c r="BP14" s="289">
        <v>1</v>
      </c>
      <c r="BQ14" s="290">
        <f t="shared" ref="BQ14:BQ23" si="13">VLOOKUP(BM14,OFERENTE_7,5,FALSE)</f>
        <v>0</v>
      </c>
      <c r="BR14" s="291">
        <f t="shared" ref="BR14:BR15" si="14">+ROUND(BP14*BQ14,0)</f>
        <v>0</v>
      </c>
      <c r="BS14" s="609" t="e">
        <f>+BS13/BR189</f>
        <v>#DIV/0!</v>
      </c>
      <c r="BV14" s="286" t="s">
        <v>173</v>
      </c>
      <c r="BW14" s="287" t="s">
        <v>174</v>
      </c>
      <c r="BX14" s="288" t="s">
        <v>175</v>
      </c>
      <c r="BY14" s="289">
        <v>1</v>
      </c>
      <c r="BZ14" s="290">
        <f t="shared" ref="BZ14:BZ23" si="15">VLOOKUP(BV14,OFERENTE_8,5,FALSE)</f>
        <v>0</v>
      </c>
      <c r="CA14" s="291">
        <f t="shared" ref="CA14:CA15" si="16">+ROUND(BY14*BZ14,0)</f>
        <v>0</v>
      </c>
      <c r="CB14" s="609" t="e">
        <f>+CB13/CA189</f>
        <v>#DIV/0!</v>
      </c>
      <c r="CE14" s="286" t="s">
        <v>173</v>
      </c>
      <c r="CF14" s="287" t="s">
        <v>174</v>
      </c>
      <c r="CG14" s="288" t="s">
        <v>175</v>
      </c>
      <c r="CH14" s="289">
        <v>1</v>
      </c>
      <c r="CI14" s="290">
        <f t="shared" ref="CI14:CI23" si="17">VLOOKUP(CE14,OFERENTE_9,5,FALSE)</f>
        <v>0</v>
      </c>
      <c r="CJ14" s="291">
        <f t="shared" ref="CJ14:CJ15" si="18">+ROUND(CH14*CI14,0)</f>
        <v>0</v>
      </c>
      <c r="CK14" s="609" t="e">
        <f>+CK13/CJ189</f>
        <v>#DIV/0!</v>
      </c>
      <c r="CN14" s="286" t="s">
        <v>173</v>
      </c>
      <c r="CO14" s="287" t="s">
        <v>174</v>
      </c>
      <c r="CP14" s="288" t="s">
        <v>175</v>
      </c>
      <c r="CQ14" s="289">
        <v>1</v>
      </c>
      <c r="CR14" s="290">
        <f t="shared" ref="CR14:CR23" si="19">VLOOKUP(CN14,OFERENTE_10,5,FALSE)</f>
        <v>0</v>
      </c>
      <c r="CS14" s="291">
        <f t="shared" ref="CS14:CS15" si="20">+ROUND(CQ14*CR14,0)</f>
        <v>0</v>
      </c>
      <c r="CT14" s="609" t="e">
        <f>+CT13/CS189</f>
        <v>#DIV/0!</v>
      </c>
      <c r="CW14" s="286" t="s">
        <v>173</v>
      </c>
      <c r="CX14" s="287" t="s">
        <v>174</v>
      </c>
      <c r="CY14" s="288" t="s">
        <v>175</v>
      </c>
      <c r="CZ14" s="289">
        <v>1</v>
      </c>
      <c r="DA14" s="290">
        <f t="shared" ref="DA14:DA23" si="21">VLOOKUP(CW14,OFERENTE_11,5,FALSE)</f>
        <v>0</v>
      </c>
      <c r="DB14" s="291">
        <f t="shared" ref="DB14:DB15" si="22">+ROUND(CZ14*DA14,0)</f>
        <v>0</v>
      </c>
      <c r="DC14" s="609" t="e">
        <f>+DC13/DB189</f>
        <v>#DIV/0!</v>
      </c>
      <c r="DF14" s="286" t="s">
        <v>173</v>
      </c>
      <c r="DG14" s="287" t="s">
        <v>174</v>
      </c>
      <c r="DH14" s="288" t="s">
        <v>175</v>
      </c>
      <c r="DI14" s="289">
        <v>1</v>
      </c>
      <c r="DJ14" s="290">
        <f t="shared" ref="DJ14:DJ23" si="23">VLOOKUP(DF14,OFERENTE_12,5,FALSE)</f>
        <v>0</v>
      </c>
      <c r="DK14" s="291">
        <f t="shared" ref="DK14:DK15" si="24">+ROUND(DI14*DJ14,0)</f>
        <v>0</v>
      </c>
      <c r="DL14" s="609" t="e">
        <f>+DL13/DK189</f>
        <v>#DIV/0!</v>
      </c>
      <c r="DO14" s="286" t="s">
        <v>173</v>
      </c>
      <c r="DP14" s="287" t="s">
        <v>174</v>
      </c>
      <c r="DQ14" s="288" t="s">
        <v>175</v>
      </c>
      <c r="DR14" s="289">
        <v>1</v>
      </c>
      <c r="DS14" s="290">
        <f t="shared" ref="DS14:DS23" si="25">VLOOKUP(DO14,OFERENTE_13,5,FALSE)</f>
        <v>0</v>
      </c>
      <c r="DT14" s="291">
        <f t="shared" ref="DT14:DT15" si="26">+ROUND(DR14*DS14,0)</f>
        <v>0</v>
      </c>
      <c r="DU14" s="609" t="e">
        <f>+DU13/DT189</f>
        <v>#DIV/0!</v>
      </c>
      <c r="DX14" s="286" t="s">
        <v>173</v>
      </c>
      <c r="DY14" s="287" t="s">
        <v>174</v>
      </c>
      <c r="DZ14" s="288" t="s">
        <v>175</v>
      </c>
      <c r="EA14" s="289">
        <v>1</v>
      </c>
      <c r="EB14" s="290">
        <f t="shared" ref="EB14:EB23" si="27">VLOOKUP(DX14,OFERENTE_14,5,FALSE)</f>
        <v>0</v>
      </c>
      <c r="EC14" s="291">
        <f t="shared" ref="EC14:EC15" si="28">+ROUND(EA14*EB14,0)</f>
        <v>0</v>
      </c>
      <c r="ED14" s="609" t="e">
        <f>+ED13/EC189</f>
        <v>#DIV/0!</v>
      </c>
      <c r="EG14" s="286" t="s">
        <v>173</v>
      </c>
      <c r="EH14" s="287" t="s">
        <v>174</v>
      </c>
      <c r="EI14" s="288" t="s">
        <v>175</v>
      </c>
      <c r="EJ14" s="289">
        <v>1</v>
      </c>
      <c r="EK14" s="290">
        <f t="shared" ref="EK14:EK23" si="29">VLOOKUP(EG14,OFERENTE_15,5,FALSE)</f>
        <v>0</v>
      </c>
      <c r="EL14" s="291">
        <f t="shared" ref="EL14:EL15" si="30">+ROUND(EJ14*EK14,0)</f>
        <v>0</v>
      </c>
      <c r="EM14" s="609" t="e">
        <f>+EM13/EL189</f>
        <v>#DIV/0!</v>
      </c>
    </row>
    <row r="15" spans="2:143" ht="60" customHeight="1">
      <c r="B15" s="286" t="s">
        <v>176</v>
      </c>
      <c r="C15" s="287" t="s">
        <v>177</v>
      </c>
      <c r="D15" s="288" t="s">
        <v>107</v>
      </c>
      <c r="E15" s="289">
        <v>1</v>
      </c>
      <c r="F15" s="290">
        <v>0</v>
      </c>
      <c r="G15" s="291">
        <f t="shared" si="0"/>
        <v>0</v>
      </c>
      <c r="H15" s="609"/>
      <c r="I15" s="304"/>
      <c r="K15" s="286" t="s">
        <v>176</v>
      </c>
      <c r="L15" s="287" t="s">
        <v>177</v>
      </c>
      <c r="M15" s="288" t="s">
        <v>107</v>
      </c>
      <c r="N15" s="289">
        <v>1</v>
      </c>
      <c r="O15" s="290">
        <f t="shared" si="1"/>
        <v>37200</v>
      </c>
      <c r="P15" s="291">
        <f t="shared" si="2"/>
        <v>37200</v>
      </c>
      <c r="Q15" s="609"/>
      <c r="R15" s="253"/>
      <c r="S15" s="253"/>
      <c r="T15" s="286" t="s">
        <v>176</v>
      </c>
      <c r="U15" s="287" t="s">
        <v>177</v>
      </c>
      <c r="V15" s="288" t="s">
        <v>107</v>
      </c>
      <c r="W15" s="289">
        <v>1</v>
      </c>
      <c r="X15" s="290">
        <f t="shared" si="3"/>
        <v>50000</v>
      </c>
      <c r="Y15" s="291">
        <f t="shared" si="4"/>
        <v>50000</v>
      </c>
      <c r="Z15" s="609"/>
      <c r="AA15" s="253"/>
      <c r="AB15" s="253"/>
      <c r="AC15" s="286" t="s">
        <v>176</v>
      </c>
      <c r="AD15" s="287" t="s">
        <v>177</v>
      </c>
      <c r="AE15" s="288" t="s">
        <v>107</v>
      </c>
      <c r="AF15" s="289">
        <v>1</v>
      </c>
      <c r="AG15" s="290">
        <f t="shared" si="5"/>
        <v>35000</v>
      </c>
      <c r="AH15" s="291">
        <f t="shared" si="6"/>
        <v>35000</v>
      </c>
      <c r="AI15" s="609"/>
      <c r="AL15" s="286" t="s">
        <v>176</v>
      </c>
      <c r="AM15" s="287" t="s">
        <v>177</v>
      </c>
      <c r="AN15" s="288" t="s">
        <v>107</v>
      </c>
      <c r="AO15" s="289">
        <v>1</v>
      </c>
      <c r="AP15" s="290">
        <f t="shared" si="7"/>
        <v>50000</v>
      </c>
      <c r="AQ15" s="291">
        <f t="shared" si="8"/>
        <v>50000</v>
      </c>
      <c r="AR15" s="609"/>
      <c r="AU15" s="286" t="s">
        <v>176</v>
      </c>
      <c r="AV15" s="287" t="s">
        <v>177</v>
      </c>
      <c r="AW15" s="288" t="s">
        <v>107</v>
      </c>
      <c r="AX15" s="289">
        <v>1</v>
      </c>
      <c r="AY15" s="290">
        <f t="shared" si="9"/>
        <v>25000</v>
      </c>
      <c r="AZ15" s="291">
        <f t="shared" si="10"/>
        <v>25000</v>
      </c>
      <c r="BA15" s="609"/>
      <c r="BD15" s="286" t="s">
        <v>176</v>
      </c>
      <c r="BE15" s="287" t="s">
        <v>177</v>
      </c>
      <c r="BF15" s="288" t="s">
        <v>107</v>
      </c>
      <c r="BG15" s="289">
        <v>1</v>
      </c>
      <c r="BH15" s="290">
        <f t="shared" si="11"/>
        <v>51407</v>
      </c>
      <c r="BI15" s="291">
        <f t="shared" si="12"/>
        <v>51407</v>
      </c>
      <c r="BJ15" s="609"/>
      <c r="BM15" s="286" t="s">
        <v>176</v>
      </c>
      <c r="BN15" s="287" t="s">
        <v>177</v>
      </c>
      <c r="BO15" s="288" t="s">
        <v>107</v>
      </c>
      <c r="BP15" s="289">
        <v>1</v>
      </c>
      <c r="BQ15" s="290">
        <f t="shared" si="13"/>
        <v>0</v>
      </c>
      <c r="BR15" s="291">
        <f t="shared" si="14"/>
        <v>0</v>
      </c>
      <c r="BS15" s="609"/>
      <c r="BV15" s="286" t="s">
        <v>176</v>
      </c>
      <c r="BW15" s="287" t="s">
        <v>177</v>
      </c>
      <c r="BX15" s="288" t="s">
        <v>107</v>
      </c>
      <c r="BY15" s="289">
        <v>1</v>
      </c>
      <c r="BZ15" s="290">
        <f t="shared" si="15"/>
        <v>0</v>
      </c>
      <c r="CA15" s="291">
        <f t="shared" si="16"/>
        <v>0</v>
      </c>
      <c r="CB15" s="609"/>
      <c r="CE15" s="286" t="s">
        <v>176</v>
      </c>
      <c r="CF15" s="287" t="s">
        <v>177</v>
      </c>
      <c r="CG15" s="288" t="s">
        <v>107</v>
      </c>
      <c r="CH15" s="289">
        <v>1</v>
      </c>
      <c r="CI15" s="290">
        <f t="shared" si="17"/>
        <v>0</v>
      </c>
      <c r="CJ15" s="291">
        <f t="shared" si="18"/>
        <v>0</v>
      </c>
      <c r="CK15" s="609"/>
      <c r="CN15" s="286" t="s">
        <v>176</v>
      </c>
      <c r="CO15" s="287" t="s">
        <v>177</v>
      </c>
      <c r="CP15" s="288" t="s">
        <v>107</v>
      </c>
      <c r="CQ15" s="289">
        <v>1</v>
      </c>
      <c r="CR15" s="290">
        <f t="shared" si="19"/>
        <v>0</v>
      </c>
      <c r="CS15" s="291">
        <f t="shared" si="20"/>
        <v>0</v>
      </c>
      <c r="CT15" s="609"/>
      <c r="CW15" s="286" t="s">
        <v>176</v>
      </c>
      <c r="CX15" s="287" t="s">
        <v>177</v>
      </c>
      <c r="CY15" s="288" t="s">
        <v>107</v>
      </c>
      <c r="CZ15" s="289">
        <v>1</v>
      </c>
      <c r="DA15" s="290">
        <f t="shared" si="21"/>
        <v>0</v>
      </c>
      <c r="DB15" s="291">
        <f t="shared" si="22"/>
        <v>0</v>
      </c>
      <c r="DC15" s="609"/>
      <c r="DF15" s="286" t="s">
        <v>176</v>
      </c>
      <c r="DG15" s="287" t="s">
        <v>177</v>
      </c>
      <c r="DH15" s="288" t="s">
        <v>107</v>
      </c>
      <c r="DI15" s="289">
        <v>1</v>
      </c>
      <c r="DJ15" s="290">
        <f t="shared" si="23"/>
        <v>0</v>
      </c>
      <c r="DK15" s="291">
        <f t="shared" si="24"/>
        <v>0</v>
      </c>
      <c r="DL15" s="609"/>
      <c r="DO15" s="286" t="s">
        <v>176</v>
      </c>
      <c r="DP15" s="287" t="s">
        <v>177</v>
      </c>
      <c r="DQ15" s="288" t="s">
        <v>107</v>
      </c>
      <c r="DR15" s="289">
        <v>1</v>
      </c>
      <c r="DS15" s="290">
        <f t="shared" si="25"/>
        <v>0</v>
      </c>
      <c r="DT15" s="291">
        <f t="shared" si="26"/>
        <v>0</v>
      </c>
      <c r="DU15" s="609"/>
      <c r="DX15" s="286" t="s">
        <v>176</v>
      </c>
      <c r="DY15" s="287" t="s">
        <v>177</v>
      </c>
      <c r="DZ15" s="288" t="s">
        <v>107</v>
      </c>
      <c r="EA15" s="289">
        <v>1</v>
      </c>
      <c r="EB15" s="290">
        <f t="shared" si="27"/>
        <v>0</v>
      </c>
      <c r="EC15" s="291">
        <f t="shared" si="28"/>
        <v>0</v>
      </c>
      <c r="ED15" s="609"/>
      <c r="EG15" s="286" t="s">
        <v>176</v>
      </c>
      <c r="EH15" s="287" t="s">
        <v>177</v>
      </c>
      <c r="EI15" s="288" t="s">
        <v>107</v>
      </c>
      <c r="EJ15" s="289">
        <v>1</v>
      </c>
      <c r="EK15" s="290">
        <f t="shared" si="29"/>
        <v>0</v>
      </c>
      <c r="EL15" s="291">
        <f t="shared" si="30"/>
        <v>0</v>
      </c>
      <c r="EM15" s="609"/>
    </row>
    <row r="16" spans="2:143" ht="67.5" customHeight="1">
      <c r="B16" s="286" t="s">
        <v>178</v>
      </c>
      <c r="C16" s="305" t="s">
        <v>179</v>
      </c>
      <c r="D16" s="306" t="s">
        <v>108</v>
      </c>
      <c r="E16" s="289">
        <v>1</v>
      </c>
      <c r="F16" s="290">
        <v>0</v>
      </c>
      <c r="G16" s="291">
        <f>+ROUND(E16*F16,0)</f>
        <v>0</v>
      </c>
      <c r="H16" s="609"/>
      <c r="I16" s="253"/>
      <c r="K16" s="286" t="s">
        <v>178</v>
      </c>
      <c r="L16" s="305" t="s">
        <v>179</v>
      </c>
      <c r="M16" s="306" t="s">
        <v>108</v>
      </c>
      <c r="N16" s="289">
        <v>1</v>
      </c>
      <c r="O16" s="290">
        <f t="shared" si="1"/>
        <v>25150</v>
      </c>
      <c r="P16" s="291">
        <f>+ROUND(N16*O16,0)</f>
        <v>25150</v>
      </c>
      <c r="Q16" s="609"/>
      <c r="R16" s="253"/>
      <c r="S16" s="253"/>
      <c r="T16" s="286" t="s">
        <v>178</v>
      </c>
      <c r="U16" s="305" t="s">
        <v>179</v>
      </c>
      <c r="V16" s="306" t="s">
        <v>108</v>
      </c>
      <c r="W16" s="289">
        <v>1</v>
      </c>
      <c r="X16" s="290">
        <f t="shared" si="3"/>
        <v>25000</v>
      </c>
      <c r="Y16" s="291">
        <f>+ROUND(W16*X16,0)</f>
        <v>25000</v>
      </c>
      <c r="Z16" s="609"/>
      <c r="AA16" s="253"/>
      <c r="AC16" s="286" t="s">
        <v>178</v>
      </c>
      <c r="AD16" s="305" t="s">
        <v>179</v>
      </c>
      <c r="AE16" s="306" t="s">
        <v>108</v>
      </c>
      <c r="AF16" s="289">
        <v>1</v>
      </c>
      <c r="AG16" s="290">
        <f t="shared" si="5"/>
        <v>16000</v>
      </c>
      <c r="AH16" s="291">
        <f>+ROUND(AF16*AG16,0)</f>
        <v>16000</v>
      </c>
      <c r="AI16" s="609"/>
      <c r="AL16" s="286" t="s">
        <v>178</v>
      </c>
      <c r="AM16" s="305" t="s">
        <v>179</v>
      </c>
      <c r="AN16" s="306" t="s">
        <v>108</v>
      </c>
      <c r="AO16" s="289">
        <v>1</v>
      </c>
      <c r="AP16" s="290">
        <f t="shared" si="7"/>
        <v>35000</v>
      </c>
      <c r="AQ16" s="291">
        <f>+ROUND(AO16*AP16,0)</f>
        <v>35000</v>
      </c>
      <c r="AR16" s="609"/>
      <c r="AU16" s="286" t="s">
        <v>178</v>
      </c>
      <c r="AV16" s="305" t="s">
        <v>179</v>
      </c>
      <c r="AW16" s="306" t="s">
        <v>108</v>
      </c>
      <c r="AX16" s="289">
        <v>1</v>
      </c>
      <c r="AY16" s="290">
        <f t="shared" si="9"/>
        <v>26000</v>
      </c>
      <c r="AZ16" s="291">
        <f>+ROUND(AX16*AY16,0)</f>
        <v>26000</v>
      </c>
      <c r="BA16" s="609"/>
      <c r="BD16" s="286" t="s">
        <v>178</v>
      </c>
      <c r="BE16" s="305" t="s">
        <v>179</v>
      </c>
      <c r="BF16" s="306" t="s">
        <v>108</v>
      </c>
      <c r="BG16" s="289">
        <v>1</v>
      </c>
      <c r="BH16" s="290">
        <f t="shared" si="11"/>
        <v>22805</v>
      </c>
      <c r="BI16" s="291">
        <f>+ROUND(BG16*BH16,0)</f>
        <v>22805</v>
      </c>
      <c r="BJ16" s="609"/>
      <c r="BM16" s="286" t="s">
        <v>178</v>
      </c>
      <c r="BN16" s="305" t="s">
        <v>179</v>
      </c>
      <c r="BO16" s="306" t="s">
        <v>108</v>
      </c>
      <c r="BP16" s="289">
        <v>1</v>
      </c>
      <c r="BQ16" s="290">
        <f t="shared" si="13"/>
        <v>0</v>
      </c>
      <c r="BR16" s="291">
        <f>+ROUND(BP16*BQ16,0)</f>
        <v>0</v>
      </c>
      <c r="BS16" s="609"/>
      <c r="BV16" s="286" t="s">
        <v>178</v>
      </c>
      <c r="BW16" s="305" t="s">
        <v>179</v>
      </c>
      <c r="BX16" s="306" t="s">
        <v>108</v>
      </c>
      <c r="BY16" s="289">
        <v>1</v>
      </c>
      <c r="BZ16" s="290">
        <f t="shared" si="15"/>
        <v>0</v>
      </c>
      <c r="CA16" s="291">
        <f>+ROUND(BY16*BZ16,0)</f>
        <v>0</v>
      </c>
      <c r="CB16" s="609"/>
      <c r="CE16" s="286" t="s">
        <v>178</v>
      </c>
      <c r="CF16" s="305" t="s">
        <v>179</v>
      </c>
      <c r="CG16" s="306" t="s">
        <v>108</v>
      </c>
      <c r="CH16" s="289">
        <v>1</v>
      </c>
      <c r="CI16" s="290">
        <f t="shared" si="17"/>
        <v>0</v>
      </c>
      <c r="CJ16" s="291">
        <f>+ROUND(CH16*CI16,0)</f>
        <v>0</v>
      </c>
      <c r="CK16" s="609"/>
      <c r="CN16" s="286" t="s">
        <v>178</v>
      </c>
      <c r="CO16" s="305" t="s">
        <v>179</v>
      </c>
      <c r="CP16" s="306" t="s">
        <v>108</v>
      </c>
      <c r="CQ16" s="289">
        <v>1</v>
      </c>
      <c r="CR16" s="290">
        <f t="shared" si="19"/>
        <v>0</v>
      </c>
      <c r="CS16" s="291">
        <f>+ROUND(CQ16*CR16,0)</f>
        <v>0</v>
      </c>
      <c r="CT16" s="609"/>
      <c r="CW16" s="286" t="s">
        <v>178</v>
      </c>
      <c r="CX16" s="305" t="s">
        <v>179</v>
      </c>
      <c r="CY16" s="306" t="s">
        <v>108</v>
      </c>
      <c r="CZ16" s="289">
        <v>1</v>
      </c>
      <c r="DA16" s="290">
        <f t="shared" si="21"/>
        <v>0</v>
      </c>
      <c r="DB16" s="291">
        <f>+ROUND(CZ16*DA16,0)</f>
        <v>0</v>
      </c>
      <c r="DC16" s="609"/>
      <c r="DF16" s="286" t="s">
        <v>178</v>
      </c>
      <c r="DG16" s="305" t="s">
        <v>179</v>
      </c>
      <c r="DH16" s="306" t="s">
        <v>108</v>
      </c>
      <c r="DI16" s="289">
        <v>1</v>
      </c>
      <c r="DJ16" s="290">
        <f t="shared" si="23"/>
        <v>0</v>
      </c>
      <c r="DK16" s="291">
        <f>+ROUND(DI16*DJ16,0)</f>
        <v>0</v>
      </c>
      <c r="DL16" s="609"/>
      <c r="DO16" s="286" t="s">
        <v>178</v>
      </c>
      <c r="DP16" s="305" t="s">
        <v>179</v>
      </c>
      <c r="DQ16" s="306" t="s">
        <v>108</v>
      </c>
      <c r="DR16" s="289">
        <v>1</v>
      </c>
      <c r="DS16" s="290">
        <f t="shared" si="25"/>
        <v>0</v>
      </c>
      <c r="DT16" s="291">
        <f>+ROUND(DR16*DS16,0)</f>
        <v>0</v>
      </c>
      <c r="DU16" s="609"/>
      <c r="DX16" s="286" t="s">
        <v>178</v>
      </c>
      <c r="DY16" s="305" t="s">
        <v>179</v>
      </c>
      <c r="DZ16" s="306" t="s">
        <v>108</v>
      </c>
      <c r="EA16" s="289">
        <v>1</v>
      </c>
      <c r="EB16" s="290">
        <f t="shared" si="27"/>
        <v>0</v>
      </c>
      <c r="EC16" s="291">
        <f>+ROUND(EA16*EB16,0)</f>
        <v>0</v>
      </c>
      <c r="ED16" s="609"/>
      <c r="EG16" s="286" t="s">
        <v>178</v>
      </c>
      <c r="EH16" s="305" t="s">
        <v>179</v>
      </c>
      <c r="EI16" s="306" t="s">
        <v>108</v>
      </c>
      <c r="EJ16" s="289">
        <v>1</v>
      </c>
      <c r="EK16" s="290">
        <f t="shared" si="29"/>
        <v>0</v>
      </c>
      <c r="EL16" s="291">
        <f>+ROUND(EJ16*EK16,0)</f>
        <v>0</v>
      </c>
      <c r="EM16" s="609"/>
    </row>
    <row r="17" spans="2:143" ht="69.75" customHeight="1">
      <c r="B17" s="286" t="s">
        <v>180</v>
      </c>
      <c r="C17" s="305" t="s">
        <v>181</v>
      </c>
      <c r="D17" s="306" t="s">
        <v>108</v>
      </c>
      <c r="E17" s="289">
        <v>1</v>
      </c>
      <c r="F17" s="290">
        <v>0</v>
      </c>
      <c r="G17" s="291">
        <f t="shared" si="0"/>
        <v>0</v>
      </c>
      <c r="H17" s="609"/>
      <c r="K17" s="286" t="s">
        <v>180</v>
      </c>
      <c r="L17" s="305" t="s">
        <v>181</v>
      </c>
      <c r="M17" s="306" t="s">
        <v>108</v>
      </c>
      <c r="N17" s="289">
        <v>1</v>
      </c>
      <c r="O17" s="290">
        <f t="shared" si="1"/>
        <v>58380</v>
      </c>
      <c r="P17" s="291">
        <f t="shared" ref="P17:P23" si="31">+ROUND(N17*O17,0)</f>
        <v>58380</v>
      </c>
      <c r="Q17" s="609"/>
      <c r="R17" s="253"/>
      <c r="S17" s="253"/>
      <c r="T17" s="286" t="s">
        <v>180</v>
      </c>
      <c r="U17" s="305" t="s">
        <v>181</v>
      </c>
      <c r="V17" s="306" t="s">
        <v>108</v>
      </c>
      <c r="W17" s="289">
        <v>1</v>
      </c>
      <c r="X17" s="290">
        <f t="shared" si="3"/>
        <v>25000</v>
      </c>
      <c r="Y17" s="291">
        <f t="shared" ref="Y17:Y23" si="32">+ROUND(W17*X17,0)</f>
        <v>25000</v>
      </c>
      <c r="Z17" s="609"/>
      <c r="AA17" s="253"/>
      <c r="AC17" s="286" t="s">
        <v>180</v>
      </c>
      <c r="AD17" s="305" t="s">
        <v>181</v>
      </c>
      <c r="AE17" s="306" t="s">
        <v>108</v>
      </c>
      <c r="AF17" s="289">
        <v>1</v>
      </c>
      <c r="AG17" s="290">
        <f t="shared" si="5"/>
        <v>18000</v>
      </c>
      <c r="AH17" s="291">
        <f t="shared" ref="AH17:AH23" si="33">+ROUND(AF17*AG17,0)</f>
        <v>18000</v>
      </c>
      <c r="AI17" s="609"/>
      <c r="AL17" s="286" t="s">
        <v>180</v>
      </c>
      <c r="AM17" s="305" t="s">
        <v>181</v>
      </c>
      <c r="AN17" s="306" t="s">
        <v>108</v>
      </c>
      <c r="AO17" s="289">
        <v>1</v>
      </c>
      <c r="AP17" s="290">
        <f t="shared" si="7"/>
        <v>35000</v>
      </c>
      <c r="AQ17" s="291">
        <f t="shared" ref="AQ17:AQ23" si="34">+ROUND(AO17*AP17,0)</f>
        <v>35000</v>
      </c>
      <c r="AR17" s="609"/>
      <c r="AU17" s="286" t="s">
        <v>180</v>
      </c>
      <c r="AV17" s="305" t="s">
        <v>181</v>
      </c>
      <c r="AW17" s="306" t="s">
        <v>108</v>
      </c>
      <c r="AX17" s="289">
        <v>1</v>
      </c>
      <c r="AY17" s="290">
        <f t="shared" si="9"/>
        <v>25000</v>
      </c>
      <c r="AZ17" s="291">
        <f t="shared" ref="AZ17:AZ23" si="35">+ROUND(AX17*AY17,0)</f>
        <v>25000</v>
      </c>
      <c r="BA17" s="609"/>
      <c r="BD17" s="286" t="s">
        <v>180</v>
      </c>
      <c r="BE17" s="305" t="s">
        <v>181</v>
      </c>
      <c r="BF17" s="306" t="s">
        <v>108</v>
      </c>
      <c r="BG17" s="289">
        <v>1</v>
      </c>
      <c r="BH17" s="290">
        <f t="shared" si="11"/>
        <v>22805</v>
      </c>
      <c r="BI17" s="291">
        <f t="shared" ref="BI17:BI23" si="36">+ROUND(BG17*BH17,0)</f>
        <v>22805</v>
      </c>
      <c r="BJ17" s="609"/>
      <c r="BM17" s="286" t="s">
        <v>180</v>
      </c>
      <c r="BN17" s="305" t="s">
        <v>181</v>
      </c>
      <c r="BO17" s="306" t="s">
        <v>108</v>
      </c>
      <c r="BP17" s="289">
        <v>1</v>
      </c>
      <c r="BQ17" s="290">
        <f t="shared" si="13"/>
        <v>0</v>
      </c>
      <c r="BR17" s="291">
        <f t="shared" ref="BR17:BR23" si="37">+ROUND(BP17*BQ17,0)</f>
        <v>0</v>
      </c>
      <c r="BS17" s="609"/>
      <c r="BV17" s="286" t="s">
        <v>180</v>
      </c>
      <c r="BW17" s="305" t="s">
        <v>181</v>
      </c>
      <c r="BX17" s="306" t="s">
        <v>108</v>
      </c>
      <c r="BY17" s="289">
        <v>1</v>
      </c>
      <c r="BZ17" s="290">
        <f t="shared" si="15"/>
        <v>0</v>
      </c>
      <c r="CA17" s="291">
        <f t="shared" ref="CA17:CA23" si="38">+ROUND(BY17*BZ17,0)</f>
        <v>0</v>
      </c>
      <c r="CB17" s="609"/>
      <c r="CE17" s="286" t="s">
        <v>180</v>
      </c>
      <c r="CF17" s="305" t="s">
        <v>181</v>
      </c>
      <c r="CG17" s="306" t="s">
        <v>108</v>
      </c>
      <c r="CH17" s="289">
        <v>1</v>
      </c>
      <c r="CI17" s="290">
        <f t="shared" si="17"/>
        <v>0</v>
      </c>
      <c r="CJ17" s="291">
        <f t="shared" ref="CJ17:CJ23" si="39">+ROUND(CH17*CI17,0)</f>
        <v>0</v>
      </c>
      <c r="CK17" s="609"/>
      <c r="CN17" s="286" t="s">
        <v>180</v>
      </c>
      <c r="CO17" s="305" t="s">
        <v>181</v>
      </c>
      <c r="CP17" s="306" t="s">
        <v>108</v>
      </c>
      <c r="CQ17" s="289">
        <v>1</v>
      </c>
      <c r="CR17" s="290">
        <f t="shared" si="19"/>
        <v>0</v>
      </c>
      <c r="CS17" s="291">
        <f t="shared" ref="CS17:CS23" si="40">+ROUND(CQ17*CR17,0)</f>
        <v>0</v>
      </c>
      <c r="CT17" s="609"/>
      <c r="CW17" s="286" t="s">
        <v>180</v>
      </c>
      <c r="CX17" s="305" t="s">
        <v>181</v>
      </c>
      <c r="CY17" s="306" t="s">
        <v>108</v>
      </c>
      <c r="CZ17" s="289">
        <v>1</v>
      </c>
      <c r="DA17" s="290">
        <f t="shared" si="21"/>
        <v>0</v>
      </c>
      <c r="DB17" s="291">
        <f t="shared" ref="DB17:DB23" si="41">+ROUND(CZ17*DA17,0)</f>
        <v>0</v>
      </c>
      <c r="DC17" s="609"/>
      <c r="DF17" s="286" t="s">
        <v>180</v>
      </c>
      <c r="DG17" s="305" t="s">
        <v>181</v>
      </c>
      <c r="DH17" s="306" t="s">
        <v>108</v>
      </c>
      <c r="DI17" s="289">
        <v>1</v>
      </c>
      <c r="DJ17" s="290">
        <f t="shared" si="23"/>
        <v>0</v>
      </c>
      <c r="DK17" s="291">
        <f t="shared" ref="DK17:DK23" si="42">+ROUND(DI17*DJ17,0)</f>
        <v>0</v>
      </c>
      <c r="DL17" s="609"/>
      <c r="DO17" s="286" t="s">
        <v>180</v>
      </c>
      <c r="DP17" s="305" t="s">
        <v>181</v>
      </c>
      <c r="DQ17" s="306" t="s">
        <v>108</v>
      </c>
      <c r="DR17" s="289">
        <v>1</v>
      </c>
      <c r="DS17" s="290">
        <f t="shared" si="25"/>
        <v>0</v>
      </c>
      <c r="DT17" s="291">
        <f t="shared" ref="DT17:DT23" si="43">+ROUND(DR17*DS17,0)</f>
        <v>0</v>
      </c>
      <c r="DU17" s="609"/>
      <c r="DX17" s="286" t="s">
        <v>180</v>
      </c>
      <c r="DY17" s="305" t="s">
        <v>181</v>
      </c>
      <c r="DZ17" s="306" t="s">
        <v>108</v>
      </c>
      <c r="EA17" s="289">
        <v>1</v>
      </c>
      <c r="EB17" s="290">
        <f t="shared" si="27"/>
        <v>0</v>
      </c>
      <c r="EC17" s="291">
        <f t="shared" ref="EC17:EC23" si="44">+ROUND(EA17*EB17,0)</f>
        <v>0</v>
      </c>
      <c r="ED17" s="609"/>
      <c r="EG17" s="286" t="s">
        <v>180</v>
      </c>
      <c r="EH17" s="305" t="s">
        <v>181</v>
      </c>
      <c r="EI17" s="306" t="s">
        <v>108</v>
      </c>
      <c r="EJ17" s="289">
        <v>1</v>
      </c>
      <c r="EK17" s="290">
        <f t="shared" si="29"/>
        <v>0</v>
      </c>
      <c r="EL17" s="291">
        <f t="shared" ref="EL17:EL23" si="45">+ROUND(EJ17*EK17,0)</f>
        <v>0</v>
      </c>
      <c r="EM17" s="609"/>
    </row>
    <row r="18" spans="2:143" ht="62.25" customHeight="1">
      <c r="B18" s="286" t="s">
        <v>182</v>
      </c>
      <c r="C18" s="305" t="s">
        <v>183</v>
      </c>
      <c r="D18" s="288" t="s">
        <v>108</v>
      </c>
      <c r="E18" s="289">
        <v>1</v>
      </c>
      <c r="F18" s="290">
        <v>0</v>
      </c>
      <c r="G18" s="291">
        <f t="shared" si="0"/>
        <v>0</v>
      </c>
      <c r="H18" s="609"/>
      <c r="K18" s="286" t="s">
        <v>182</v>
      </c>
      <c r="L18" s="305" t="s">
        <v>183</v>
      </c>
      <c r="M18" s="288" t="s">
        <v>108</v>
      </c>
      <c r="N18" s="289">
        <v>1</v>
      </c>
      <c r="O18" s="290">
        <f t="shared" si="1"/>
        <v>14384</v>
      </c>
      <c r="P18" s="291">
        <f t="shared" si="31"/>
        <v>14384</v>
      </c>
      <c r="Q18" s="609"/>
      <c r="R18" s="253"/>
      <c r="S18" s="253"/>
      <c r="T18" s="286" t="s">
        <v>182</v>
      </c>
      <c r="U18" s="305" t="s">
        <v>183</v>
      </c>
      <c r="V18" s="288" t="s">
        <v>108</v>
      </c>
      <c r="W18" s="289">
        <v>1</v>
      </c>
      <c r="X18" s="290">
        <f t="shared" si="3"/>
        <v>19180</v>
      </c>
      <c r="Y18" s="291">
        <f t="shared" si="32"/>
        <v>19180</v>
      </c>
      <c r="Z18" s="609"/>
      <c r="AA18" s="253"/>
      <c r="AC18" s="286" t="s">
        <v>182</v>
      </c>
      <c r="AD18" s="305" t="s">
        <v>183</v>
      </c>
      <c r="AE18" s="288" t="s">
        <v>108</v>
      </c>
      <c r="AF18" s="289">
        <v>1</v>
      </c>
      <c r="AG18" s="290">
        <f t="shared" si="5"/>
        <v>28000</v>
      </c>
      <c r="AH18" s="291">
        <f t="shared" si="33"/>
        <v>28000</v>
      </c>
      <c r="AI18" s="609"/>
      <c r="AL18" s="286" t="s">
        <v>182</v>
      </c>
      <c r="AM18" s="305" t="s">
        <v>183</v>
      </c>
      <c r="AN18" s="288" t="s">
        <v>108</v>
      </c>
      <c r="AO18" s="289">
        <v>1</v>
      </c>
      <c r="AP18" s="290">
        <f t="shared" si="7"/>
        <v>30000</v>
      </c>
      <c r="AQ18" s="291">
        <f t="shared" si="34"/>
        <v>30000</v>
      </c>
      <c r="AR18" s="609"/>
      <c r="AU18" s="286" t="s">
        <v>182</v>
      </c>
      <c r="AV18" s="305" t="s">
        <v>183</v>
      </c>
      <c r="AW18" s="288" t="s">
        <v>108</v>
      </c>
      <c r="AX18" s="289">
        <v>1</v>
      </c>
      <c r="AY18" s="290">
        <f t="shared" si="9"/>
        <v>23500</v>
      </c>
      <c r="AZ18" s="291">
        <f t="shared" si="35"/>
        <v>23500</v>
      </c>
      <c r="BA18" s="609"/>
      <c r="BD18" s="286" t="s">
        <v>182</v>
      </c>
      <c r="BE18" s="305" t="s">
        <v>183</v>
      </c>
      <c r="BF18" s="288" t="s">
        <v>108</v>
      </c>
      <c r="BG18" s="289">
        <v>1</v>
      </c>
      <c r="BH18" s="290">
        <f t="shared" si="11"/>
        <v>20436</v>
      </c>
      <c r="BI18" s="291">
        <f t="shared" si="36"/>
        <v>20436</v>
      </c>
      <c r="BJ18" s="609"/>
      <c r="BM18" s="286" t="s">
        <v>182</v>
      </c>
      <c r="BN18" s="305" t="s">
        <v>183</v>
      </c>
      <c r="BO18" s="288" t="s">
        <v>108</v>
      </c>
      <c r="BP18" s="289">
        <v>1</v>
      </c>
      <c r="BQ18" s="290">
        <f t="shared" si="13"/>
        <v>0</v>
      </c>
      <c r="BR18" s="291">
        <f t="shared" si="37"/>
        <v>0</v>
      </c>
      <c r="BS18" s="609"/>
      <c r="BV18" s="286" t="s">
        <v>182</v>
      </c>
      <c r="BW18" s="305" t="s">
        <v>183</v>
      </c>
      <c r="BX18" s="288" t="s">
        <v>108</v>
      </c>
      <c r="BY18" s="289">
        <v>1</v>
      </c>
      <c r="BZ18" s="290">
        <f t="shared" si="15"/>
        <v>0</v>
      </c>
      <c r="CA18" s="291">
        <f t="shared" si="38"/>
        <v>0</v>
      </c>
      <c r="CB18" s="609"/>
      <c r="CE18" s="286" t="s">
        <v>182</v>
      </c>
      <c r="CF18" s="305" t="s">
        <v>183</v>
      </c>
      <c r="CG18" s="288" t="s">
        <v>108</v>
      </c>
      <c r="CH18" s="289">
        <v>1</v>
      </c>
      <c r="CI18" s="290">
        <f t="shared" si="17"/>
        <v>0</v>
      </c>
      <c r="CJ18" s="291">
        <f t="shared" si="39"/>
        <v>0</v>
      </c>
      <c r="CK18" s="609"/>
      <c r="CN18" s="286" t="s">
        <v>182</v>
      </c>
      <c r="CO18" s="305" t="s">
        <v>183</v>
      </c>
      <c r="CP18" s="288" t="s">
        <v>108</v>
      </c>
      <c r="CQ18" s="289">
        <v>1</v>
      </c>
      <c r="CR18" s="290">
        <f t="shared" si="19"/>
        <v>0</v>
      </c>
      <c r="CS18" s="291">
        <f t="shared" si="40"/>
        <v>0</v>
      </c>
      <c r="CT18" s="609"/>
      <c r="CW18" s="286" t="s">
        <v>182</v>
      </c>
      <c r="CX18" s="305" t="s">
        <v>183</v>
      </c>
      <c r="CY18" s="288" t="s">
        <v>108</v>
      </c>
      <c r="CZ18" s="289">
        <v>1</v>
      </c>
      <c r="DA18" s="290">
        <f t="shared" si="21"/>
        <v>0</v>
      </c>
      <c r="DB18" s="291">
        <f t="shared" si="41"/>
        <v>0</v>
      </c>
      <c r="DC18" s="609"/>
      <c r="DF18" s="286" t="s">
        <v>182</v>
      </c>
      <c r="DG18" s="305" t="s">
        <v>183</v>
      </c>
      <c r="DH18" s="288" t="s">
        <v>108</v>
      </c>
      <c r="DI18" s="289">
        <v>1</v>
      </c>
      <c r="DJ18" s="290">
        <f t="shared" si="23"/>
        <v>0</v>
      </c>
      <c r="DK18" s="291">
        <f t="shared" si="42"/>
        <v>0</v>
      </c>
      <c r="DL18" s="609"/>
      <c r="DO18" s="286" t="s">
        <v>182</v>
      </c>
      <c r="DP18" s="305" t="s">
        <v>183</v>
      </c>
      <c r="DQ18" s="288" t="s">
        <v>108</v>
      </c>
      <c r="DR18" s="289">
        <v>1</v>
      </c>
      <c r="DS18" s="290">
        <f t="shared" si="25"/>
        <v>0</v>
      </c>
      <c r="DT18" s="291">
        <f t="shared" si="43"/>
        <v>0</v>
      </c>
      <c r="DU18" s="609"/>
      <c r="DX18" s="286" t="s">
        <v>182</v>
      </c>
      <c r="DY18" s="305" t="s">
        <v>183</v>
      </c>
      <c r="DZ18" s="288" t="s">
        <v>108</v>
      </c>
      <c r="EA18" s="289">
        <v>1</v>
      </c>
      <c r="EB18" s="290">
        <f t="shared" si="27"/>
        <v>0</v>
      </c>
      <c r="EC18" s="291">
        <f t="shared" si="44"/>
        <v>0</v>
      </c>
      <c r="ED18" s="609"/>
      <c r="EG18" s="286" t="s">
        <v>182</v>
      </c>
      <c r="EH18" s="305" t="s">
        <v>183</v>
      </c>
      <c r="EI18" s="288" t="s">
        <v>108</v>
      </c>
      <c r="EJ18" s="289">
        <v>1</v>
      </c>
      <c r="EK18" s="290">
        <f t="shared" si="29"/>
        <v>0</v>
      </c>
      <c r="EL18" s="291">
        <f t="shared" si="45"/>
        <v>0</v>
      </c>
      <c r="EM18" s="609"/>
    </row>
    <row r="19" spans="2:143" ht="59.25" customHeight="1">
      <c r="B19" s="286" t="s">
        <v>184</v>
      </c>
      <c r="C19" s="305" t="s">
        <v>185</v>
      </c>
      <c r="D19" s="288" t="s">
        <v>109</v>
      </c>
      <c r="E19" s="289">
        <v>1</v>
      </c>
      <c r="F19" s="290">
        <v>0</v>
      </c>
      <c r="G19" s="291">
        <f t="shared" si="0"/>
        <v>0</v>
      </c>
      <c r="H19" s="609"/>
      <c r="K19" s="286" t="s">
        <v>184</v>
      </c>
      <c r="L19" s="305" t="s">
        <v>185</v>
      </c>
      <c r="M19" s="288" t="s">
        <v>109</v>
      </c>
      <c r="N19" s="289">
        <v>1</v>
      </c>
      <c r="O19" s="290">
        <f t="shared" si="1"/>
        <v>18690</v>
      </c>
      <c r="P19" s="291">
        <f t="shared" si="31"/>
        <v>18690</v>
      </c>
      <c r="Q19" s="609"/>
      <c r="R19" s="253"/>
      <c r="S19" s="253"/>
      <c r="T19" s="286" t="s">
        <v>184</v>
      </c>
      <c r="U19" s="305" t="s">
        <v>185</v>
      </c>
      <c r="V19" s="288" t="s">
        <v>109</v>
      </c>
      <c r="W19" s="289">
        <v>1</v>
      </c>
      <c r="X19" s="290">
        <f t="shared" si="3"/>
        <v>5500</v>
      </c>
      <c r="Y19" s="291">
        <f t="shared" si="32"/>
        <v>5500</v>
      </c>
      <c r="Z19" s="609"/>
      <c r="AA19" s="253"/>
      <c r="AC19" s="286" t="s">
        <v>184</v>
      </c>
      <c r="AD19" s="305" t="s">
        <v>185</v>
      </c>
      <c r="AE19" s="288" t="s">
        <v>109</v>
      </c>
      <c r="AF19" s="289">
        <v>1</v>
      </c>
      <c r="AG19" s="290">
        <f t="shared" si="5"/>
        <v>8000</v>
      </c>
      <c r="AH19" s="291">
        <f t="shared" si="33"/>
        <v>8000</v>
      </c>
      <c r="AI19" s="609"/>
      <c r="AL19" s="286" t="s">
        <v>184</v>
      </c>
      <c r="AM19" s="305" t="s">
        <v>185</v>
      </c>
      <c r="AN19" s="288" t="s">
        <v>109</v>
      </c>
      <c r="AO19" s="289">
        <v>1</v>
      </c>
      <c r="AP19" s="290">
        <f t="shared" si="7"/>
        <v>25000</v>
      </c>
      <c r="AQ19" s="291">
        <f t="shared" si="34"/>
        <v>25000</v>
      </c>
      <c r="AR19" s="609"/>
      <c r="AU19" s="286" t="s">
        <v>184</v>
      </c>
      <c r="AV19" s="305" t="s">
        <v>185</v>
      </c>
      <c r="AW19" s="288" t="s">
        <v>109</v>
      </c>
      <c r="AX19" s="289">
        <v>1</v>
      </c>
      <c r="AY19" s="290">
        <f t="shared" si="9"/>
        <v>12000</v>
      </c>
      <c r="AZ19" s="291">
        <f t="shared" si="35"/>
        <v>12000</v>
      </c>
      <c r="BA19" s="609"/>
      <c r="BD19" s="286" t="s">
        <v>184</v>
      </c>
      <c r="BE19" s="305" t="s">
        <v>185</v>
      </c>
      <c r="BF19" s="288" t="s">
        <v>109</v>
      </c>
      <c r="BG19" s="289">
        <v>1</v>
      </c>
      <c r="BH19" s="290">
        <f t="shared" si="11"/>
        <v>6413</v>
      </c>
      <c r="BI19" s="291">
        <f t="shared" si="36"/>
        <v>6413</v>
      </c>
      <c r="BJ19" s="609"/>
      <c r="BM19" s="286" t="s">
        <v>184</v>
      </c>
      <c r="BN19" s="305" t="s">
        <v>185</v>
      </c>
      <c r="BO19" s="288" t="s">
        <v>109</v>
      </c>
      <c r="BP19" s="289">
        <v>1</v>
      </c>
      <c r="BQ19" s="290">
        <f t="shared" si="13"/>
        <v>0</v>
      </c>
      <c r="BR19" s="291">
        <f t="shared" si="37"/>
        <v>0</v>
      </c>
      <c r="BS19" s="609"/>
      <c r="BV19" s="286" t="s">
        <v>184</v>
      </c>
      <c r="BW19" s="305" t="s">
        <v>185</v>
      </c>
      <c r="BX19" s="288" t="s">
        <v>109</v>
      </c>
      <c r="BY19" s="289">
        <v>1</v>
      </c>
      <c r="BZ19" s="290">
        <f t="shared" si="15"/>
        <v>0</v>
      </c>
      <c r="CA19" s="291">
        <f t="shared" si="38"/>
        <v>0</v>
      </c>
      <c r="CB19" s="609"/>
      <c r="CE19" s="286" t="s">
        <v>184</v>
      </c>
      <c r="CF19" s="305" t="s">
        <v>185</v>
      </c>
      <c r="CG19" s="288" t="s">
        <v>109</v>
      </c>
      <c r="CH19" s="289">
        <v>1</v>
      </c>
      <c r="CI19" s="290">
        <f t="shared" si="17"/>
        <v>0</v>
      </c>
      <c r="CJ19" s="291">
        <f t="shared" si="39"/>
        <v>0</v>
      </c>
      <c r="CK19" s="609"/>
      <c r="CN19" s="286" t="s">
        <v>184</v>
      </c>
      <c r="CO19" s="305" t="s">
        <v>185</v>
      </c>
      <c r="CP19" s="288" t="s">
        <v>109</v>
      </c>
      <c r="CQ19" s="289">
        <v>1</v>
      </c>
      <c r="CR19" s="290">
        <f t="shared" si="19"/>
        <v>0</v>
      </c>
      <c r="CS19" s="291">
        <f t="shared" si="40"/>
        <v>0</v>
      </c>
      <c r="CT19" s="609"/>
      <c r="CW19" s="286" t="s">
        <v>184</v>
      </c>
      <c r="CX19" s="305" t="s">
        <v>185</v>
      </c>
      <c r="CY19" s="288" t="s">
        <v>109</v>
      </c>
      <c r="CZ19" s="289">
        <v>1</v>
      </c>
      <c r="DA19" s="290">
        <f t="shared" si="21"/>
        <v>0</v>
      </c>
      <c r="DB19" s="291">
        <f t="shared" si="41"/>
        <v>0</v>
      </c>
      <c r="DC19" s="609"/>
      <c r="DF19" s="286" t="s">
        <v>184</v>
      </c>
      <c r="DG19" s="305" t="s">
        <v>185</v>
      </c>
      <c r="DH19" s="288" t="s">
        <v>109</v>
      </c>
      <c r="DI19" s="289">
        <v>1</v>
      </c>
      <c r="DJ19" s="290">
        <f t="shared" si="23"/>
        <v>0</v>
      </c>
      <c r="DK19" s="291">
        <f t="shared" si="42"/>
        <v>0</v>
      </c>
      <c r="DL19" s="609"/>
      <c r="DO19" s="286" t="s">
        <v>184</v>
      </c>
      <c r="DP19" s="305" t="s">
        <v>185</v>
      </c>
      <c r="DQ19" s="288" t="s">
        <v>109</v>
      </c>
      <c r="DR19" s="289">
        <v>1</v>
      </c>
      <c r="DS19" s="290">
        <f t="shared" si="25"/>
        <v>0</v>
      </c>
      <c r="DT19" s="291">
        <f t="shared" si="43"/>
        <v>0</v>
      </c>
      <c r="DU19" s="609"/>
      <c r="DX19" s="286" t="s">
        <v>184</v>
      </c>
      <c r="DY19" s="305" t="s">
        <v>185</v>
      </c>
      <c r="DZ19" s="288" t="s">
        <v>109</v>
      </c>
      <c r="EA19" s="289">
        <v>1</v>
      </c>
      <c r="EB19" s="290">
        <f t="shared" si="27"/>
        <v>0</v>
      </c>
      <c r="EC19" s="291">
        <f t="shared" si="44"/>
        <v>0</v>
      </c>
      <c r="ED19" s="609"/>
      <c r="EG19" s="286" t="s">
        <v>184</v>
      </c>
      <c r="EH19" s="305" t="s">
        <v>185</v>
      </c>
      <c r="EI19" s="288" t="s">
        <v>109</v>
      </c>
      <c r="EJ19" s="289">
        <v>1</v>
      </c>
      <c r="EK19" s="290">
        <f t="shared" si="29"/>
        <v>0</v>
      </c>
      <c r="EL19" s="291">
        <f t="shared" si="45"/>
        <v>0</v>
      </c>
      <c r="EM19" s="609"/>
    </row>
    <row r="20" spans="2:143" ht="48.75" customHeight="1">
      <c r="B20" s="286" t="s">
        <v>186</v>
      </c>
      <c r="C20" s="305" t="s">
        <v>187</v>
      </c>
      <c r="D20" s="288" t="s">
        <v>108</v>
      </c>
      <c r="E20" s="289">
        <v>1</v>
      </c>
      <c r="F20" s="290">
        <v>0</v>
      </c>
      <c r="G20" s="291">
        <f t="shared" si="0"/>
        <v>0</v>
      </c>
      <c r="H20" s="609"/>
      <c r="K20" s="286" t="s">
        <v>186</v>
      </c>
      <c r="L20" s="305" t="s">
        <v>187</v>
      </c>
      <c r="M20" s="288" t="s">
        <v>108</v>
      </c>
      <c r="N20" s="289">
        <v>1</v>
      </c>
      <c r="O20" s="290">
        <f t="shared" si="1"/>
        <v>15535</v>
      </c>
      <c r="P20" s="291">
        <f t="shared" si="31"/>
        <v>15535</v>
      </c>
      <c r="Q20" s="609"/>
      <c r="R20" s="253"/>
      <c r="T20" s="286" t="s">
        <v>186</v>
      </c>
      <c r="U20" s="305" t="s">
        <v>187</v>
      </c>
      <c r="V20" s="288" t="s">
        <v>108</v>
      </c>
      <c r="W20" s="289">
        <v>1</v>
      </c>
      <c r="X20" s="290">
        <f t="shared" si="3"/>
        <v>20000</v>
      </c>
      <c r="Y20" s="291">
        <f t="shared" si="32"/>
        <v>20000</v>
      </c>
      <c r="Z20" s="609"/>
      <c r="AC20" s="286" t="s">
        <v>186</v>
      </c>
      <c r="AD20" s="305" t="s">
        <v>187</v>
      </c>
      <c r="AE20" s="288" t="s">
        <v>108</v>
      </c>
      <c r="AF20" s="289">
        <v>1</v>
      </c>
      <c r="AG20" s="290">
        <f t="shared" si="5"/>
        <v>12000</v>
      </c>
      <c r="AH20" s="291">
        <f t="shared" si="33"/>
        <v>12000</v>
      </c>
      <c r="AI20" s="609"/>
      <c r="AL20" s="286" t="s">
        <v>186</v>
      </c>
      <c r="AM20" s="305" t="s">
        <v>187</v>
      </c>
      <c r="AN20" s="288" t="s">
        <v>108</v>
      </c>
      <c r="AO20" s="289">
        <v>1</v>
      </c>
      <c r="AP20" s="290">
        <f t="shared" si="7"/>
        <v>15000</v>
      </c>
      <c r="AQ20" s="291">
        <f t="shared" si="34"/>
        <v>15000</v>
      </c>
      <c r="AR20" s="609"/>
      <c r="AU20" s="286" t="s">
        <v>186</v>
      </c>
      <c r="AV20" s="305" t="s">
        <v>187</v>
      </c>
      <c r="AW20" s="288" t="s">
        <v>108</v>
      </c>
      <c r="AX20" s="289">
        <v>1</v>
      </c>
      <c r="AY20" s="290">
        <f t="shared" si="9"/>
        <v>10000</v>
      </c>
      <c r="AZ20" s="291">
        <f t="shared" si="35"/>
        <v>10000</v>
      </c>
      <c r="BA20" s="609"/>
      <c r="BD20" s="286" t="s">
        <v>186</v>
      </c>
      <c r="BE20" s="305" t="s">
        <v>187</v>
      </c>
      <c r="BF20" s="288" t="s">
        <v>108</v>
      </c>
      <c r="BG20" s="289">
        <v>1</v>
      </c>
      <c r="BH20" s="290">
        <f t="shared" si="11"/>
        <v>8974</v>
      </c>
      <c r="BI20" s="291">
        <f t="shared" si="36"/>
        <v>8974</v>
      </c>
      <c r="BJ20" s="609"/>
      <c r="BM20" s="286" t="s">
        <v>186</v>
      </c>
      <c r="BN20" s="305" t="s">
        <v>187</v>
      </c>
      <c r="BO20" s="288" t="s">
        <v>108</v>
      </c>
      <c r="BP20" s="289">
        <v>1</v>
      </c>
      <c r="BQ20" s="290">
        <f t="shared" si="13"/>
        <v>0</v>
      </c>
      <c r="BR20" s="291">
        <f t="shared" si="37"/>
        <v>0</v>
      </c>
      <c r="BS20" s="609"/>
      <c r="BV20" s="286" t="s">
        <v>186</v>
      </c>
      <c r="BW20" s="305" t="s">
        <v>187</v>
      </c>
      <c r="BX20" s="288" t="s">
        <v>108</v>
      </c>
      <c r="BY20" s="289">
        <v>1</v>
      </c>
      <c r="BZ20" s="290">
        <f t="shared" si="15"/>
        <v>0</v>
      </c>
      <c r="CA20" s="291">
        <f t="shared" si="38"/>
        <v>0</v>
      </c>
      <c r="CB20" s="609"/>
      <c r="CE20" s="286" t="s">
        <v>186</v>
      </c>
      <c r="CF20" s="305" t="s">
        <v>187</v>
      </c>
      <c r="CG20" s="288" t="s">
        <v>108</v>
      </c>
      <c r="CH20" s="289">
        <v>1</v>
      </c>
      <c r="CI20" s="290">
        <f t="shared" si="17"/>
        <v>0</v>
      </c>
      <c r="CJ20" s="291">
        <f t="shared" si="39"/>
        <v>0</v>
      </c>
      <c r="CK20" s="609"/>
      <c r="CN20" s="286" t="s">
        <v>186</v>
      </c>
      <c r="CO20" s="305" t="s">
        <v>187</v>
      </c>
      <c r="CP20" s="288" t="s">
        <v>108</v>
      </c>
      <c r="CQ20" s="289">
        <v>1</v>
      </c>
      <c r="CR20" s="290">
        <f t="shared" si="19"/>
        <v>0</v>
      </c>
      <c r="CS20" s="291">
        <f t="shared" si="40"/>
        <v>0</v>
      </c>
      <c r="CT20" s="609"/>
      <c r="CW20" s="286" t="s">
        <v>186</v>
      </c>
      <c r="CX20" s="305" t="s">
        <v>187</v>
      </c>
      <c r="CY20" s="288" t="s">
        <v>108</v>
      </c>
      <c r="CZ20" s="289">
        <v>1</v>
      </c>
      <c r="DA20" s="290">
        <f t="shared" si="21"/>
        <v>0</v>
      </c>
      <c r="DB20" s="291">
        <f t="shared" si="41"/>
        <v>0</v>
      </c>
      <c r="DC20" s="609"/>
      <c r="DF20" s="286" t="s">
        <v>186</v>
      </c>
      <c r="DG20" s="305" t="s">
        <v>187</v>
      </c>
      <c r="DH20" s="288" t="s">
        <v>108</v>
      </c>
      <c r="DI20" s="289">
        <v>1</v>
      </c>
      <c r="DJ20" s="290">
        <f t="shared" si="23"/>
        <v>0</v>
      </c>
      <c r="DK20" s="291">
        <f t="shared" si="42"/>
        <v>0</v>
      </c>
      <c r="DL20" s="609"/>
      <c r="DO20" s="286" t="s">
        <v>186</v>
      </c>
      <c r="DP20" s="305" t="s">
        <v>187</v>
      </c>
      <c r="DQ20" s="288" t="s">
        <v>108</v>
      </c>
      <c r="DR20" s="289">
        <v>1</v>
      </c>
      <c r="DS20" s="290">
        <f t="shared" si="25"/>
        <v>0</v>
      </c>
      <c r="DT20" s="291">
        <f t="shared" si="43"/>
        <v>0</v>
      </c>
      <c r="DU20" s="609"/>
      <c r="DX20" s="286" t="s">
        <v>186</v>
      </c>
      <c r="DY20" s="305" t="s">
        <v>187</v>
      </c>
      <c r="DZ20" s="288" t="s">
        <v>108</v>
      </c>
      <c r="EA20" s="289">
        <v>1</v>
      </c>
      <c r="EB20" s="290">
        <f t="shared" si="27"/>
        <v>0</v>
      </c>
      <c r="EC20" s="291">
        <f t="shared" si="44"/>
        <v>0</v>
      </c>
      <c r="ED20" s="609"/>
      <c r="EG20" s="286" t="s">
        <v>186</v>
      </c>
      <c r="EH20" s="305" t="s">
        <v>187</v>
      </c>
      <c r="EI20" s="288" t="s">
        <v>108</v>
      </c>
      <c r="EJ20" s="289">
        <v>1</v>
      </c>
      <c r="EK20" s="290">
        <f t="shared" si="29"/>
        <v>0</v>
      </c>
      <c r="EL20" s="291">
        <f t="shared" si="45"/>
        <v>0</v>
      </c>
      <c r="EM20" s="609"/>
    </row>
    <row r="21" spans="2:143" ht="38.25" customHeight="1">
      <c r="B21" s="286" t="s">
        <v>188</v>
      </c>
      <c r="C21" s="305" t="s">
        <v>189</v>
      </c>
      <c r="D21" s="288" t="s">
        <v>107</v>
      </c>
      <c r="E21" s="289">
        <v>1</v>
      </c>
      <c r="F21" s="290">
        <v>0</v>
      </c>
      <c r="G21" s="291">
        <f t="shared" si="0"/>
        <v>0</v>
      </c>
      <c r="H21" s="609"/>
      <c r="K21" s="286" t="s">
        <v>188</v>
      </c>
      <c r="L21" s="305" t="s">
        <v>189</v>
      </c>
      <c r="M21" s="288" t="s">
        <v>107</v>
      </c>
      <c r="N21" s="289">
        <v>1</v>
      </c>
      <c r="O21" s="290">
        <f t="shared" si="1"/>
        <v>24872</v>
      </c>
      <c r="P21" s="291">
        <f t="shared" si="31"/>
        <v>24872</v>
      </c>
      <c r="Q21" s="609"/>
      <c r="R21" s="253"/>
      <c r="S21" s="253"/>
      <c r="T21" s="286" t="s">
        <v>188</v>
      </c>
      <c r="U21" s="305" t="s">
        <v>189</v>
      </c>
      <c r="V21" s="288" t="s">
        <v>107</v>
      </c>
      <c r="W21" s="289">
        <v>1</v>
      </c>
      <c r="X21" s="290">
        <f t="shared" si="3"/>
        <v>22500</v>
      </c>
      <c r="Y21" s="291">
        <f t="shared" si="32"/>
        <v>22500</v>
      </c>
      <c r="Z21" s="609"/>
      <c r="AA21" s="253"/>
      <c r="AC21" s="286" t="s">
        <v>188</v>
      </c>
      <c r="AD21" s="305" t="s">
        <v>189</v>
      </c>
      <c r="AE21" s="288" t="s">
        <v>107</v>
      </c>
      <c r="AF21" s="289">
        <v>1</v>
      </c>
      <c r="AG21" s="290">
        <f t="shared" si="5"/>
        <v>75000</v>
      </c>
      <c r="AH21" s="291">
        <f t="shared" si="33"/>
        <v>75000</v>
      </c>
      <c r="AI21" s="609"/>
      <c r="AL21" s="286" t="s">
        <v>188</v>
      </c>
      <c r="AM21" s="305" t="s">
        <v>189</v>
      </c>
      <c r="AN21" s="288" t="s">
        <v>107</v>
      </c>
      <c r="AO21" s="289">
        <v>1</v>
      </c>
      <c r="AP21" s="290">
        <f t="shared" si="7"/>
        <v>26000</v>
      </c>
      <c r="AQ21" s="291">
        <f t="shared" si="34"/>
        <v>26000</v>
      </c>
      <c r="AR21" s="609"/>
      <c r="AU21" s="286" t="s">
        <v>188</v>
      </c>
      <c r="AV21" s="305" t="s">
        <v>189</v>
      </c>
      <c r="AW21" s="288" t="s">
        <v>107</v>
      </c>
      <c r="AX21" s="289">
        <v>1</v>
      </c>
      <c r="AY21" s="290">
        <f t="shared" si="9"/>
        <v>65000</v>
      </c>
      <c r="AZ21" s="291">
        <f t="shared" si="35"/>
        <v>65000</v>
      </c>
      <c r="BA21" s="609"/>
      <c r="BD21" s="286" t="s">
        <v>188</v>
      </c>
      <c r="BE21" s="305" t="s">
        <v>189</v>
      </c>
      <c r="BF21" s="288" t="s">
        <v>107</v>
      </c>
      <c r="BG21" s="289">
        <v>1</v>
      </c>
      <c r="BH21" s="290">
        <f t="shared" si="11"/>
        <v>35686</v>
      </c>
      <c r="BI21" s="291">
        <f t="shared" si="36"/>
        <v>35686</v>
      </c>
      <c r="BJ21" s="609"/>
      <c r="BM21" s="286" t="s">
        <v>188</v>
      </c>
      <c r="BN21" s="305" t="s">
        <v>189</v>
      </c>
      <c r="BO21" s="288" t="s">
        <v>107</v>
      </c>
      <c r="BP21" s="289">
        <v>1</v>
      </c>
      <c r="BQ21" s="290">
        <f t="shared" si="13"/>
        <v>0</v>
      </c>
      <c r="BR21" s="291">
        <f t="shared" si="37"/>
        <v>0</v>
      </c>
      <c r="BS21" s="609"/>
      <c r="BV21" s="286" t="s">
        <v>188</v>
      </c>
      <c r="BW21" s="305" t="s">
        <v>189</v>
      </c>
      <c r="BX21" s="288" t="s">
        <v>107</v>
      </c>
      <c r="BY21" s="289">
        <v>1</v>
      </c>
      <c r="BZ21" s="290">
        <f t="shared" si="15"/>
        <v>0</v>
      </c>
      <c r="CA21" s="291">
        <f t="shared" si="38"/>
        <v>0</v>
      </c>
      <c r="CB21" s="609"/>
      <c r="CE21" s="286" t="s">
        <v>188</v>
      </c>
      <c r="CF21" s="305" t="s">
        <v>189</v>
      </c>
      <c r="CG21" s="288" t="s">
        <v>107</v>
      </c>
      <c r="CH21" s="289">
        <v>1</v>
      </c>
      <c r="CI21" s="290">
        <f t="shared" si="17"/>
        <v>0</v>
      </c>
      <c r="CJ21" s="291">
        <f t="shared" si="39"/>
        <v>0</v>
      </c>
      <c r="CK21" s="609"/>
      <c r="CN21" s="286" t="s">
        <v>188</v>
      </c>
      <c r="CO21" s="305" t="s">
        <v>189</v>
      </c>
      <c r="CP21" s="288" t="s">
        <v>107</v>
      </c>
      <c r="CQ21" s="289">
        <v>1</v>
      </c>
      <c r="CR21" s="290">
        <f t="shared" si="19"/>
        <v>0</v>
      </c>
      <c r="CS21" s="291">
        <f t="shared" si="40"/>
        <v>0</v>
      </c>
      <c r="CT21" s="609"/>
      <c r="CW21" s="286" t="s">
        <v>188</v>
      </c>
      <c r="CX21" s="305" t="s">
        <v>189</v>
      </c>
      <c r="CY21" s="288" t="s">
        <v>107</v>
      </c>
      <c r="CZ21" s="289">
        <v>1</v>
      </c>
      <c r="DA21" s="290">
        <f t="shared" si="21"/>
        <v>0</v>
      </c>
      <c r="DB21" s="291">
        <f t="shared" si="41"/>
        <v>0</v>
      </c>
      <c r="DC21" s="609"/>
      <c r="DF21" s="286" t="s">
        <v>188</v>
      </c>
      <c r="DG21" s="305" t="s">
        <v>189</v>
      </c>
      <c r="DH21" s="288" t="s">
        <v>107</v>
      </c>
      <c r="DI21" s="289">
        <v>1</v>
      </c>
      <c r="DJ21" s="290">
        <f t="shared" si="23"/>
        <v>0</v>
      </c>
      <c r="DK21" s="291">
        <f t="shared" si="42"/>
        <v>0</v>
      </c>
      <c r="DL21" s="609"/>
      <c r="DO21" s="286" t="s">
        <v>188</v>
      </c>
      <c r="DP21" s="305" t="s">
        <v>189</v>
      </c>
      <c r="DQ21" s="288" t="s">
        <v>107</v>
      </c>
      <c r="DR21" s="289">
        <v>1</v>
      </c>
      <c r="DS21" s="290">
        <f t="shared" si="25"/>
        <v>0</v>
      </c>
      <c r="DT21" s="291">
        <f t="shared" si="43"/>
        <v>0</v>
      </c>
      <c r="DU21" s="609"/>
      <c r="DX21" s="286" t="s">
        <v>188</v>
      </c>
      <c r="DY21" s="305" t="s">
        <v>189</v>
      </c>
      <c r="DZ21" s="288" t="s">
        <v>107</v>
      </c>
      <c r="EA21" s="289">
        <v>1</v>
      </c>
      <c r="EB21" s="290">
        <f t="shared" si="27"/>
        <v>0</v>
      </c>
      <c r="EC21" s="291">
        <f t="shared" si="44"/>
        <v>0</v>
      </c>
      <c r="ED21" s="609"/>
      <c r="EG21" s="286" t="s">
        <v>188</v>
      </c>
      <c r="EH21" s="305" t="s">
        <v>189</v>
      </c>
      <c r="EI21" s="288" t="s">
        <v>107</v>
      </c>
      <c r="EJ21" s="289">
        <v>1</v>
      </c>
      <c r="EK21" s="290">
        <f t="shared" si="29"/>
        <v>0</v>
      </c>
      <c r="EL21" s="291">
        <f t="shared" si="45"/>
        <v>0</v>
      </c>
      <c r="EM21" s="609"/>
    </row>
    <row r="22" spans="2:143" ht="45.75" customHeight="1">
      <c r="B22" s="286" t="s">
        <v>190</v>
      </c>
      <c r="C22" s="287" t="s">
        <v>191</v>
      </c>
      <c r="D22" s="288" t="s">
        <v>107</v>
      </c>
      <c r="E22" s="289">
        <v>1</v>
      </c>
      <c r="F22" s="290">
        <v>0</v>
      </c>
      <c r="G22" s="291">
        <f t="shared" si="0"/>
        <v>0</v>
      </c>
      <c r="H22" s="609"/>
      <c r="K22" s="286" t="s">
        <v>190</v>
      </c>
      <c r="L22" s="287" t="s">
        <v>191</v>
      </c>
      <c r="M22" s="288" t="s">
        <v>107</v>
      </c>
      <c r="N22" s="289">
        <v>1</v>
      </c>
      <c r="O22" s="290">
        <f t="shared" si="1"/>
        <v>29365</v>
      </c>
      <c r="P22" s="291">
        <f t="shared" si="31"/>
        <v>29365</v>
      </c>
      <c r="Q22" s="609"/>
      <c r="R22" s="253"/>
      <c r="T22" s="286" t="s">
        <v>190</v>
      </c>
      <c r="U22" s="287" t="s">
        <v>191</v>
      </c>
      <c r="V22" s="288" t="s">
        <v>107</v>
      </c>
      <c r="W22" s="289">
        <v>1</v>
      </c>
      <c r="X22" s="290">
        <f t="shared" si="3"/>
        <v>18000</v>
      </c>
      <c r="Y22" s="291">
        <f t="shared" si="32"/>
        <v>18000</v>
      </c>
      <c r="Z22" s="609"/>
      <c r="AC22" s="286" t="s">
        <v>190</v>
      </c>
      <c r="AD22" s="287" t="s">
        <v>191</v>
      </c>
      <c r="AE22" s="288" t="s">
        <v>107</v>
      </c>
      <c r="AF22" s="289">
        <v>1</v>
      </c>
      <c r="AG22" s="290">
        <f t="shared" si="5"/>
        <v>60000</v>
      </c>
      <c r="AH22" s="291">
        <f t="shared" si="33"/>
        <v>60000</v>
      </c>
      <c r="AI22" s="609"/>
      <c r="AL22" s="286" t="s">
        <v>190</v>
      </c>
      <c r="AM22" s="287" t="s">
        <v>191</v>
      </c>
      <c r="AN22" s="288" t="s">
        <v>107</v>
      </c>
      <c r="AO22" s="289">
        <v>1</v>
      </c>
      <c r="AP22" s="290">
        <f t="shared" si="7"/>
        <v>20000</v>
      </c>
      <c r="AQ22" s="291">
        <f t="shared" si="34"/>
        <v>20000</v>
      </c>
      <c r="AR22" s="609"/>
      <c r="AU22" s="286" t="s">
        <v>190</v>
      </c>
      <c r="AV22" s="287" t="s">
        <v>191</v>
      </c>
      <c r="AW22" s="288" t="s">
        <v>107</v>
      </c>
      <c r="AX22" s="289">
        <v>1</v>
      </c>
      <c r="AY22" s="290">
        <f t="shared" si="9"/>
        <v>65000</v>
      </c>
      <c r="AZ22" s="291">
        <f t="shared" si="35"/>
        <v>65000</v>
      </c>
      <c r="BA22" s="609"/>
      <c r="BD22" s="286" t="s">
        <v>190</v>
      </c>
      <c r="BE22" s="287" t="s">
        <v>191</v>
      </c>
      <c r="BF22" s="288" t="s">
        <v>107</v>
      </c>
      <c r="BG22" s="289">
        <v>1</v>
      </c>
      <c r="BH22" s="290">
        <f t="shared" si="11"/>
        <v>25186</v>
      </c>
      <c r="BI22" s="291">
        <f t="shared" si="36"/>
        <v>25186</v>
      </c>
      <c r="BJ22" s="609"/>
      <c r="BM22" s="286" t="s">
        <v>190</v>
      </c>
      <c r="BN22" s="287" t="s">
        <v>191</v>
      </c>
      <c r="BO22" s="288" t="s">
        <v>107</v>
      </c>
      <c r="BP22" s="289">
        <v>1</v>
      </c>
      <c r="BQ22" s="290">
        <f t="shared" si="13"/>
        <v>0</v>
      </c>
      <c r="BR22" s="291">
        <f t="shared" si="37"/>
        <v>0</v>
      </c>
      <c r="BS22" s="609"/>
      <c r="BV22" s="286" t="s">
        <v>190</v>
      </c>
      <c r="BW22" s="287" t="s">
        <v>191</v>
      </c>
      <c r="BX22" s="288" t="s">
        <v>107</v>
      </c>
      <c r="BY22" s="289">
        <v>1</v>
      </c>
      <c r="BZ22" s="290">
        <f t="shared" si="15"/>
        <v>0</v>
      </c>
      <c r="CA22" s="291">
        <f t="shared" si="38"/>
        <v>0</v>
      </c>
      <c r="CB22" s="609"/>
      <c r="CE22" s="286" t="s">
        <v>190</v>
      </c>
      <c r="CF22" s="287" t="s">
        <v>191</v>
      </c>
      <c r="CG22" s="288" t="s">
        <v>107</v>
      </c>
      <c r="CH22" s="289">
        <v>1</v>
      </c>
      <c r="CI22" s="290">
        <f t="shared" si="17"/>
        <v>0</v>
      </c>
      <c r="CJ22" s="291">
        <f t="shared" si="39"/>
        <v>0</v>
      </c>
      <c r="CK22" s="609"/>
      <c r="CN22" s="286" t="s">
        <v>190</v>
      </c>
      <c r="CO22" s="287" t="s">
        <v>191</v>
      </c>
      <c r="CP22" s="288" t="s">
        <v>107</v>
      </c>
      <c r="CQ22" s="289">
        <v>1</v>
      </c>
      <c r="CR22" s="290">
        <f t="shared" si="19"/>
        <v>0</v>
      </c>
      <c r="CS22" s="291">
        <f t="shared" si="40"/>
        <v>0</v>
      </c>
      <c r="CT22" s="609"/>
      <c r="CW22" s="286" t="s">
        <v>190</v>
      </c>
      <c r="CX22" s="287" t="s">
        <v>191</v>
      </c>
      <c r="CY22" s="288" t="s">
        <v>107</v>
      </c>
      <c r="CZ22" s="289">
        <v>1</v>
      </c>
      <c r="DA22" s="290">
        <f t="shared" si="21"/>
        <v>0</v>
      </c>
      <c r="DB22" s="291">
        <f t="shared" si="41"/>
        <v>0</v>
      </c>
      <c r="DC22" s="609"/>
      <c r="DF22" s="286" t="s">
        <v>190</v>
      </c>
      <c r="DG22" s="287" t="s">
        <v>191</v>
      </c>
      <c r="DH22" s="288" t="s">
        <v>107</v>
      </c>
      <c r="DI22" s="289">
        <v>1</v>
      </c>
      <c r="DJ22" s="290">
        <f t="shared" si="23"/>
        <v>0</v>
      </c>
      <c r="DK22" s="291">
        <f t="shared" si="42"/>
        <v>0</v>
      </c>
      <c r="DL22" s="609"/>
      <c r="DO22" s="286" t="s">
        <v>190</v>
      </c>
      <c r="DP22" s="287" t="s">
        <v>191</v>
      </c>
      <c r="DQ22" s="288" t="s">
        <v>107</v>
      </c>
      <c r="DR22" s="289">
        <v>1</v>
      </c>
      <c r="DS22" s="290">
        <f t="shared" si="25"/>
        <v>0</v>
      </c>
      <c r="DT22" s="291">
        <f t="shared" si="43"/>
        <v>0</v>
      </c>
      <c r="DU22" s="609"/>
      <c r="DX22" s="286" t="s">
        <v>190</v>
      </c>
      <c r="DY22" s="287" t="s">
        <v>191</v>
      </c>
      <c r="DZ22" s="288" t="s">
        <v>107</v>
      </c>
      <c r="EA22" s="289">
        <v>1</v>
      </c>
      <c r="EB22" s="290">
        <f t="shared" si="27"/>
        <v>0</v>
      </c>
      <c r="EC22" s="291">
        <f t="shared" si="44"/>
        <v>0</v>
      </c>
      <c r="ED22" s="609"/>
      <c r="EG22" s="286" t="s">
        <v>190</v>
      </c>
      <c r="EH22" s="287" t="s">
        <v>191</v>
      </c>
      <c r="EI22" s="288" t="s">
        <v>107</v>
      </c>
      <c r="EJ22" s="289">
        <v>1</v>
      </c>
      <c r="EK22" s="290">
        <f t="shared" si="29"/>
        <v>0</v>
      </c>
      <c r="EL22" s="291">
        <f t="shared" si="45"/>
        <v>0</v>
      </c>
      <c r="EM22" s="609"/>
    </row>
    <row r="23" spans="2:143" ht="30.75" customHeight="1" thickBot="1">
      <c r="B23" s="286" t="s">
        <v>192</v>
      </c>
      <c r="C23" s="287" t="s">
        <v>193</v>
      </c>
      <c r="D23" s="288" t="s">
        <v>107</v>
      </c>
      <c r="E23" s="289">
        <v>1</v>
      </c>
      <c r="F23" s="290">
        <v>0</v>
      </c>
      <c r="G23" s="291">
        <f t="shared" si="0"/>
        <v>0</v>
      </c>
      <c r="H23" s="609"/>
      <c r="K23" s="286" t="s">
        <v>192</v>
      </c>
      <c r="L23" s="287" t="s">
        <v>193</v>
      </c>
      <c r="M23" s="288" t="s">
        <v>107</v>
      </c>
      <c r="N23" s="289">
        <v>1</v>
      </c>
      <c r="O23" s="290">
        <f t="shared" si="1"/>
        <v>26840</v>
      </c>
      <c r="P23" s="291">
        <f t="shared" si="31"/>
        <v>26840</v>
      </c>
      <c r="Q23" s="609"/>
      <c r="R23" s="253"/>
      <c r="S23" s="253"/>
      <c r="T23" s="286" t="s">
        <v>192</v>
      </c>
      <c r="U23" s="287" t="s">
        <v>193</v>
      </c>
      <c r="V23" s="288" t="s">
        <v>107</v>
      </c>
      <c r="W23" s="289">
        <v>1</v>
      </c>
      <c r="X23" s="290">
        <f t="shared" si="3"/>
        <v>75000</v>
      </c>
      <c r="Y23" s="291">
        <f t="shared" si="32"/>
        <v>75000</v>
      </c>
      <c r="Z23" s="609"/>
      <c r="AA23" s="253"/>
      <c r="AC23" s="286" t="s">
        <v>192</v>
      </c>
      <c r="AD23" s="287" t="s">
        <v>193</v>
      </c>
      <c r="AE23" s="288" t="s">
        <v>107</v>
      </c>
      <c r="AF23" s="289">
        <v>1</v>
      </c>
      <c r="AG23" s="290">
        <f t="shared" si="5"/>
        <v>65000</v>
      </c>
      <c r="AH23" s="291">
        <f t="shared" si="33"/>
        <v>65000</v>
      </c>
      <c r="AI23" s="609"/>
      <c r="AL23" s="286" t="s">
        <v>192</v>
      </c>
      <c r="AM23" s="287" t="s">
        <v>193</v>
      </c>
      <c r="AN23" s="288" t="s">
        <v>107</v>
      </c>
      <c r="AO23" s="289">
        <v>1</v>
      </c>
      <c r="AP23" s="290">
        <f t="shared" si="7"/>
        <v>23000</v>
      </c>
      <c r="AQ23" s="291">
        <f t="shared" si="34"/>
        <v>23000</v>
      </c>
      <c r="AR23" s="609"/>
      <c r="AU23" s="286" t="s">
        <v>192</v>
      </c>
      <c r="AV23" s="287" t="s">
        <v>193</v>
      </c>
      <c r="AW23" s="288" t="s">
        <v>107</v>
      </c>
      <c r="AX23" s="289">
        <v>1</v>
      </c>
      <c r="AY23" s="290">
        <f t="shared" si="9"/>
        <v>150000</v>
      </c>
      <c r="AZ23" s="291">
        <f t="shared" si="35"/>
        <v>150000</v>
      </c>
      <c r="BA23" s="609"/>
      <c r="BD23" s="286" t="s">
        <v>192</v>
      </c>
      <c r="BE23" s="287" t="s">
        <v>193</v>
      </c>
      <c r="BF23" s="288" t="s">
        <v>107</v>
      </c>
      <c r="BG23" s="289">
        <v>1</v>
      </c>
      <c r="BH23" s="290">
        <f t="shared" si="11"/>
        <v>73500</v>
      </c>
      <c r="BI23" s="291">
        <f t="shared" si="36"/>
        <v>73500</v>
      </c>
      <c r="BJ23" s="609"/>
      <c r="BM23" s="286" t="s">
        <v>192</v>
      </c>
      <c r="BN23" s="287" t="s">
        <v>193</v>
      </c>
      <c r="BO23" s="288" t="s">
        <v>107</v>
      </c>
      <c r="BP23" s="289">
        <v>1</v>
      </c>
      <c r="BQ23" s="290">
        <f t="shared" si="13"/>
        <v>0</v>
      </c>
      <c r="BR23" s="291">
        <f t="shared" si="37"/>
        <v>0</v>
      </c>
      <c r="BS23" s="609"/>
      <c r="BV23" s="286" t="s">
        <v>192</v>
      </c>
      <c r="BW23" s="287" t="s">
        <v>193</v>
      </c>
      <c r="BX23" s="288" t="s">
        <v>107</v>
      </c>
      <c r="BY23" s="289">
        <v>1</v>
      </c>
      <c r="BZ23" s="290">
        <f t="shared" si="15"/>
        <v>0</v>
      </c>
      <c r="CA23" s="291">
        <f t="shared" si="38"/>
        <v>0</v>
      </c>
      <c r="CB23" s="609"/>
      <c r="CE23" s="286" t="s">
        <v>192</v>
      </c>
      <c r="CF23" s="287" t="s">
        <v>193</v>
      </c>
      <c r="CG23" s="288" t="s">
        <v>107</v>
      </c>
      <c r="CH23" s="289">
        <v>1</v>
      </c>
      <c r="CI23" s="290">
        <f t="shared" si="17"/>
        <v>0</v>
      </c>
      <c r="CJ23" s="291">
        <f t="shared" si="39"/>
        <v>0</v>
      </c>
      <c r="CK23" s="609"/>
      <c r="CN23" s="286" t="s">
        <v>192</v>
      </c>
      <c r="CO23" s="287" t="s">
        <v>193</v>
      </c>
      <c r="CP23" s="288" t="s">
        <v>107</v>
      </c>
      <c r="CQ23" s="289">
        <v>1</v>
      </c>
      <c r="CR23" s="290">
        <f t="shared" si="19"/>
        <v>0</v>
      </c>
      <c r="CS23" s="291">
        <f t="shared" si="40"/>
        <v>0</v>
      </c>
      <c r="CT23" s="609"/>
      <c r="CW23" s="286" t="s">
        <v>192</v>
      </c>
      <c r="CX23" s="287" t="s">
        <v>193</v>
      </c>
      <c r="CY23" s="288" t="s">
        <v>107</v>
      </c>
      <c r="CZ23" s="289">
        <v>1</v>
      </c>
      <c r="DA23" s="290">
        <f t="shared" si="21"/>
        <v>0</v>
      </c>
      <c r="DB23" s="291">
        <f t="shared" si="41"/>
        <v>0</v>
      </c>
      <c r="DC23" s="609"/>
      <c r="DF23" s="286" t="s">
        <v>192</v>
      </c>
      <c r="DG23" s="287" t="s">
        <v>193</v>
      </c>
      <c r="DH23" s="288" t="s">
        <v>107</v>
      </c>
      <c r="DI23" s="289">
        <v>1</v>
      </c>
      <c r="DJ23" s="290">
        <f t="shared" si="23"/>
        <v>0</v>
      </c>
      <c r="DK23" s="291">
        <f t="shared" si="42"/>
        <v>0</v>
      </c>
      <c r="DL23" s="609"/>
      <c r="DO23" s="286" t="s">
        <v>192</v>
      </c>
      <c r="DP23" s="287" t="s">
        <v>193</v>
      </c>
      <c r="DQ23" s="288" t="s">
        <v>107</v>
      </c>
      <c r="DR23" s="289">
        <v>1</v>
      </c>
      <c r="DS23" s="290">
        <f t="shared" si="25"/>
        <v>0</v>
      </c>
      <c r="DT23" s="291">
        <f t="shared" si="43"/>
        <v>0</v>
      </c>
      <c r="DU23" s="609"/>
      <c r="DX23" s="286" t="s">
        <v>192</v>
      </c>
      <c r="DY23" s="287" t="s">
        <v>193</v>
      </c>
      <c r="DZ23" s="288" t="s">
        <v>107</v>
      </c>
      <c r="EA23" s="289">
        <v>1</v>
      </c>
      <c r="EB23" s="290">
        <f t="shared" si="27"/>
        <v>0</v>
      </c>
      <c r="EC23" s="291">
        <f t="shared" si="44"/>
        <v>0</v>
      </c>
      <c r="ED23" s="609"/>
      <c r="EG23" s="286" t="s">
        <v>192</v>
      </c>
      <c r="EH23" s="287" t="s">
        <v>193</v>
      </c>
      <c r="EI23" s="288" t="s">
        <v>107</v>
      </c>
      <c r="EJ23" s="289">
        <v>1</v>
      </c>
      <c r="EK23" s="290">
        <f t="shared" si="29"/>
        <v>0</v>
      </c>
      <c r="EL23" s="291">
        <f t="shared" si="45"/>
        <v>0</v>
      </c>
      <c r="EM23" s="609"/>
    </row>
    <row r="24" spans="2:143" ht="17.25" thickTop="1">
      <c r="B24" s="308" t="s">
        <v>137</v>
      </c>
      <c r="C24" s="270" t="s">
        <v>194</v>
      </c>
      <c r="D24" s="309"/>
      <c r="E24" s="310"/>
      <c r="F24" s="311"/>
      <c r="G24" s="312"/>
      <c r="H24" s="275">
        <f>SUM(G25:G28)</f>
        <v>0</v>
      </c>
      <c r="J24" s="259"/>
      <c r="K24" s="308" t="s">
        <v>137</v>
      </c>
      <c r="L24" s="270" t="s">
        <v>194</v>
      </c>
      <c r="M24" s="309"/>
      <c r="N24" s="310"/>
      <c r="O24" s="310"/>
      <c r="P24" s="312"/>
      <c r="Q24" s="275">
        <f>SUM(P25:P28)</f>
        <v>230784</v>
      </c>
      <c r="T24" s="308" t="s">
        <v>137</v>
      </c>
      <c r="U24" s="270" t="s">
        <v>194</v>
      </c>
      <c r="V24" s="309"/>
      <c r="W24" s="310"/>
      <c r="X24" s="310"/>
      <c r="Y24" s="312"/>
      <c r="Z24" s="275">
        <f>SUM(Y25:Y28)</f>
        <v>123220</v>
      </c>
      <c r="AC24" s="308" t="s">
        <v>137</v>
      </c>
      <c r="AD24" s="270" t="s">
        <v>194</v>
      </c>
      <c r="AE24" s="309"/>
      <c r="AF24" s="310"/>
      <c r="AG24" s="310"/>
      <c r="AH24" s="312"/>
      <c r="AI24" s="275">
        <f>SUM(AH25:AH28)</f>
        <v>68000</v>
      </c>
      <c r="AJ24" s="253"/>
      <c r="AL24" s="308" t="s">
        <v>137</v>
      </c>
      <c r="AM24" s="270" t="s">
        <v>194</v>
      </c>
      <c r="AN24" s="309"/>
      <c r="AO24" s="310"/>
      <c r="AP24" s="310"/>
      <c r="AQ24" s="312"/>
      <c r="AR24" s="275">
        <f>SUM(AQ25:AQ28)</f>
        <v>147000</v>
      </c>
      <c r="AS24" s="253"/>
      <c r="AU24" s="308" t="s">
        <v>137</v>
      </c>
      <c r="AV24" s="270" t="s">
        <v>194</v>
      </c>
      <c r="AW24" s="309"/>
      <c r="AX24" s="310"/>
      <c r="AY24" s="310"/>
      <c r="AZ24" s="312"/>
      <c r="BA24" s="275">
        <f>SUM(AZ25:AZ28)</f>
        <v>77850</v>
      </c>
      <c r="BD24" s="308" t="s">
        <v>137</v>
      </c>
      <c r="BE24" s="270" t="s">
        <v>194</v>
      </c>
      <c r="BF24" s="309"/>
      <c r="BG24" s="310"/>
      <c r="BH24" s="310"/>
      <c r="BI24" s="312"/>
      <c r="BJ24" s="275">
        <f>SUM(BI25:BI28)</f>
        <v>148426</v>
      </c>
      <c r="BM24" s="308" t="s">
        <v>137</v>
      </c>
      <c r="BN24" s="270" t="s">
        <v>194</v>
      </c>
      <c r="BO24" s="309"/>
      <c r="BP24" s="310"/>
      <c r="BQ24" s="310"/>
      <c r="BR24" s="312"/>
      <c r="BS24" s="275">
        <f>SUM(BR25:BR28)</f>
        <v>0</v>
      </c>
      <c r="BV24" s="308" t="s">
        <v>137</v>
      </c>
      <c r="BW24" s="270" t="s">
        <v>194</v>
      </c>
      <c r="BX24" s="309"/>
      <c r="BY24" s="310"/>
      <c r="BZ24" s="310"/>
      <c r="CA24" s="312"/>
      <c r="CB24" s="275">
        <f>SUM(CA25:CA28)</f>
        <v>0</v>
      </c>
      <c r="CE24" s="308" t="s">
        <v>137</v>
      </c>
      <c r="CF24" s="270" t="s">
        <v>194</v>
      </c>
      <c r="CG24" s="309"/>
      <c r="CH24" s="310"/>
      <c r="CI24" s="310"/>
      <c r="CJ24" s="312"/>
      <c r="CK24" s="275">
        <f>SUM(CJ25:CJ28)</f>
        <v>0</v>
      </c>
      <c r="CN24" s="308" t="s">
        <v>137</v>
      </c>
      <c r="CO24" s="270" t="s">
        <v>194</v>
      </c>
      <c r="CP24" s="309"/>
      <c r="CQ24" s="310"/>
      <c r="CR24" s="310"/>
      <c r="CS24" s="312"/>
      <c r="CT24" s="275">
        <f>SUM(CS25:CS28)</f>
        <v>0</v>
      </c>
      <c r="CW24" s="308" t="s">
        <v>137</v>
      </c>
      <c r="CX24" s="270" t="s">
        <v>194</v>
      </c>
      <c r="CY24" s="309"/>
      <c r="CZ24" s="310"/>
      <c r="DA24" s="310"/>
      <c r="DB24" s="312"/>
      <c r="DC24" s="275">
        <f>SUM(DB25:DB28)</f>
        <v>0</v>
      </c>
      <c r="DF24" s="308" t="s">
        <v>137</v>
      </c>
      <c r="DG24" s="270" t="s">
        <v>194</v>
      </c>
      <c r="DH24" s="309"/>
      <c r="DI24" s="310"/>
      <c r="DJ24" s="310"/>
      <c r="DK24" s="312"/>
      <c r="DL24" s="275">
        <f>SUM(DK25:DK28)</f>
        <v>0</v>
      </c>
      <c r="DO24" s="308" t="s">
        <v>137</v>
      </c>
      <c r="DP24" s="270" t="s">
        <v>194</v>
      </c>
      <c r="DQ24" s="309"/>
      <c r="DR24" s="310"/>
      <c r="DS24" s="310"/>
      <c r="DT24" s="312"/>
      <c r="DU24" s="275">
        <f>SUM(DT25:DT28)</f>
        <v>0</v>
      </c>
      <c r="DX24" s="308" t="s">
        <v>137</v>
      </c>
      <c r="DY24" s="270" t="s">
        <v>194</v>
      </c>
      <c r="DZ24" s="309"/>
      <c r="EA24" s="310"/>
      <c r="EB24" s="310"/>
      <c r="EC24" s="312"/>
      <c r="ED24" s="275">
        <f>SUM(EC25:EC28)</f>
        <v>0</v>
      </c>
      <c r="EG24" s="308" t="s">
        <v>137</v>
      </c>
      <c r="EH24" s="270" t="s">
        <v>194</v>
      </c>
      <c r="EI24" s="309"/>
      <c r="EJ24" s="310"/>
      <c r="EK24" s="310"/>
      <c r="EL24" s="312"/>
      <c r="EM24" s="275">
        <f>SUM(EL25:EL28)</f>
        <v>0</v>
      </c>
    </row>
    <row r="25" spans="2:143" ht="72.75" customHeight="1">
      <c r="B25" s="286" t="s">
        <v>195</v>
      </c>
      <c r="C25" s="287" t="s">
        <v>196</v>
      </c>
      <c r="D25" s="288" t="s">
        <v>109</v>
      </c>
      <c r="E25" s="289">
        <v>1</v>
      </c>
      <c r="F25" s="290">
        <v>0</v>
      </c>
      <c r="G25" s="291">
        <f t="shared" si="0"/>
        <v>0</v>
      </c>
      <c r="H25" s="610" t="e">
        <f>+H24/G189</f>
        <v>#DIV/0!</v>
      </c>
      <c r="K25" s="286" t="s">
        <v>195</v>
      </c>
      <c r="L25" s="287" t="s">
        <v>196</v>
      </c>
      <c r="M25" s="288" t="s">
        <v>109</v>
      </c>
      <c r="N25" s="289">
        <v>1</v>
      </c>
      <c r="O25" s="290">
        <f t="shared" si="1"/>
        <v>162410</v>
      </c>
      <c r="P25" s="291">
        <f t="shared" ref="P25" si="46">+ROUND(N25*O25,0)</f>
        <v>162410</v>
      </c>
      <c r="Q25" s="610">
        <f>+Q24/P189</f>
        <v>6.0774556426899332E-3</v>
      </c>
      <c r="T25" s="286" t="s">
        <v>195</v>
      </c>
      <c r="U25" s="287" t="s">
        <v>196</v>
      </c>
      <c r="V25" s="288" t="s">
        <v>109</v>
      </c>
      <c r="W25" s="289">
        <v>1</v>
      </c>
      <c r="X25" s="290">
        <f>VLOOKUP(T25,OFERENTE_2,5,FALSE)</f>
        <v>55000</v>
      </c>
      <c r="Y25" s="291">
        <f t="shared" ref="Y25" si="47">+ROUND(W25*X25,0)</f>
        <v>55000</v>
      </c>
      <c r="Z25" s="610">
        <f>+Z24/Y189</f>
        <v>1.9334456600091823E-3</v>
      </c>
      <c r="AC25" s="286" t="s">
        <v>195</v>
      </c>
      <c r="AD25" s="287" t="s">
        <v>196</v>
      </c>
      <c r="AE25" s="288" t="s">
        <v>109</v>
      </c>
      <c r="AF25" s="289">
        <v>1</v>
      </c>
      <c r="AG25" s="290">
        <f>VLOOKUP(AC25,OFERENTE_3,5,FALSE)</f>
        <v>20000</v>
      </c>
      <c r="AH25" s="291">
        <f t="shared" ref="AH25" si="48">+ROUND(AF25*AG25,0)</f>
        <v>20000</v>
      </c>
      <c r="AI25" s="610">
        <f>+AI24/AH189</f>
        <v>1.0779791916725474E-3</v>
      </c>
      <c r="AL25" s="286" t="s">
        <v>195</v>
      </c>
      <c r="AM25" s="287" t="s">
        <v>196</v>
      </c>
      <c r="AN25" s="288" t="s">
        <v>109</v>
      </c>
      <c r="AO25" s="289">
        <v>1</v>
      </c>
      <c r="AP25" s="290">
        <f>VLOOKUP(AL25,OFERENTE_4,5,FALSE)</f>
        <v>70000</v>
      </c>
      <c r="AQ25" s="291">
        <f t="shared" ref="AQ25" si="49">+ROUND(AO25*AP25,0)</f>
        <v>70000</v>
      </c>
      <c r="AR25" s="610">
        <f>+AR24/AQ189</f>
        <v>2.2660706027439496E-3</v>
      </c>
      <c r="AU25" s="286" t="s">
        <v>195</v>
      </c>
      <c r="AV25" s="287" t="s">
        <v>196</v>
      </c>
      <c r="AW25" s="288" t="s">
        <v>109</v>
      </c>
      <c r="AX25" s="289">
        <v>1</v>
      </c>
      <c r="AY25" s="290">
        <f>VLOOKUP(AU25,OFERENTE_5,5,FALSE)</f>
        <v>37000</v>
      </c>
      <c r="AZ25" s="291">
        <f t="shared" ref="AZ25" si="50">+ROUND(AX25*AY25,0)</f>
        <v>37000</v>
      </c>
      <c r="BA25" s="610">
        <f>+BA24/AZ189</f>
        <v>1.2071092267630426E-3</v>
      </c>
      <c r="BD25" s="286" t="s">
        <v>195</v>
      </c>
      <c r="BE25" s="287" t="s">
        <v>196</v>
      </c>
      <c r="BF25" s="288" t="s">
        <v>109</v>
      </c>
      <c r="BG25" s="289">
        <v>1</v>
      </c>
      <c r="BH25" s="290">
        <f>VLOOKUP(BD25,OFERENTE_6,5,FALSE)</f>
        <v>62168</v>
      </c>
      <c r="BI25" s="291">
        <f t="shared" ref="BI25" si="51">+ROUND(BG25*BH25,0)</f>
        <v>62168</v>
      </c>
      <c r="BJ25" s="610">
        <f>+BJ24/BI189</f>
        <v>2.5301686808668136E-3</v>
      </c>
      <c r="BM25" s="286" t="s">
        <v>195</v>
      </c>
      <c r="BN25" s="287" t="s">
        <v>196</v>
      </c>
      <c r="BO25" s="288" t="s">
        <v>109</v>
      </c>
      <c r="BP25" s="289">
        <v>1</v>
      </c>
      <c r="BQ25" s="290">
        <f>VLOOKUP(BM25,OFERENTE_7,5,FALSE)</f>
        <v>0</v>
      </c>
      <c r="BR25" s="291">
        <f t="shared" ref="BR25" si="52">+ROUND(BP25*BQ25,0)</f>
        <v>0</v>
      </c>
      <c r="BS25" s="610" t="e">
        <f>+BS24/BR189</f>
        <v>#DIV/0!</v>
      </c>
      <c r="BV25" s="286" t="s">
        <v>195</v>
      </c>
      <c r="BW25" s="287" t="s">
        <v>196</v>
      </c>
      <c r="BX25" s="288" t="s">
        <v>109</v>
      </c>
      <c r="BY25" s="289">
        <v>1</v>
      </c>
      <c r="BZ25" s="290">
        <f>VLOOKUP(BV25,OFERENTE_8,5,FALSE)</f>
        <v>0</v>
      </c>
      <c r="CA25" s="291">
        <f t="shared" ref="CA25" si="53">+ROUND(BY25*BZ25,0)</f>
        <v>0</v>
      </c>
      <c r="CB25" s="610" t="e">
        <f>+CB24/CA189</f>
        <v>#DIV/0!</v>
      </c>
      <c r="CE25" s="286" t="s">
        <v>195</v>
      </c>
      <c r="CF25" s="287" t="s">
        <v>196</v>
      </c>
      <c r="CG25" s="288" t="s">
        <v>109</v>
      </c>
      <c r="CH25" s="289">
        <v>1</v>
      </c>
      <c r="CI25" s="290">
        <f>VLOOKUP(CE25,OFERENTE_9,5,FALSE)</f>
        <v>0</v>
      </c>
      <c r="CJ25" s="291">
        <f t="shared" ref="CJ25" si="54">+ROUND(CH25*CI25,0)</f>
        <v>0</v>
      </c>
      <c r="CK25" s="610" t="e">
        <f>+CK24/CJ189</f>
        <v>#DIV/0!</v>
      </c>
      <c r="CN25" s="286" t="s">
        <v>195</v>
      </c>
      <c r="CO25" s="287" t="s">
        <v>196</v>
      </c>
      <c r="CP25" s="288" t="s">
        <v>109</v>
      </c>
      <c r="CQ25" s="289">
        <v>1</v>
      </c>
      <c r="CR25" s="290">
        <f>VLOOKUP(CN25,OFERENTE_10,5,FALSE)</f>
        <v>0</v>
      </c>
      <c r="CS25" s="291">
        <f t="shared" ref="CS25" si="55">+ROUND(CQ25*CR25,0)</f>
        <v>0</v>
      </c>
      <c r="CT25" s="610" t="e">
        <f>+CT24/CS189</f>
        <v>#DIV/0!</v>
      </c>
      <c r="CW25" s="286" t="s">
        <v>195</v>
      </c>
      <c r="CX25" s="287" t="s">
        <v>196</v>
      </c>
      <c r="CY25" s="288" t="s">
        <v>109</v>
      </c>
      <c r="CZ25" s="289">
        <v>1</v>
      </c>
      <c r="DA25" s="290">
        <f>VLOOKUP(CW25,OFERENTE_11,5,FALSE)</f>
        <v>0</v>
      </c>
      <c r="DB25" s="291">
        <f t="shared" ref="DB25" si="56">+ROUND(CZ25*DA25,0)</f>
        <v>0</v>
      </c>
      <c r="DC25" s="610" t="e">
        <f>+DC24/DB189</f>
        <v>#DIV/0!</v>
      </c>
      <c r="DF25" s="286" t="s">
        <v>195</v>
      </c>
      <c r="DG25" s="287" t="s">
        <v>196</v>
      </c>
      <c r="DH25" s="288" t="s">
        <v>109</v>
      </c>
      <c r="DI25" s="289">
        <v>1</v>
      </c>
      <c r="DJ25" s="290">
        <f>VLOOKUP(DF25,OFERENTE_12,5,FALSE)</f>
        <v>0</v>
      </c>
      <c r="DK25" s="291">
        <f t="shared" ref="DK25" si="57">+ROUND(DI25*DJ25,0)</f>
        <v>0</v>
      </c>
      <c r="DL25" s="610" t="e">
        <f>+DL24/DK189</f>
        <v>#DIV/0!</v>
      </c>
      <c r="DO25" s="286" t="s">
        <v>195</v>
      </c>
      <c r="DP25" s="287" t="s">
        <v>196</v>
      </c>
      <c r="DQ25" s="288" t="s">
        <v>109</v>
      </c>
      <c r="DR25" s="289">
        <v>1</v>
      </c>
      <c r="DS25" s="290">
        <f>VLOOKUP(DO25,OFERENTE_13,5,FALSE)</f>
        <v>0</v>
      </c>
      <c r="DT25" s="291">
        <f t="shared" ref="DT25" si="58">+ROUND(DR25*DS25,0)</f>
        <v>0</v>
      </c>
      <c r="DU25" s="610" t="e">
        <f>+DU24/DT189</f>
        <v>#DIV/0!</v>
      </c>
      <c r="DX25" s="286" t="s">
        <v>195</v>
      </c>
      <c r="DY25" s="287" t="s">
        <v>196</v>
      </c>
      <c r="DZ25" s="288" t="s">
        <v>109</v>
      </c>
      <c r="EA25" s="289">
        <v>1</v>
      </c>
      <c r="EB25" s="290">
        <f>VLOOKUP(DX25,OFERENTE_14,5,FALSE)</f>
        <v>0</v>
      </c>
      <c r="EC25" s="291">
        <f t="shared" ref="EC25" si="59">+ROUND(EA25*EB25,0)</f>
        <v>0</v>
      </c>
      <c r="ED25" s="610" t="e">
        <f>+ED24/EC189</f>
        <v>#DIV/0!</v>
      </c>
      <c r="EG25" s="286" t="s">
        <v>195</v>
      </c>
      <c r="EH25" s="287" t="s">
        <v>196</v>
      </c>
      <c r="EI25" s="288" t="s">
        <v>109</v>
      </c>
      <c r="EJ25" s="289">
        <v>1</v>
      </c>
      <c r="EK25" s="290">
        <f>VLOOKUP(EG25,OFERENTE_15,5,FALSE)</f>
        <v>0</v>
      </c>
      <c r="EL25" s="291">
        <f t="shared" ref="EL25" si="60">+ROUND(EJ25*EK25,0)</f>
        <v>0</v>
      </c>
      <c r="EM25" s="610" t="e">
        <f>+EM24/EL189</f>
        <v>#DIV/0!</v>
      </c>
    </row>
    <row r="26" spans="2:143" ht="79.5" customHeight="1">
      <c r="B26" s="286" t="s">
        <v>197</v>
      </c>
      <c r="C26" s="305" t="s">
        <v>198</v>
      </c>
      <c r="D26" s="288" t="s">
        <v>107</v>
      </c>
      <c r="E26" s="289">
        <v>1</v>
      </c>
      <c r="F26" s="290">
        <v>0</v>
      </c>
      <c r="G26" s="291">
        <f>+ROUND(E26*F26,0)</f>
        <v>0</v>
      </c>
      <c r="H26" s="609"/>
      <c r="K26" s="286" t="s">
        <v>197</v>
      </c>
      <c r="L26" s="305" t="s">
        <v>198</v>
      </c>
      <c r="M26" s="288" t="s">
        <v>107</v>
      </c>
      <c r="N26" s="289">
        <v>1</v>
      </c>
      <c r="O26" s="290">
        <f t="shared" si="1"/>
        <v>8550</v>
      </c>
      <c r="P26" s="291">
        <f>+ROUND(N26*O26,0)</f>
        <v>8550</v>
      </c>
      <c r="Q26" s="609"/>
      <c r="T26" s="286" t="s">
        <v>197</v>
      </c>
      <c r="U26" s="305" t="s">
        <v>198</v>
      </c>
      <c r="V26" s="288" t="s">
        <v>107</v>
      </c>
      <c r="W26" s="289">
        <v>1</v>
      </c>
      <c r="X26" s="290">
        <f>VLOOKUP(T26,OFERENTE_2,5,FALSE)</f>
        <v>16120</v>
      </c>
      <c r="Y26" s="291">
        <f>+ROUND(W26*X26,0)</f>
        <v>16120</v>
      </c>
      <c r="Z26" s="609"/>
      <c r="AC26" s="286" t="s">
        <v>197</v>
      </c>
      <c r="AD26" s="305" t="s">
        <v>198</v>
      </c>
      <c r="AE26" s="288" t="s">
        <v>107</v>
      </c>
      <c r="AF26" s="289">
        <v>1</v>
      </c>
      <c r="AG26" s="290">
        <f>VLOOKUP(AC26,OFERENTE_3,5,FALSE)</f>
        <v>22000</v>
      </c>
      <c r="AH26" s="291">
        <f>+ROUND(AF26*AG26,0)</f>
        <v>22000</v>
      </c>
      <c r="AI26" s="609"/>
      <c r="AL26" s="286" t="s">
        <v>197</v>
      </c>
      <c r="AM26" s="305" t="s">
        <v>198</v>
      </c>
      <c r="AN26" s="288" t="s">
        <v>107</v>
      </c>
      <c r="AO26" s="289">
        <v>1</v>
      </c>
      <c r="AP26" s="290">
        <f>VLOOKUP(AL26,OFERENTE_4,5,FALSE)</f>
        <v>12000</v>
      </c>
      <c r="AQ26" s="291">
        <f>+ROUND(AO26*AP26,0)</f>
        <v>12000</v>
      </c>
      <c r="AR26" s="609"/>
      <c r="AU26" s="286" t="s">
        <v>197</v>
      </c>
      <c r="AV26" s="305" t="s">
        <v>198</v>
      </c>
      <c r="AW26" s="288" t="s">
        <v>107</v>
      </c>
      <c r="AX26" s="289">
        <v>1</v>
      </c>
      <c r="AY26" s="290">
        <f>VLOOKUP(AU26,OFERENTE_5,5,FALSE)</f>
        <v>12500</v>
      </c>
      <c r="AZ26" s="291">
        <f>+ROUND(AX26*AY26,0)</f>
        <v>12500</v>
      </c>
      <c r="BA26" s="609"/>
      <c r="BD26" s="286" t="s">
        <v>197</v>
      </c>
      <c r="BE26" s="305" t="s">
        <v>198</v>
      </c>
      <c r="BF26" s="288" t="s">
        <v>107</v>
      </c>
      <c r="BG26" s="289">
        <v>1</v>
      </c>
      <c r="BH26" s="290">
        <f>VLOOKUP(BD26,OFERENTE_6,5,FALSE)</f>
        <v>9248</v>
      </c>
      <c r="BI26" s="291">
        <f>+ROUND(BG26*BH26,0)</f>
        <v>9248</v>
      </c>
      <c r="BJ26" s="609"/>
      <c r="BM26" s="286" t="s">
        <v>197</v>
      </c>
      <c r="BN26" s="305" t="s">
        <v>198</v>
      </c>
      <c r="BO26" s="288" t="s">
        <v>107</v>
      </c>
      <c r="BP26" s="289">
        <v>1</v>
      </c>
      <c r="BQ26" s="290">
        <f>VLOOKUP(BM26,OFERENTE_7,5,FALSE)</f>
        <v>0</v>
      </c>
      <c r="BR26" s="291">
        <f>+ROUND(BP26*BQ26,0)</f>
        <v>0</v>
      </c>
      <c r="BS26" s="609"/>
      <c r="BV26" s="286" t="s">
        <v>197</v>
      </c>
      <c r="BW26" s="305" t="s">
        <v>198</v>
      </c>
      <c r="BX26" s="288" t="s">
        <v>107</v>
      </c>
      <c r="BY26" s="289">
        <v>1</v>
      </c>
      <c r="BZ26" s="290">
        <f>VLOOKUP(BV26,OFERENTE_8,5,FALSE)</f>
        <v>0</v>
      </c>
      <c r="CA26" s="291">
        <f>+ROUND(BY26*BZ26,0)</f>
        <v>0</v>
      </c>
      <c r="CB26" s="609"/>
      <c r="CE26" s="286" t="s">
        <v>197</v>
      </c>
      <c r="CF26" s="305" t="s">
        <v>198</v>
      </c>
      <c r="CG26" s="288" t="s">
        <v>107</v>
      </c>
      <c r="CH26" s="289">
        <v>1</v>
      </c>
      <c r="CI26" s="290">
        <f>VLOOKUP(CE26,OFERENTE_9,5,FALSE)</f>
        <v>0</v>
      </c>
      <c r="CJ26" s="291">
        <f>+ROUND(CH26*CI26,0)</f>
        <v>0</v>
      </c>
      <c r="CK26" s="609"/>
      <c r="CN26" s="286" t="s">
        <v>197</v>
      </c>
      <c r="CO26" s="305" t="s">
        <v>198</v>
      </c>
      <c r="CP26" s="288" t="s">
        <v>107</v>
      </c>
      <c r="CQ26" s="289">
        <v>1</v>
      </c>
      <c r="CR26" s="290">
        <f>VLOOKUP(CN26,OFERENTE_10,5,FALSE)</f>
        <v>0</v>
      </c>
      <c r="CS26" s="291">
        <f>+ROUND(CQ26*CR26,0)</f>
        <v>0</v>
      </c>
      <c r="CT26" s="609"/>
      <c r="CW26" s="286" t="s">
        <v>197</v>
      </c>
      <c r="CX26" s="305" t="s">
        <v>198</v>
      </c>
      <c r="CY26" s="288" t="s">
        <v>107</v>
      </c>
      <c r="CZ26" s="289">
        <v>1</v>
      </c>
      <c r="DA26" s="290">
        <f>VLOOKUP(CW26,OFERENTE_11,5,FALSE)</f>
        <v>0</v>
      </c>
      <c r="DB26" s="291">
        <f>+ROUND(CZ26*DA26,0)</f>
        <v>0</v>
      </c>
      <c r="DC26" s="609"/>
      <c r="DF26" s="286" t="s">
        <v>197</v>
      </c>
      <c r="DG26" s="305" t="s">
        <v>198</v>
      </c>
      <c r="DH26" s="288" t="s">
        <v>107</v>
      </c>
      <c r="DI26" s="289">
        <v>1</v>
      </c>
      <c r="DJ26" s="290">
        <f>VLOOKUP(DF26,OFERENTE_12,5,FALSE)</f>
        <v>0</v>
      </c>
      <c r="DK26" s="291">
        <f>+ROUND(DI26*DJ26,0)</f>
        <v>0</v>
      </c>
      <c r="DL26" s="609"/>
      <c r="DO26" s="286" t="s">
        <v>197</v>
      </c>
      <c r="DP26" s="305" t="s">
        <v>198</v>
      </c>
      <c r="DQ26" s="288" t="s">
        <v>107</v>
      </c>
      <c r="DR26" s="289">
        <v>1</v>
      </c>
      <c r="DS26" s="290">
        <f>VLOOKUP(DO26,OFERENTE_13,5,FALSE)</f>
        <v>0</v>
      </c>
      <c r="DT26" s="291">
        <f>+ROUND(DR26*DS26,0)</f>
        <v>0</v>
      </c>
      <c r="DU26" s="609"/>
      <c r="DX26" s="286" t="s">
        <v>197</v>
      </c>
      <c r="DY26" s="305" t="s">
        <v>198</v>
      </c>
      <c r="DZ26" s="288" t="s">
        <v>107</v>
      </c>
      <c r="EA26" s="289">
        <v>1</v>
      </c>
      <c r="EB26" s="290">
        <f>VLOOKUP(DX26,OFERENTE_14,5,FALSE)</f>
        <v>0</v>
      </c>
      <c r="EC26" s="291">
        <f>+ROUND(EA26*EB26,0)</f>
        <v>0</v>
      </c>
      <c r="ED26" s="609"/>
      <c r="EG26" s="286" t="s">
        <v>197</v>
      </c>
      <c r="EH26" s="305" t="s">
        <v>198</v>
      </c>
      <c r="EI26" s="288" t="s">
        <v>107</v>
      </c>
      <c r="EJ26" s="289">
        <v>1</v>
      </c>
      <c r="EK26" s="290">
        <f>VLOOKUP(EG26,OFERENTE_15,5,FALSE)</f>
        <v>0</v>
      </c>
      <c r="EL26" s="291">
        <f>+ROUND(EJ26*EK26,0)</f>
        <v>0</v>
      </c>
      <c r="EM26" s="609"/>
    </row>
    <row r="27" spans="2:143" ht="60" customHeight="1">
      <c r="B27" s="286" t="s">
        <v>199</v>
      </c>
      <c r="C27" s="305" t="s">
        <v>200</v>
      </c>
      <c r="D27" s="288" t="s">
        <v>201</v>
      </c>
      <c r="E27" s="289">
        <v>1</v>
      </c>
      <c r="F27" s="290">
        <v>0</v>
      </c>
      <c r="G27" s="291">
        <f t="shared" ref="G27:G28" si="61">+ROUND(E27*F27,0)</f>
        <v>0</v>
      </c>
      <c r="H27" s="609"/>
      <c r="K27" s="286" t="s">
        <v>199</v>
      </c>
      <c r="L27" s="305" t="s">
        <v>200</v>
      </c>
      <c r="M27" s="288" t="s">
        <v>201</v>
      </c>
      <c r="N27" s="289">
        <v>1</v>
      </c>
      <c r="O27" s="290">
        <f t="shared" si="1"/>
        <v>3401</v>
      </c>
      <c r="P27" s="291">
        <f t="shared" ref="P27:P28" si="62">+ROUND(N27*O27,0)</f>
        <v>3401</v>
      </c>
      <c r="Q27" s="609"/>
      <c r="T27" s="286" t="s">
        <v>199</v>
      </c>
      <c r="U27" s="305" t="s">
        <v>200</v>
      </c>
      <c r="V27" s="288" t="s">
        <v>201</v>
      </c>
      <c r="W27" s="289">
        <v>1</v>
      </c>
      <c r="X27" s="290">
        <f>VLOOKUP(T27,OFERENTE_2,5,FALSE)</f>
        <v>4100</v>
      </c>
      <c r="Y27" s="291">
        <f t="shared" ref="Y27:Y28" si="63">+ROUND(W27*X27,0)</f>
        <v>4100</v>
      </c>
      <c r="Z27" s="609"/>
      <c r="AC27" s="286" t="s">
        <v>199</v>
      </c>
      <c r="AD27" s="305" t="s">
        <v>200</v>
      </c>
      <c r="AE27" s="288" t="s">
        <v>201</v>
      </c>
      <c r="AF27" s="289">
        <v>1</v>
      </c>
      <c r="AG27" s="290">
        <f>VLOOKUP(AC27,OFERENTE_3,5,FALSE)</f>
        <v>4000</v>
      </c>
      <c r="AH27" s="291">
        <f t="shared" ref="AH27:AH28" si="64">+ROUND(AF27*AG27,0)</f>
        <v>4000</v>
      </c>
      <c r="AI27" s="609"/>
      <c r="AL27" s="286" t="s">
        <v>199</v>
      </c>
      <c r="AM27" s="305" t="s">
        <v>200</v>
      </c>
      <c r="AN27" s="288" t="s">
        <v>201</v>
      </c>
      <c r="AO27" s="289">
        <v>1</v>
      </c>
      <c r="AP27" s="290">
        <f>VLOOKUP(AL27,OFERENTE_4,5,FALSE)</f>
        <v>5000</v>
      </c>
      <c r="AQ27" s="291">
        <f t="shared" ref="AQ27:AQ28" si="65">+ROUND(AO27*AP27,0)</f>
        <v>5000</v>
      </c>
      <c r="AR27" s="609"/>
      <c r="AU27" s="286" t="s">
        <v>199</v>
      </c>
      <c r="AV27" s="305" t="s">
        <v>200</v>
      </c>
      <c r="AW27" s="288" t="s">
        <v>201</v>
      </c>
      <c r="AX27" s="289">
        <v>1</v>
      </c>
      <c r="AY27" s="290">
        <f>VLOOKUP(AU27,OFERENTE_5,5,FALSE)</f>
        <v>3350</v>
      </c>
      <c r="AZ27" s="291">
        <f t="shared" ref="AZ27:AZ28" si="66">+ROUND(AX27*AY27,0)</f>
        <v>3350</v>
      </c>
      <c r="BA27" s="609"/>
      <c r="BD27" s="286" t="s">
        <v>199</v>
      </c>
      <c r="BE27" s="305" t="s">
        <v>200</v>
      </c>
      <c r="BF27" s="288" t="s">
        <v>201</v>
      </c>
      <c r="BG27" s="289">
        <v>1</v>
      </c>
      <c r="BH27" s="290">
        <f>VLOOKUP(BD27,OFERENTE_6,5,FALSE)</f>
        <v>4370</v>
      </c>
      <c r="BI27" s="291">
        <f t="shared" ref="BI27:BI28" si="67">+ROUND(BG27*BH27,0)</f>
        <v>4370</v>
      </c>
      <c r="BJ27" s="609"/>
      <c r="BM27" s="286" t="s">
        <v>199</v>
      </c>
      <c r="BN27" s="305" t="s">
        <v>200</v>
      </c>
      <c r="BO27" s="288" t="s">
        <v>201</v>
      </c>
      <c r="BP27" s="289">
        <v>1</v>
      </c>
      <c r="BQ27" s="290">
        <f>VLOOKUP(BM27,OFERENTE_7,5,FALSE)</f>
        <v>0</v>
      </c>
      <c r="BR27" s="291">
        <f t="shared" ref="BR27:BR28" si="68">+ROUND(BP27*BQ27,0)</f>
        <v>0</v>
      </c>
      <c r="BS27" s="609"/>
      <c r="BV27" s="286" t="s">
        <v>199</v>
      </c>
      <c r="BW27" s="305" t="s">
        <v>200</v>
      </c>
      <c r="BX27" s="288" t="s">
        <v>201</v>
      </c>
      <c r="BY27" s="289">
        <v>1</v>
      </c>
      <c r="BZ27" s="290">
        <f>VLOOKUP(BV27,OFERENTE_8,5,FALSE)</f>
        <v>0</v>
      </c>
      <c r="CA27" s="291">
        <f t="shared" ref="CA27:CA28" si="69">+ROUND(BY27*BZ27,0)</f>
        <v>0</v>
      </c>
      <c r="CB27" s="609"/>
      <c r="CE27" s="286" t="s">
        <v>199</v>
      </c>
      <c r="CF27" s="305" t="s">
        <v>200</v>
      </c>
      <c r="CG27" s="288" t="s">
        <v>201</v>
      </c>
      <c r="CH27" s="289">
        <v>1</v>
      </c>
      <c r="CI27" s="290">
        <f>VLOOKUP(CE27,OFERENTE_9,5,FALSE)</f>
        <v>0</v>
      </c>
      <c r="CJ27" s="291">
        <f t="shared" ref="CJ27:CJ28" si="70">+ROUND(CH27*CI27,0)</f>
        <v>0</v>
      </c>
      <c r="CK27" s="609"/>
      <c r="CN27" s="286" t="s">
        <v>199</v>
      </c>
      <c r="CO27" s="305" t="s">
        <v>200</v>
      </c>
      <c r="CP27" s="288" t="s">
        <v>201</v>
      </c>
      <c r="CQ27" s="289">
        <v>1</v>
      </c>
      <c r="CR27" s="290">
        <f>VLOOKUP(CN27,OFERENTE_10,5,FALSE)</f>
        <v>0</v>
      </c>
      <c r="CS27" s="291">
        <f t="shared" ref="CS27:CS28" si="71">+ROUND(CQ27*CR27,0)</f>
        <v>0</v>
      </c>
      <c r="CT27" s="609"/>
      <c r="CW27" s="286" t="s">
        <v>199</v>
      </c>
      <c r="CX27" s="305" t="s">
        <v>200</v>
      </c>
      <c r="CY27" s="288" t="s">
        <v>201</v>
      </c>
      <c r="CZ27" s="289">
        <v>1</v>
      </c>
      <c r="DA27" s="290">
        <f>VLOOKUP(CW27,OFERENTE_11,5,FALSE)</f>
        <v>0</v>
      </c>
      <c r="DB27" s="291">
        <f t="shared" ref="DB27:DB28" si="72">+ROUND(CZ27*DA27,0)</f>
        <v>0</v>
      </c>
      <c r="DC27" s="609"/>
      <c r="DF27" s="286" t="s">
        <v>199</v>
      </c>
      <c r="DG27" s="305" t="s">
        <v>200</v>
      </c>
      <c r="DH27" s="288" t="s">
        <v>201</v>
      </c>
      <c r="DI27" s="289">
        <v>1</v>
      </c>
      <c r="DJ27" s="290">
        <f>VLOOKUP(DF27,OFERENTE_12,5,FALSE)</f>
        <v>0</v>
      </c>
      <c r="DK27" s="291">
        <f t="shared" ref="DK27:DK28" si="73">+ROUND(DI27*DJ27,0)</f>
        <v>0</v>
      </c>
      <c r="DL27" s="609"/>
      <c r="DO27" s="286" t="s">
        <v>199</v>
      </c>
      <c r="DP27" s="305" t="s">
        <v>200</v>
      </c>
      <c r="DQ27" s="288" t="s">
        <v>201</v>
      </c>
      <c r="DR27" s="289">
        <v>1</v>
      </c>
      <c r="DS27" s="290">
        <f>VLOOKUP(DO27,OFERENTE_13,5,FALSE)</f>
        <v>0</v>
      </c>
      <c r="DT27" s="291">
        <f t="shared" ref="DT27:DT28" si="74">+ROUND(DR27*DS27,0)</f>
        <v>0</v>
      </c>
      <c r="DU27" s="609"/>
      <c r="DX27" s="286" t="s">
        <v>199</v>
      </c>
      <c r="DY27" s="305" t="s">
        <v>200</v>
      </c>
      <c r="DZ27" s="288" t="s">
        <v>201</v>
      </c>
      <c r="EA27" s="289">
        <v>1</v>
      </c>
      <c r="EB27" s="290">
        <f>VLOOKUP(DX27,OFERENTE_14,5,FALSE)</f>
        <v>0</v>
      </c>
      <c r="EC27" s="291">
        <f t="shared" ref="EC27:EC28" si="75">+ROUND(EA27*EB27,0)</f>
        <v>0</v>
      </c>
      <c r="ED27" s="609"/>
      <c r="EG27" s="286" t="s">
        <v>199</v>
      </c>
      <c r="EH27" s="305" t="s">
        <v>200</v>
      </c>
      <c r="EI27" s="288" t="s">
        <v>201</v>
      </c>
      <c r="EJ27" s="289">
        <v>1</v>
      </c>
      <c r="EK27" s="290">
        <f>VLOOKUP(EG27,OFERENTE_15,5,FALSE)</f>
        <v>0</v>
      </c>
      <c r="EL27" s="291">
        <f t="shared" ref="EL27:EL28" si="76">+ROUND(EJ27*EK27,0)</f>
        <v>0</v>
      </c>
      <c r="EM27" s="609"/>
    </row>
    <row r="28" spans="2:143" ht="88.5" customHeight="1" thickBot="1">
      <c r="B28" s="286" t="s">
        <v>202</v>
      </c>
      <c r="C28" s="287" t="s">
        <v>203</v>
      </c>
      <c r="D28" s="288" t="s">
        <v>109</v>
      </c>
      <c r="E28" s="289">
        <v>1</v>
      </c>
      <c r="F28" s="290">
        <v>0</v>
      </c>
      <c r="G28" s="291">
        <f t="shared" si="61"/>
        <v>0</v>
      </c>
      <c r="H28" s="609"/>
      <c r="K28" s="286" t="s">
        <v>202</v>
      </c>
      <c r="L28" s="287" t="s">
        <v>203</v>
      </c>
      <c r="M28" s="288" t="s">
        <v>109</v>
      </c>
      <c r="N28" s="289">
        <v>1</v>
      </c>
      <c r="O28" s="290">
        <f t="shared" si="1"/>
        <v>56423</v>
      </c>
      <c r="P28" s="291">
        <f t="shared" si="62"/>
        <v>56423</v>
      </c>
      <c r="Q28" s="609"/>
      <c r="T28" s="286" t="s">
        <v>202</v>
      </c>
      <c r="U28" s="287" t="s">
        <v>203</v>
      </c>
      <c r="V28" s="288" t="s">
        <v>109</v>
      </c>
      <c r="W28" s="289">
        <v>1</v>
      </c>
      <c r="X28" s="290">
        <f>VLOOKUP(T28,OFERENTE_2,5,FALSE)</f>
        <v>48000</v>
      </c>
      <c r="Y28" s="291">
        <f t="shared" si="63"/>
        <v>48000</v>
      </c>
      <c r="Z28" s="609"/>
      <c r="AC28" s="286" t="s">
        <v>202</v>
      </c>
      <c r="AD28" s="287" t="s">
        <v>203</v>
      </c>
      <c r="AE28" s="288" t="s">
        <v>109</v>
      </c>
      <c r="AF28" s="289">
        <v>1</v>
      </c>
      <c r="AG28" s="290">
        <f>VLOOKUP(AC28,OFERENTE_3,5,FALSE)</f>
        <v>22000</v>
      </c>
      <c r="AH28" s="291">
        <f t="shared" si="64"/>
        <v>22000</v>
      </c>
      <c r="AI28" s="609"/>
      <c r="AL28" s="286" t="s">
        <v>202</v>
      </c>
      <c r="AM28" s="287" t="s">
        <v>203</v>
      </c>
      <c r="AN28" s="288" t="s">
        <v>109</v>
      </c>
      <c r="AO28" s="289">
        <v>1</v>
      </c>
      <c r="AP28" s="290">
        <f>VLOOKUP(AL28,OFERENTE_4,5,FALSE)</f>
        <v>60000</v>
      </c>
      <c r="AQ28" s="291">
        <f t="shared" si="65"/>
        <v>60000</v>
      </c>
      <c r="AR28" s="609"/>
      <c r="AU28" s="286" t="s">
        <v>202</v>
      </c>
      <c r="AV28" s="287" t="s">
        <v>203</v>
      </c>
      <c r="AW28" s="288" t="s">
        <v>109</v>
      </c>
      <c r="AX28" s="289">
        <v>1</v>
      </c>
      <c r="AY28" s="290">
        <f>VLOOKUP(AU28,OFERENTE_5,5,FALSE)</f>
        <v>25000</v>
      </c>
      <c r="AZ28" s="291">
        <f t="shared" si="66"/>
        <v>25000</v>
      </c>
      <c r="BA28" s="609"/>
      <c r="BD28" s="286" t="s">
        <v>202</v>
      </c>
      <c r="BE28" s="287" t="s">
        <v>203</v>
      </c>
      <c r="BF28" s="288" t="s">
        <v>109</v>
      </c>
      <c r="BG28" s="289">
        <v>1</v>
      </c>
      <c r="BH28" s="290">
        <f>VLOOKUP(BD28,OFERENTE_6,5,FALSE)</f>
        <v>72640</v>
      </c>
      <c r="BI28" s="291">
        <f t="shared" si="67"/>
        <v>72640</v>
      </c>
      <c r="BJ28" s="609"/>
      <c r="BM28" s="286" t="s">
        <v>202</v>
      </c>
      <c r="BN28" s="287" t="s">
        <v>203</v>
      </c>
      <c r="BO28" s="288" t="s">
        <v>109</v>
      </c>
      <c r="BP28" s="289">
        <v>1</v>
      </c>
      <c r="BQ28" s="290">
        <f>VLOOKUP(BM28,OFERENTE_7,5,FALSE)</f>
        <v>0</v>
      </c>
      <c r="BR28" s="291">
        <f t="shared" si="68"/>
        <v>0</v>
      </c>
      <c r="BS28" s="609"/>
      <c r="BV28" s="286" t="s">
        <v>202</v>
      </c>
      <c r="BW28" s="287" t="s">
        <v>203</v>
      </c>
      <c r="BX28" s="288" t="s">
        <v>109</v>
      </c>
      <c r="BY28" s="289">
        <v>1</v>
      </c>
      <c r="BZ28" s="290">
        <f>VLOOKUP(BV28,OFERENTE_8,5,FALSE)</f>
        <v>0</v>
      </c>
      <c r="CA28" s="291">
        <f t="shared" si="69"/>
        <v>0</v>
      </c>
      <c r="CB28" s="609"/>
      <c r="CE28" s="286" t="s">
        <v>202</v>
      </c>
      <c r="CF28" s="287" t="s">
        <v>203</v>
      </c>
      <c r="CG28" s="288" t="s">
        <v>109</v>
      </c>
      <c r="CH28" s="289">
        <v>1</v>
      </c>
      <c r="CI28" s="290">
        <f>VLOOKUP(CE28,OFERENTE_9,5,FALSE)</f>
        <v>0</v>
      </c>
      <c r="CJ28" s="291">
        <f t="shared" si="70"/>
        <v>0</v>
      </c>
      <c r="CK28" s="609"/>
      <c r="CN28" s="286" t="s">
        <v>202</v>
      </c>
      <c r="CO28" s="287" t="s">
        <v>203</v>
      </c>
      <c r="CP28" s="288" t="s">
        <v>109</v>
      </c>
      <c r="CQ28" s="289">
        <v>1</v>
      </c>
      <c r="CR28" s="290">
        <f>VLOOKUP(CN28,OFERENTE_10,5,FALSE)</f>
        <v>0</v>
      </c>
      <c r="CS28" s="291">
        <f t="shared" si="71"/>
        <v>0</v>
      </c>
      <c r="CT28" s="609"/>
      <c r="CW28" s="286" t="s">
        <v>202</v>
      </c>
      <c r="CX28" s="287" t="s">
        <v>203</v>
      </c>
      <c r="CY28" s="288" t="s">
        <v>109</v>
      </c>
      <c r="CZ28" s="289">
        <v>1</v>
      </c>
      <c r="DA28" s="290">
        <f>VLOOKUP(CW28,OFERENTE_11,5,FALSE)</f>
        <v>0</v>
      </c>
      <c r="DB28" s="291">
        <f t="shared" si="72"/>
        <v>0</v>
      </c>
      <c r="DC28" s="609"/>
      <c r="DF28" s="286" t="s">
        <v>202</v>
      </c>
      <c r="DG28" s="287" t="s">
        <v>203</v>
      </c>
      <c r="DH28" s="288" t="s">
        <v>109</v>
      </c>
      <c r="DI28" s="289">
        <v>1</v>
      </c>
      <c r="DJ28" s="290">
        <f>VLOOKUP(DF28,OFERENTE_12,5,FALSE)</f>
        <v>0</v>
      </c>
      <c r="DK28" s="291">
        <f t="shared" si="73"/>
        <v>0</v>
      </c>
      <c r="DL28" s="609"/>
      <c r="DO28" s="286" t="s">
        <v>202</v>
      </c>
      <c r="DP28" s="287" t="s">
        <v>203</v>
      </c>
      <c r="DQ28" s="288" t="s">
        <v>109</v>
      </c>
      <c r="DR28" s="289">
        <v>1</v>
      </c>
      <c r="DS28" s="290">
        <f>VLOOKUP(DO28,OFERENTE_13,5,FALSE)</f>
        <v>0</v>
      </c>
      <c r="DT28" s="291">
        <f t="shared" si="74"/>
        <v>0</v>
      </c>
      <c r="DU28" s="609"/>
      <c r="DX28" s="286" t="s">
        <v>202</v>
      </c>
      <c r="DY28" s="287" t="s">
        <v>203</v>
      </c>
      <c r="DZ28" s="288" t="s">
        <v>109</v>
      </c>
      <c r="EA28" s="289">
        <v>1</v>
      </c>
      <c r="EB28" s="290">
        <f>VLOOKUP(DX28,OFERENTE_14,5,FALSE)</f>
        <v>0</v>
      </c>
      <c r="EC28" s="291">
        <f t="shared" si="75"/>
        <v>0</v>
      </c>
      <c r="ED28" s="609"/>
      <c r="EG28" s="286" t="s">
        <v>202</v>
      </c>
      <c r="EH28" s="287" t="s">
        <v>203</v>
      </c>
      <c r="EI28" s="288" t="s">
        <v>109</v>
      </c>
      <c r="EJ28" s="289">
        <v>1</v>
      </c>
      <c r="EK28" s="290">
        <f>VLOOKUP(EG28,OFERENTE_15,5,FALSE)</f>
        <v>0</v>
      </c>
      <c r="EL28" s="291">
        <f t="shared" si="76"/>
        <v>0</v>
      </c>
      <c r="EM28" s="609"/>
    </row>
    <row r="29" spans="2:143" ht="17.25" thickTop="1">
      <c r="B29" s="308" t="s">
        <v>138</v>
      </c>
      <c r="C29" s="270" t="s">
        <v>204</v>
      </c>
      <c r="D29" s="309"/>
      <c r="E29" s="310"/>
      <c r="F29" s="312"/>
      <c r="G29" s="312"/>
      <c r="H29" s="275">
        <f>SUM(G30:G33)</f>
        <v>0</v>
      </c>
      <c r="J29" s="253"/>
      <c r="K29" s="308" t="s">
        <v>138</v>
      </c>
      <c r="L29" s="270" t="s">
        <v>204</v>
      </c>
      <c r="M29" s="309"/>
      <c r="N29" s="310"/>
      <c r="O29" s="310"/>
      <c r="P29" s="312"/>
      <c r="Q29" s="275">
        <f>SUM(P30:P33)</f>
        <v>266350</v>
      </c>
      <c r="T29" s="308" t="s">
        <v>138</v>
      </c>
      <c r="U29" s="270" t="s">
        <v>204</v>
      </c>
      <c r="V29" s="309"/>
      <c r="W29" s="310"/>
      <c r="X29" s="310"/>
      <c r="Y29" s="312"/>
      <c r="Z29" s="275">
        <f>SUM(Y30:Y33)</f>
        <v>262300</v>
      </c>
      <c r="AC29" s="308" t="s">
        <v>138</v>
      </c>
      <c r="AD29" s="270" t="s">
        <v>204</v>
      </c>
      <c r="AE29" s="309"/>
      <c r="AF29" s="310"/>
      <c r="AG29" s="310"/>
      <c r="AH29" s="312"/>
      <c r="AI29" s="275">
        <f>SUM(AH30:AH33)</f>
        <v>245000</v>
      </c>
      <c r="AL29" s="308" t="s">
        <v>138</v>
      </c>
      <c r="AM29" s="270" t="s">
        <v>204</v>
      </c>
      <c r="AN29" s="309"/>
      <c r="AO29" s="310"/>
      <c r="AP29" s="310"/>
      <c r="AQ29" s="312"/>
      <c r="AR29" s="275">
        <f>SUM(AQ30:AQ33)</f>
        <v>353000</v>
      </c>
      <c r="AU29" s="308" t="s">
        <v>138</v>
      </c>
      <c r="AV29" s="270" t="s">
        <v>204</v>
      </c>
      <c r="AW29" s="309"/>
      <c r="AX29" s="310"/>
      <c r="AY29" s="310"/>
      <c r="AZ29" s="312"/>
      <c r="BA29" s="275">
        <f>SUM(AZ30:AZ33)</f>
        <v>357000</v>
      </c>
      <c r="BD29" s="308" t="s">
        <v>138</v>
      </c>
      <c r="BE29" s="270" t="s">
        <v>204</v>
      </c>
      <c r="BF29" s="309"/>
      <c r="BG29" s="310"/>
      <c r="BH29" s="310"/>
      <c r="BI29" s="312"/>
      <c r="BJ29" s="275">
        <f>SUM(BI30:BI33)</f>
        <v>267103</v>
      </c>
      <c r="BM29" s="308" t="s">
        <v>138</v>
      </c>
      <c r="BN29" s="270" t="s">
        <v>204</v>
      </c>
      <c r="BO29" s="309"/>
      <c r="BP29" s="310"/>
      <c r="BQ29" s="310"/>
      <c r="BR29" s="312"/>
      <c r="BS29" s="275">
        <f>SUM(BR30:BR33)</f>
        <v>0</v>
      </c>
      <c r="BV29" s="308" t="s">
        <v>138</v>
      </c>
      <c r="BW29" s="270" t="s">
        <v>204</v>
      </c>
      <c r="BX29" s="309"/>
      <c r="BY29" s="310"/>
      <c r="BZ29" s="310"/>
      <c r="CA29" s="312"/>
      <c r="CB29" s="275">
        <f>SUM(CA30:CA33)</f>
        <v>0</v>
      </c>
      <c r="CE29" s="308" t="s">
        <v>138</v>
      </c>
      <c r="CF29" s="270" t="s">
        <v>204</v>
      </c>
      <c r="CG29" s="309"/>
      <c r="CH29" s="310"/>
      <c r="CI29" s="310"/>
      <c r="CJ29" s="312"/>
      <c r="CK29" s="275">
        <f>SUM(CJ30:CJ33)</f>
        <v>0</v>
      </c>
      <c r="CN29" s="308" t="s">
        <v>138</v>
      </c>
      <c r="CO29" s="270" t="s">
        <v>204</v>
      </c>
      <c r="CP29" s="309"/>
      <c r="CQ29" s="310"/>
      <c r="CR29" s="310"/>
      <c r="CS29" s="312"/>
      <c r="CT29" s="275">
        <f>SUM(CS30:CS33)</f>
        <v>0</v>
      </c>
      <c r="CW29" s="308" t="s">
        <v>138</v>
      </c>
      <c r="CX29" s="270" t="s">
        <v>204</v>
      </c>
      <c r="CY29" s="309"/>
      <c r="CZ29" s="310"/>
      <c r="DA29" s="310"/>
      <c r="DB29" s="312"/>
      <c r="DC29" s="275">
        <f>SUM(DB30:DB33)</f>
        <v>0</v>
      </c>
      <c r="DF29" s="308" t="s">
        <v>138</v>
      </c>
      <c r="DG29" s="270" t="s">
        <v>204</v>
      </c>
      <c r="DH29" s="309"/>
      <c r="DI29" s="310"/>
      <c r="DJ29" s="310"/>
      <c r="DK29" s="312"/>
      <c r="DL29" s="275">
        <f>SUM(DK30:DK33)</f>
        <v>0</v>
      </c>
      <c r="DO29" s="308" t="s">
        <v>138</v>
      </c>
      <c r="DP29" s="270" t="s">
        <v>204</v>
      </c>
      <c r="DQ29" s="309"/>
      <c r="DR29" s="310"/>
      <c r="DS29" s="310"/>
      <c r="DT29" s="312"/>
      <c r="DU29" s="275">
        <f>SUM(DT30:DT33)</f>
        <v>0</v>
      </c>
      <c r="DX29" s="308" t="s">
        <v>138</v>
      </c>
      <c r="DY29" s="270" t="s">
        <v>204</v>
      </c>
      <c r="DZ29" s="309"/>
      <c r="EA29" s="310"/>
      <c r="EB29" s="310"/>
      <c r="EC29" s="312"/>
      <c r="ED29" s="275">
        <f>SUM(EC30:EC33)</f>
        <v>0</v>
      </c>
      <c r="EG29" s="308" t="s">
        <v>138</v>
      </c>
      <c r="EH29" s="270" t="s">
        <v>204</v>
      </c>
      <c r="EI29" s="309"/>
      <c r="EJ29" s="310"/>
      <c r="EK29" s="310"/>
      <c r="EL29" s="312"/>
      <c r="EM29" s="275">
        <f>SUM(EL30:EL33)</f>
        <v>0</v>
      </c>
    </row>
    <row r="30" spans="2:143" ht="88.5" customHeight="1">
      <c r="B30" s="286" t="s">
        <v>205</v>
      </c>
      <c r="C30" s="305" t="s">
        <v>206</v>
      </c>
      <c r="D30" s="288" t="s">
        <v>108</v>
      </c>
      <c r="E30" s="289">
        <v>1</v>
      </c>
      <c r="F30" s="290">
        <v>0</v>
      </c>
      <c r="G30" s="291">
        <f t="shared" si="0"/>
        <v>0</v>
      </c>
      <c r="H30" s="610" t="e">
        <f>+H29/G189</f>
        <v>#DIV/0!</v>
      </c>
      <c r="K30" s="286" t="s">
        <v>205</v>
      </c>
      <c r="L30" s="305" t="s">
        <v>206</v>
      </c>
      <c r="M30" s="288" t="s">
        <v>108</v>
      </c>
      <c r="N30" s="289">
        <v>1</v>
      </c>
      <c r="O30" s="290">
        <f t="shared" si="1"/>
        <v>98684</v>
      </c>
      <c r="P30" s="291">
        <f t="shared" ref="P30:P33" si="77">+ROUND(N30*O30,0)</f>
        <v>98684</v>
      </c>
      <c r="Q30" s="610">
        <f>+Q29/P189</f>
        <v>7.014049112722129E-3</v>
      </c>
      <c r="T30" s="286" t="s">
        <v>205</v>
      </c>
      <c r="U30" s="305" t="s">
        <v>206</v>
      </c>
      <c r="V30" s="288" t="s">
        <v>108</v>
      </c>
      <c r="W30" s="289">
        <v>1</v>
      </c>
      <c r="X30" s="290">
        <f>VLOOKUP(T30,OFERENTE_2,5,FALSE)</f>
        <v>88400</v>
      </c>
      <c r="Y30" s="291">
        <f t="shared" ref="Y30:Y33" si="78">+ROUND(W30*X30,0)</f>
        <v>88400</v>
      </c>
      <c r="Z30" s="610">
        <f>+Z29/Y189</f>
        <v>4.1157506623957845E-3</v>
      </c>
      <c r="AC30" s="286" t="s">
        <v>205</v>
      </c>
      <c r="AD30" s="305" t="s">
        <v>206</v>
      </c>
      <c r="AE30" s="288" t="s">
        <v>108</v>
      </c>
      <c r="AF30" s="289">
        <v>1</v>
      </c>
      <c r="AG30" s="290">
        <f>VLOOKUP(AC30,OFERENTE_3,5,FALSE)</f>
        <v>85000</v>
      </c>
      <c r="AH30" s="291">
        <f t="shared" ref="AH30:AH33" si="79">+ROUND(AF30*AG30,0)</f>
        <v>85000</v>
      </c>
      <c r="AI30" s="610">
        <f>+AI29/AH189</f>
        <v>3.8838956170555014E-3</v>
      </c>
      <c r="AL30" s="286" t="s">
        <v>205</v>
      </c>
      <c r="AM30" s="305" t="s">
        <v>206</v>
      </c>
      <c r="AN30" s="288" t="s">
        <v>108</v>
      </c>
      <c r="AO30" s="289">
        <v>1</v>
      </c>
      <c r="AP30" s="290">
        <f>VLOOKUP(AL30,OFERENTE_4,5,FALSE)</f>
        <v>120000</v>
      </c>
      <c r="AQ30" s="291">
        <f t="shared" ref="AQ30:AQ33" si="80">+ROUND(AO30*AP30,0)</f>
        <v>120000</v>
      </c>
      <c r="AR30" s="610">
        <f>+AR29/AQ189</f>
        <v>5.4416525358409124E-3</v>
      </c>
      <c r="AU30" s="286" t="s">
        <v>205</v>
      </c>
      <c r="AV30" s="305" t="s">
        <v>206</v>
      </c>
      <c r="AW30" s="288" t="s">
        <v>108</v>
      </c>
      <c r="AX30" s="289">
        <v>1</v>
      </c>
      <c r="AY30" s="290">
        <f>VLOOKUP(AU30,OFERENTE_5,5,FALSE)</f>
        <v>100000</v>
      </c>
      <c r="AZ30" s="291">
        <f t="shared" ref="AZ30:AZ33" si="81">+ROUND(AX30*AY30,0)</f>
        <v>100000</v>
      </c>
      <c r="BA30" s="610">
        <f>+BA29/AZ189</f>
        <v>5.5354912518228161E-3</v>
      </c>
      <c r="BD30" s="286" t="s">
        <v>205</v>
      </c>
      <c r="BE30" s="305" t="s">
        <v>206</v>
      </c>
      <c r="BF30" s="288" t="s">
        <v>108</v>
      </c>
      <c r="BG30" s="289">
        <v>1</v>
      </c>
      <c r="BH30" s="290">
        <f>VLOOKUP(BD30,OFERENTE_6,5,FALSE)</f>
        <v>87720</v>
      </c>
      <c r="BI30" s="291">
        <f t="shared" ref="BI30:BI33" si="82">+ROUND(BG30*BH30,0)</f>
        <v>87720</v>
      </c>
      <c r="BJ30" s="610">
        <f>+BJ29/BI189</f>
        <v>4.5532160481692461E-3</v>
      </c>
      <c r="BM30" s="286" t="s">
        <v>205</v>
      </c>
      <c r="BN30" s="305" t="s">
        <v>206</v>
      </c>
      <c r="BO30" s="288" t="s">
        <v>108</v>
      </c>
      <c r="BP30" s="289">
        <v>1</v>
      </c>
      <c r="BQ30" s="290">
        <f>VLOOKUP(BM30,OFERENTE_7,5,FALSE)</f>
        <v>0</v>
      </c>
      <c r="BR30" s="291">
        <f t="shared" ref="BR30:BR33" si="83">+ROUND(BP30*BQ30,0)</f>
        <v>0</v>
      </c>
      <c r="BS30" s="610" t="e">
        <f>+BS29/BR189</f>
        <v>#DIV/0!</v>
      </c>
      <c r="BV30" s="286" t="s">
        <v>205</v>
      </c>
      <c r="BW30" s="305" t="s">
        <v>206</v>
      </c>
      <c r="BX30" s="288" t="s">
        <v>108</v>
      </c>
      <c r="BY30" s="289">
        <v>1</v>
      </c>
      <c r="BZ30" s="290">
        <f>VLOOKUP(BV30,OFERENTE_8,5,FALSE)</f>
        <v>0</v>
      </c>
      <c r="CA30" s="291">
        <f t="shared" ref="CA30:CA33" si="84">+ROUND(BY30*BZ30,0)</f>
        <v>0</v>
      </c>
      <c r="CB30" s="610" t="e">
        <f>+CB29/CA189</f>
        <v>#DIV/0!</v>
      </c>
      <c r="CE30" s="286" t="s">
        <v>205</v>
      </c>
      <c r="CF30" s="305" t="s">
        <v>206</v>
      </c>
      <c r="CG30" s="288" t="s">
        <v>108</v>
      </c>
      <c r="CH30" s="289">
        <v>1</v>
      </c>
      <c r="CI30" s="290">
        <f>VLOOKUP(CE30,OFERENTE_9,5,FALSE)</f>
        <v>0</v>
      </c>
      <c r="CJ30" s="291">
        <f t="shared" ref="CJ30:CJ33" si="85">+ROUND(CH30*CI30,0)</f>
        <v>0</v>
      </c>
      <c r="CK30" s="610" t="e">
        <f>+CK29/CJ189</f>
        <v>#DIV/0!</v>
      </c>
      <c r="CN30" s="286" t="s">
        <v>205</v>
      </c>
      <c r="CO30" s="305" t="s">
        <v>206</v>
      </c>
      <c r="CP30" s="288" t="s">
        <v>108</v>
      </c>
      <c r="CQ30" s="289">
        <v>1</v>
      </c>
      <c r="CR30" s="290">
        <f>VLOOKUP(CN30,OFERENTE_10,5,FALSE)</f>
        <v>0</v>
      </c>
      <c r="CS30" s="291">
        <f t="shared" ref="CS30:CS33" si="86">+ROUND(CQ30*CR30,0)</f>
        <v>0</v>
      </c>
      <c r="CT30" s="610" t="e">
        <f>+CT29/CS189</f>
        <v>#DIV/0!</v>
      </c>
      <c r="CW30" s="286" t="s">
        <v>205</v>
      </c>
      <c r="CX30" s="305" t="s">
        <v>206</v>
      </c>
      <c r="CY30" s="288" t="s">
        <v>108</v>
      </c>
      <c r="CZ30" s="289">
        <v>1</v>
      </c>
      <c r="DA30" s="290">
        <f>VLOOKUP(CW30,OFERENTE_11,5,FALSE)</f>
        <v>0</v>
      </c>
      <c r="DB30" s="291">
        <f t="shared" ref="DB30:DB33" si="87">+ROUND(CZ30*DA30,0)</f>
        <v>0</v>
      </c>
      <c r="DC30" s="610" t="e">
        <f>+DC29/DB189</f>
        <v>#DIV/0!</v>
      </c>
      <c r="DF30" s="286" t="s">
        <v>205</v>
      </c>
      <c r="DG30" s="305" t="s">
        <v>206</v>
      </c>
      <c r="DH30" s="288" t="s">
        <v>108</v>
      </c>
      <c r="DI30" s="289">
        <v>1</v>
      </c>
      <c r="DJ30" s="290">
        <f>VLOOKUP(DF30,OFERENTE_12,5,FALSE)</f>
        <v>0</v>
      </c>
      <c r="DK30" s="291">
        <f t="shared" ref="DK30:DK33" si="88">+ROUND(DI30*DJ30,0)</f>
        <v>0</v>
      </c>
      <c r="DL30" s="610" t="e">
        <f>+DL29/DK189</f>
        <v>#DIV/0!</v>
      </c>
      <c r="DO30" s="286" t="s">
        <v>205</v>
      </c>
      <c r="DP30" s="305" t="s">
        <v>206</v>
      </c>
      <c r="DQ30" s="288" t="s">
        <v>108</v>
      </c>
      <c r="DR30" s="289">
        <v>1</v>
      </c>
      <c r="DS30" s="290">
        <f>VLOOKUP(DO30,OFERENTE_13,5,FALSE)</f>
        <v>0</v>
      </c>
      <c r="DT30" s="291">
        <f t="shared" ref="DT30:DT33" si="89">+ROUND(DR30*DS30,0)</f>
        <v>0</v>
      </c>
      <c r="DU30" s="610" t="e">
        <f>+DU29/DT189</f>
        <v>#DIV/0!</v>
      </c>
      <c r="DX30" s="286" t="s">
        <v>205</v>
      </c>
      <c r="DY30" s="305" t="s">
        <v>206</v>
      </c>
      <c r="DZ30" s="288" t="s">
        <v>108</v>
      </c>
      <c r="EA30" s="289">
        <v>1</v>
      </c>
      <c r="EB30" s="290">
        <f>VLOOKUP(DX30,OFERENTE_14,5,FALSE)</f>
        <v>0</v>
      </c>
      <c r="EC30" s="291">
        <f t="shared" ref="EC30:EC33" si="90">+ROUND(EA30*EB30,0)</f>
        <v>0</v>
      </c>
      <c r="ED30" s="610" t="e">
        <f>+ED29/EC189</f>
        <v>#DIV/0!</v>
      </c>
      <c r="EG30" s="286" t="s">
        <v>205</v>
      </c>
      <c r="EH30" s="305" t="s">
        <v>206</v>
      </c>
      <c r="EI30" s="288" t="s">
        <v>108</v>
      </c>
      <c r="EJ30" s="289">
        <v>1</v>
      </c>
      <c r="EK30" s="290">
        <f>VLOOKUP(EG30,OFERENTE_15,5,FALSE)</f>
        <v>0</v>
      </c>
      <c r="EL30" s="291">
        <f t="shared" ref="EL30:EL33" si="91">+ROUND(EJ30*EK30,0)</f>
        <v>0</v>
      </c>
      <c r="EM30" s="610" t="e">
        <f>+EM29/EL189</f>
        <v>#DIV/0!</v>
      </c>
    </row>
    <row r="31" spans="2:143" ht="90" customHeight="1">
      <c r="B31" s="286" t="s">
        <v>207</v>
      </c>
      <c r="C31" s="305" t="s">
        <v>208</v>
      </c>
      <c r="D31" s="288" t="s">
        <v>109</v>
      </c>
      <c r="E31" s="289">
        <v>1</v>
      </c>
      <c r="F31" s="290">
        <v>0</v>
      </c>
      <c r="G31" s="291">
        <f t="shared" si="0"/>
        <v>0</v>
      </c>
      <c r="H31" s="609"/>
      <c r="K31" s="286" t="s">
        <v>207</v>
      </c>
      <c r="L31" s="305" t="s">
        <v>208</v>
      </c>
      <c r="M31" s="288" t="s">
        <v>109</v>
      </c>
      <c r="N31" s="289">
        <v>1</v>
      </c>
      <c r="O31" s="290">
        <f t="shared" si="1"/>
        <v>52478</v>
      </c>
      <c r="P31" s="291">
        <f t="shared" si="77"/>
        <v>52478</v>
      </c>
      <c r="Q31" s="609"/>
      <c r="T31" s="286" t="s">
        <v>207</v>
      </c>
      <c r="U31" s="305" t="s">
        <v>208</v>
      </c>
      <c r="V31" s="288" t="s">
        <v>109</v>
      </c>
      <c r="W31" s="289">
        <v>1</v>
      </c>
      <c r="X31" s="290">
        <f>VLOOKUP(T31,OFERENTE_2,5,FALSE)</f>
        <v>57500</v>
      </c>
      <c r="Y31" s="291">
        <f t="shared" si="78"/>
        <v>57500</v>
      </c>
      <c r="Z31" s="609"/>
      <c r="AC31" s="286" t="s">
        <v>207</v>
      </c>
      <c r="AD31" s="305" t="s">
        <v>208</v>
      </c>
      <c r="AE31" s="288" t="s">
        <v>109</v>
      </c>
      <c r="AF31" s="289">
        <v>1</v>
      </c>
      <c r="AG31" s="290">
        <f>VLOOKUP(AC31,OFERENTE_3,5,FALSE)</f>
        <v>42000</v>
      </c>
      <c r="AH31" s="291">
        <f t="shared" si="79"/>
        <v>42000</v>
      </c>
      <c r="AI31" s="609"/>
      <c r="AL31" s="286" t="s">
        <v>207</v>
      </c>
      <c r="AM31" s="305" t="s">
        <v>208</v>
      </c>
      <c r="AN31" s="288" t="s">
        <v>109</v>
      </c>
      <c r="AO31" s="289">
        <v>1</v>
      </c>
      <c r="AP31" s="290">
        <f>VLOOKUP(AL31,OFERENTE_4,5,FALSE)</f>
        <v>75000</v>
      </c>
      <c r="AQ31" s="291">
        <f t="shared" si="80"/>
        <v>75000</v>
      </c>
      <c r="AR31" s="609"/>
      <c r="AU31" s="286" t="s">
        <v>207</v>
      </c>
      <c r="AV31" s="305" t="s">
        <v>208</v>
      </c>
      <c r="AW31" s="288" t="s">
        <v>109</v>
      </c>
      <c r="AX31" s="289">
        <v>1</v>
      </c>
      <c r="AY31" s="290">
        <f>VLOOKUP(AU31,OFERENTE_5,5,FALSE)</f>
        <v>40000</v>
      </c>
      <c r="AZ31" s="291">
        <f t="shared" si="81"/>
        <v>40000</v>
      </c>
      <c r="BA31" s="609"/>
      <c r="BD31" s="286" t="s">
        <v>207</v>
      </c>
      <c r="BE31" s="305" t="s">
        <v>208</v>
      </c>
      <c r="BF31" s="288" t="s">
        <v>109</v>
      </c>
      <c r="BG31" s="289">
        <v>1</v>
      </c>
      <c r="BH31" s="290">
        <f>VLOOKUP(BD31,OFERENTE_6,5,FALSE)</f>
        <v>78750</v>
      </c>
      <c r="BI31" s="291">
        <f t="shared" si="82"/>
        <v>78750</v>
      </c>
      <c r="BJ31" s="609"/>
      <c r="BM31" s="286" t="s">
        <v>207</v>
      </c>
      <c r="BN31" s="305" t="s">
        <v>208</v>
      </c>
      <c r="BO31" s="288" t="s">
        <v>109</v>
      </c>
      <c r="BP31" s="289">
        <v>1</v>
      </c>
      <c r="BQ31" s="290">
        <f>VLOOKUP(BM31,OFERENTE_7,5,FALSE)</f>
        <v>0</v>
      </c>
      <c r="BR31" s="291">
        <f t="shared" si="83"/>
        <v>0</v>
      </c>
      <c r="BS31" s="609"/>
      <c r="BV31" s="286" t="s">
        <v>207</v>
      </c>
      <c r="BW31" s="305" t="s">
        <v>208</v>
      </c>
      <c r="BX31" s="288" t="s">
        <v>109</v>
      </c>
      <c r="BY31" s="289">
        <v>1</v>
      </c>
      <c r="BZ31" s="290">
        <f>VLOOKUP(BV31,OFERENTE_8,5,FALSE)</f>
        <v>0</v>
      </c>
      <c r="CA31" s="291">
        <f t="shared" si="84"/>
        <v>0</v>
      </c>
      <c r="CB31" s="609"/>
      <c r="CE31" s="286" t="s">
        <v>207</v>
      </c>
      <c r="CF31" s="305" t="s">
        <v>208</v>
      </c>
      <c r="CG31" s="288" t="s">
        <v>109</v>
      </c>
      <c r="CH31" s="289">
        <v>1</v>
      </c>
      <c r="CI31" s="290">
        <f>VLOOKUP(CE31,OFERENTE_9,5,FALSE)</f>
        <v>0</v>
      </c>
      <c r="CJ31" s="291">
        <f t="shared" si="85"/>
        <v>0</v>
      </c>
      <c r="CK31" s="609"/>
      <c r="CN31" s="286" t="s">
        <v>207</v>
      </c>
      <c r="CO31" s="305" t="s">
        <v>208</v>
      </c>
      <c r="CP31" s="288" t="s">
        <v>109</v>
      </c>
      <c r="CQ31" s="289">
        <v>1</v>
      </c>
      <c r="CR31" s="290">
        <f>VLOOKUP(CN31,OFERENTE_10,5,FALSE)</f>
        <v>0</v>
      </c>
      <c r="CS31" s="291">
        <f t="shared" si="86"/>
        <v>0</v>
      </c>
      <c r="CT31" s="609"/>
      <c r="CW31" s="286" t="s">
        <v>207</v>
      </c>
      <c r="CX31" s="305" t="s">
        <v>208</v>
      </c>
      <c r="CY31" s="288" t="s">
        <v>109</v>
      </c>
      <c r="CZ31" s="289">
        <v>1</v>
      </c>
      <c r="DA31" s="290">
        <f>VLOOKUP(CW31,OFERENTE_11,5,FALSE)</f>
        <v>0</v>
      </c>
      <c r="DB31" s="291">
        <f t="shared" si="87"/>
        <v>0</v>
      </c>
      <c r="DC31" s="609"/>
      <c r="DF31" s="286" t="s">
        <v>207</v>
      </c>
      <c r="DG31" s="305" t="s">
        <v>208</v>
      </c>
      <c r="DH31" s="288" t="s">
        <v>109</v>
      </c>
      <c r="DI31" s="289">
        <v>1</v>
      </c>
      <c r="DJ31" s="290">
        <f>VLOOKUP(DF31,OFERENTE_12,5,FALSE)</f>
        <v>0</v>
      </c>
      <c r="DK31" s="291">
        <f t="shared" si="88"/>
        <v>0</v>
      </c>
      <c r="DL31" s="609"/>
      <c r="DO31" s="286" t="s">
        <v>207</v>
      </c>
      <c r="DP31" s="305" t="s">
        <v>208</v>
      </c>
      <c r="DQ31" s="288" t="s">
        <v>109</v>
      </c>
      <c r="DR31" s="289">
        <v>1</v>
      </c>
      <c r="DS31" s="290">
        <f>VLOOKUP(DO31,OFERENTE_13,5,FALSE)</f>
        <v>0</v>
      </c>
      <c r="DT31" s="291">
        <f t="shared" si="89"/>
        <v>0</v>
      </c>
      <c r="DU31" s="609"/>
      <c r="DX31" s="286" t="s">
        <v>207</v>
      </c>
      <c r="DY31" s="305" t="s">
        <v>208</v>
      </c>
      <c r="DZ31" s="288" t="s">
        <v>109</v>
      </c>
      <c r="EA31" s="289">
        <v>1</v>
      </c>
      <c r="EB31" s="290">
        <f>VLOOKUP(DX31,OFERENTE_14,5,FALSE)</f>
        <v>0</v>
      </c>
      <c r="EC31" s="291">
        <f t="shared" si="90"/>
        <v>0</v>
      </c>
      <c r="ED31" s="609"/>
      <c r="EG31" s="286" t="s">
        <v>207</v>
      </c>
      <c r="EH31" s="305" t="s">
        <v>208</v>
      </c>
      <c r="EI31" s="288" t="s">
        <v>109</v>
      </c>
      <c r="EJ31" s="289">
        <v>1</v>
      </c>
      <c r="EK31" s="290">
        <f>VLOOKUP(EG31,OFERENTE_15,5,FALSE)</f>
        <v>0</v>
      </c>
      <c r="EL31" s="291">
        <f t="shared" si="91"/>
        <v>0</v>
      </c>
      <c r="EM31" s="609"/>
    </row>
    <row r="32" spans="2:143" ht="66.75" customHeight="1">
      <c r="B32" s="286" t="s">
        <v>209</v>
      </c>
      <c r="C32" s="305" t="s">
        <v>210</v>
      </c>
      <c r="D32" s="288" t="s">
        <v>109</v>
      </c>
      <c r="E32" s="289">
        <v>1</v>
      </c>
      <c r="F32" s="290">
        <v>0</v>
      </c>
      <c r="G32" s="291">
        <f t="shared" si="0"/>
        <v>0</v>
      </c>
      <c r="H32" s="609"/>
      <c r="I32" s="304"/>
      <c r="K32" s="286" t="s">
        <v>209</v>
      </c>
      <c r="L32" s="305" t="s">
        <v>210</v>
      </c>
      <c r="M32" s="288" t="s">
        <v>109</v>
      </c>
      <c r="N32" s="289">
        <v>1</v>
      </c>
      <c r="O32" s="290">
        <f t="shared" si="1"/>
        <v>27500</v>
      </c>
      <c r="P32" s="291">
        <f t="shared" si="77"/>
        <v>27500</v>
      </c>
      <c r="Q32" s="609"/>
      <c r="T32" s="286" t="s">
        <v>209</v>
      </c>
      <c r="U32" s="305" t="s">
        <v>210</v>
      </c>
      <c r="V32" s="288" t="s">
        <v>109</v>
      </c>
      <c r="W32" s="289">
        <v>1</v>
      </c>
      <c r="X32" s="290">
        <f>VLOOKUP(T32,OFERENTE_2,5,FALSE)</f>
        <v>31400</v>
      </c>
      <c r="Y32" s="291">
        <f t="shared" si="78"/>
        <v>31400</v>
      </c>
      <c r="Z32" s="609"/>
      <c r="AC32" s="286" t="s">
        <v>209</v>
      </c>
      <c r="AD32" s="305" t="s">
        <v>210</v>
      </c>
      <c r="AE32" s="288" t="s">
        <v>109</v>
      </c>
      <c r="AF32" s="289">
        <v>1</v>
      </c>
      <c r="AG32" s="290">
        <f>VLOOKUP(AC32,OFERENTE_3,5,FALSE)</f>
        <v>28000</v>
      </c>
      <c r="AH32" s="291">
        <f t="shared" si="79"/>
        <v>28000</v>
      </c>
      <c r="AI32" s="609"/>
      <c r="AL32" s="286" t="s">
        <v>209</v>
      </c>
      <c r="AM32" s="305" t="s">
        <v>210</v>
      </c>
      <c r="AN32" s="288" t="s">
        <v>109</v>
      </c>
      <c r="AO32" s="289">
        <v>1</v>
      </c>
      <c r="AP32" s="290">
        <f>VLOOKUP(AL32,OFERENTE_4,5,FALSE)</f>
        <v>68000</v>
      </c>
      <c r="AQ32" s="291">
        <f t="shared" si="80"/>
        <v>68000</v>
      </c>
      <c r="AR32" s="609"/>
      <c r="AU32" s="286" t="s">
        <v>209</v>
      </c>
      <c r="AV32" s="305" t="s">
        <v>210</v>
      </c>
      <c r="AW32" s="288" t="s">
        <v>109</v>
      </c>
      <c r="AX32" s="289">
        <v>1</v>
      </c>
      <c r="AY32" s="290">
        <f>VLOOKUP(AU32,OFERENTE_5,5,FALSE)</f>
        <v>32000</v>
      </c>
      <c r="AZ32" s="291">
        <f t="shared" si="81"/>
        <v>32000</v>
      </c>
      <c r="BA32" s="609"/>
      <c r="BD32" s="286" t="s">
        <v>209</v>
      </c>
      <c r="BE32" s="305" t="s">
        <v>210</v>
      </c>
      <c r="BF32" s="288" t="s">
        <v>109</v>
      </c>
      <c r="BG32" s="289">
        <v>1</v>
      </c>
      <c r="BH32" s="290">
        <f>VLOOKUP(BD32,OFERENTE_6,5,FALSE)</f>
        <v>23612</v>
      </c>
      <c r="BI32" s="291">
        <f t="shared" si="82"/>
        <v>23612</v>
      </c>
      <c r="BJ32" s="609"/>
      <c r="BM32" s="286" t="s">
        <v>209</v>
      </c>
      <c r="BN32" s="305" t="s">
        <v>210</v>
      </c>
      <c r="BO32" s="288" t="s">
        <v>109</v>
      </c>
      <c r="BP32" s="289">
        <v>1</v>
      </c>
      <c r="BQ32" s="290">
        <f>VLOOKUP(BM32,OFERENTE_7,5,FALSE)</f>
        <v>0</v>
      </c>
      <c r="BR32" s="291">
        <f t="shared" si="83"/>
        <v>0</v>
      </c>
      <c r="BS32" s="609"/>
      <c r="BV32" s="286" t="s">
        <v>209</v>
      </c>
      <c r="BW32" s="305" t="s">
        <v>210</v>
      </c>
      <c r="BX32" s="288" t="s">
        <v>109</v>
      </c>
      <c r="BY32" s="289">
        <v>1</v>
      </c>
      <c r="BZ32" s="290">
        <f>VLOOKUP(BV32,OFERENTE_8,5,FALSE)</f>
        <v>0</v>
      </c>
      <c r="CA32" s="291">
        <f t="shared" si="84"/>
        <v>0</v>
      </c>
      <c r="CB32" s="609"/>
      <c r="CE32" s="286" t="s">
        <v>209</v>
      </c>
      <c r="CF32" s="305" t="s">
        <v>210</v>
      </c>
      <c r="CG32" s="288" t="s">
        <v>109</v>
      </c>
      <c r="CH32" s="289">
        <v>1</v>
      </c>
      <c r="CI32" s="290">
        <f>VLOOKUP(CE32,OFERENTE_9,5,FALSE)</f>
        <v>0</v>
      </c>
      <c r="CJ32" s="291">
        <f t="shared" si="85"/>
        <v>0</v>
      </c>
      <c r="CK32" s="609"/>
      <c r="CN32" s="286" t="s">
        <v>209</v>
      </c>
      <c r="CO32" s="305" t="s">
        <v>210</v>
      </c>
      <c r="CP32" s="288" t="s">
        <v>109</v>
      </c>
      <c r="CQ32" s="289">
        <v>1</v>
      </c>
      <c r="CR32" s="290">
        <f>VLOOKUP(CN32,OFERENTE_10,5,FALSE)</f>
        <v>0</v>
      </c>
      <c r="CS32" s="291">
        <f t="shared" si="86"/>
        <v>0</v>
      </c>
      <c r="CT32" s="609"/>
      <c r="CW32" s="286" t="s">
        <v>209</v>
      </c>
      <c r="CX32" s="305" t="s">
        <v>210</v>
      </c>
      <c r="CY32" s="288" t="s">
        <v>109</v>
      </c>
      <c r="CZ32" s="289">
        <v>1</v>
      </c>
      <c r="DA32" s="290">
        <f>VLOOKUP(CW32,OFERENTE_11,5,FALSE)</f>
        <v>0</v>
      </c>
      <c r="DB32" s="291">
        <f t="shared" si="87"/>
        <v>0</v>
      </c>
      <c r="DC32" s="609"/>
      <c r="DF32" s="286" t="s">
        <v>209</v>
      </c>
      <c r="DG32" s="305" t="s">
        <v>210</v>
      </c>
      <c r="DH32" s="288" t="s">
        <v>109</v>
      </c>
      <c r="DI32" s="289">
        <v>1</v>
      </c>
      <c r="DJ32" s="290">
        <f>VLOOKUP(DF32,OFERENTE_12,5,FALSE)</f>
        <v>0</v>
      </c>
      <c r="DK32" s="291">
        <f t="shared" si="88"/>
        <v>0</v>
      </c>
      <c r="DL32" s="609"/>
      <c r="DO32" s="286" t="s">
        <v>209</v>
      </c>
      <c r="DP32" s="305" t="s">
        <v>210</v>
      </c>
      <c r="DQ32" s="288" t="s">
        <v>109</v>
      </c>
      <c r="DR32" s="289">
        <v>1</v>
      </c>
      <c r="DS32" s="290">
        <f>VLOOKUP(DO32,OFERENTE_13,5,FALSE)</f>
        <v>0</v>
      </c>
      <c r="DT32" s="291">
        <f t="shared" si="89"/>
        <v>0</v>
      </c>
      <c r="DU32" s="609"/>
      <c r="DX32" s="286" t="s">
        <v>209</v>
      </c>
      <c r="DY32" s="305" t="s">
        <v>210</v>
      </c>
      <c r="DZ32" s="288" t="s">
        <v>109</v>
      </c>
      <c r="EA32" s="289">
        <v>1</v>
      </c>
      <c r="EB32" s="290">
        <f>VLOOKUP(DX32,OFERENTE_14,5,FALSE)</f>
        <v>0</v>
      </c>
      <c r="EC32" s="291">
        <f t="shared" si="90"/>
        <v>0</v>
      </c>
      <c r="ED32" s="609"/>
      <c r="EG32" s="286" t="s">
        <v>209</v>
      </c>
      <c r="EH32" s="305" t="s">
        <v>210</v>
      </c>
      <c r="EI32" s="288" t="s">
        <v>109</v>
      </c>
      <c r="EJ32" s="289">
        <v>1</v>
      </c>
      <c r="EK32" s="290">
        <f>VLOOKUP(EG32,OFERENTE_15,5,FALSE)</f>
        <v>0</v>
      </c>
      <c r="EL32" s="291">
        <f t="shared" si="91"/>
        <v>0</v>
      </c>
      <c r="EM32" s="609"/>
    </row>
    <row r="33" spans="2:143" ht="75" customHeight="1" thickBot="1">
      <c r="B33" s="286" t="s">
        <v>211</v>
      </c>
      <c r="C33" s="305" t="s">
        <v>212</v>
      </c>
      <c r="D33" s="288" t="s">
        <v>108</v>
      </c>
      <c r="E33" s="289">
        <v>1</v>
      </c>
      <c r="F33" s="290">
        <v>0</v>
      </c>
      <c r="G33" s="291">
        <f t="shared" si="0"/>
        <v>0</v>
      </c>
      <c r="H33" s="609"/>
      <c r="I33" s="304"/>
      <c r="K33" s="286" t="s">
        <v>211</v>
      </c>
      <c r="L33" s="305" t="s">
        <v>212</v>
      </c>
      <c r="M33" s="288" t="s">
        <v>108</v>
      </c>
      <c r="N33" s="289">
        <v>1</v>
      </c>
      <c r="O33" s="290">
        <f t="shared" si="1"/>
        <v>87688</v>
      </c>
      <c r="P33" s="291">
        <f t="shared" si="77"/>
        <v>87688</v>
      </c>
      <c r="Q33" s="609"/>
      <c r="T33" s="286" t="s">
        <v>211</v>
      </c>
      <c r="U33" s="305" t="s">
        <v>212</v>
      </c>
      <c r="V33" s="288" t="s">
        <v>108</v>
      </c>
      <c r="W33" s="289">
        <v>1</v>
      </c>
      <c r="X33" s="290">
        <f>VLOOKUP(T33,OFERENTE_2,5,FALSE)</f>
        <v>85000</v>
      </c>
      <c r="Y33" s="291">
        <f t="shared" si="78"/>
        <v>85000</v>
      </c>
      <c r="Z33" s="609"/>
      <c r="AC33" s="286" t="s">
        <v>211</v>
      </c>
      <c r="AD33" s="305" t="s">
        <v>212</v>
      </c>
      <c r="AE33" s="288" t="s">
        <v>108</v>
      </c>
      <c r="AF33" s="289">
        <v>1</v>
      </c>
      <c r="AG33" s="290">
        <f>VLOOKUP(AC33,OFERENTE_3,5,FALSE)</f>
        <v>90000</v>
      </c>
      <c r="AH33" s="291">
        <f t="shared" si="79"/>
        <v>90000</v>
      </c>
      <c r="AI33" s="609"/>
      <c r="AL33" s="286" t="s">
        <v>211</v>
      </c>
      <c r="AM33" s="305" t="s">
        <v>212</v>
      </c>
      <c r="AN33" s="288" t="s">
        <v>108</v>
      </c>
      <c r="AO33" s="289">
        <v>1</v>
      </c>
      <c r="AP33" s="290">
        <f>VLOOKUP(AL33,OFERENTE_4,5,FALSE)</f>
        <v>90000</v>
      </c>
      <c r="AQ33" s="291">
        <f t="shared" si="80"/>
        <v>90000</v>
      </c>
      <c r="AR33" s="609"/>
      <c r="AU33" s="286" t="s">
        <v>211</v>
      </c>
      <c r="AV33" s="305" t="s">
        <v>212</v>
      </c>
      <c r="AW33" s="288" t="s">
        <v>108</v>
      </c>
      <c r="AX33" s="289">
        <v>1</v>
      </c>
      <c r="AY33" s="290">
        <f>VLOOKUP(AU33,OFERENTE_5,5,FALSE)</f>
        <v>185000</v>
      </c>
      <c r="AZ33" s="291">
        <f t="shared" si="81"/>
        <v>185000</v>
      </c>
      <c r="BA33" s="609"/>
      <c r="BD33" s="286" t="s">
        <v>211</v>
      </c>
      <c r="BE33" s="305" t="s">
        <v>212</v>
      </c>
      <c r="BF33" s="288" t="s">
        <v>108</v>
      </c>
      <c r="BG33" s="289">
        <v>1</v>
      </c>
      <c r="BH33" s="290">
        <f>VLOOKUP(BD33,OFERENTE_6,5,FALSE)</f>
        <v>77021</v>
      </c>
      <c r="BI33" s="291">
        <f t="shared" si="82"/>
        <v>77021</v>
      </c>
      <c r="BJ33" s="609"/>
      <c r="BM33" s="286" t="s">
        <v>211</v>
      </c>
      <c r="BN33" s="305" t="s">
        <v>212</v>
      </c>
      <c r="BO33" s="288" t="s">
        <v>108</v>
      </c>
      <c r="BP33" s="289">
        <v>1</v>
      </c>
      <c r="BQ33" s="290">
        <f>VLOOKUP(BM33,OFERENTE_7,5,FALSE)</f>
        <v>0</v>
      </c>
      <c r="BR33" s="291">
        <f t="shared" si="83"/>
        <v>0</v>
      </c>
      <c r="BS33" s="609"/>
      <c r="BV33" s="286" t="s">
        <v>211</v>
      </c>
      <c r="BW33" s="305" t="s">
        <v>212</v>
      </c>
      <c r="BX33" s="288" t="s">
        <v>108</v>
      </c>
      <c r="BY33" s="289">
        <v>1</v>
      </c>
      <c r="BZ33" s="290">
        <f>VLOOKUP(BV33,OFERENTE_8,5,FALSE)</f>
        <v>0</v>
      </c>
      <c r="CA33" s="291">
        <f t="shared" si="84"/>
        <v>0</v>
      </c>
      <c r="CB33" s="609"/>
      <c r="CE33" s="286" t="s">
        <v>211</v>
      </c>
      <c r="CF33" s="305" t="s">
        <v>212</v>
      </c>
      <c r="CG33" s="288" t="s">
        <v>108</v>
      </c>
      <c r="CH33" s="289">
        <v>1</v>
      </c>
      <c r="CI33" s="290">
        <f>VLOOKUP(CE33,OFERENTE_9,5,FALSE)</f>
        <v>0</v>
      </c>
      <c r="CJ33" s="291">
        <f t="shared" si="85"/>
        <v>0</v>
      </c>
      <c r="CK33" s="609"/>
      <c r="CN33" s="286" t="s">
        <v>211</v>
      </c>
      <c r="CO33" s="305" t="s">
        <v>212</v>
      </c>
      <c r="CP33" s="288" t="s">
        <v>108</v>
      </c>
      <c r="CQ33" s="289">
        <v>1</v>
      </c>
      <c r="CR33" s="290">
        <f>VLOOKUP(CN33,OFERENTE_10,5,FALSE)</f>
        <v>0</v>
      </c>
      <c r="CS33" s="291">
        <f t="shared" si="86"/>
        <v>0</v>
      </c>
      <c r="CT33" s="609"/>
      <c r="CW33" s="286" t="s">
        <v>211</v>
      </c>
      <c r="CX33" s="305" t="s">
        <v>212</v>
      </c>
      <c r="CY33" s="288" t="s">
        <v>108</v>
      </c>
      <c r="CZ33" s="289">
        <v>1</v>
      </c>
      <c r="DA33" s="290">
        <f>VLOOKUP(CW33,OFERENTE_11,5,FALSE)</f>
        <v>0</v>
      </c>
      <c r="DB33" s="291">
        <f t="shared" si="87"/>
        <v>0</v>
      </c>
      <c r="DC33" s="609"/>
      <c r="DF33" s="286" t="s">
        <v>211</v>
      </c>
      <c r="DG33" s="305" t="s">
        <v>212</v>
      </c>
      <c r="DH33" s="288" t="s">
        <v>108</v>
      </c>
      <c r="DI33" s="289">
        <v>1</v>
      </c>
      <c r="DJ33" s="290">
        <f>VLOOKUP(DF33,OFERENTE_12,5,FALSE)</f>
        <v>0</v>
      </c>
      <c r="DK33" s="291">
        <f t="shared" si="88"/>
        <v>0</v>
      </c>
      <c r="DL33" s="609"/>
      <c r="DO33" s="286" t="s">
        <v>211</v>
      </c>
      <c r="DP33" s="305" t="s">
        <v>212</v>
      </c>
      <c r="DQ33" s="288" t="s">
        <v>108</v>
      </c>
      <c r="DR33" s="289">
        <v>1</v>
      </c>
      <c r="DS33" s="290">
        <f>VLOOKUP(DO33,OFERENTE_13,5,FALSE)</f>
        <v>0</v>
      </c>
      <c r="DT33" s="291">
        <f t="shared" si="89"/>
        <v>0</v>
      </c>
      <c r="DU33" s="609"/>
      <c r="DX33" s="286" t="s">
        <v>211</v>
      </c>
      <c r="DY33" s="305" t="s">
        <v>212</v>
      </c>
      <c r="DZ33" s="288" t="s">
        <v>108</v>
      </c>
      <c r="EA33" s="289">
        <v>1</v>
      </c>
      <c r="EB33" s="290">
        <f>VLOOKUP(DX33,OFERENTE_14,5,FALSE)</f>
        <v>0</v>
      </c>
      <c r="EC33" s="291">
        <f t="shared" si="90"/>
        <v>0</v>
      </c>
      <c r="ED33" s="609"/>
      <c r="EG33" s="286" t="s">
        <v>211</v>
      </c>
      <c r="EH33" s="305" t="s">
        <v>212</v>
      </c>
      <c r="EI33" s="288" t="s">
        <v>108</v>
      </c>
      <c r="EJ33" s="289">
        <v>1</v>
      </c>
      <c r="EK33" s="290">
        <f>VLOOKUP(EG33,OFERENTE_15,5,FALSE)</f>
        <v>0</v>
      </c>
      <c r="EL33" s="291">
        <f t="shared" si="91"/>
        <v>0</v>
      </c>
      <c r="EM33" s="609"/>
    </row>
    <row r="34" spans="2:143" ht="17.25" thickTop="1">
      <c r="B34" s="308" t="s">
        <v>139</v>
      </c>
      <c r="C34" s="270" t="s">
        <v>213</v>
      </c>
      <c r="D34" s="309"/>
      <c r="E34" s="310"/>
      <c r="F34" s="311"/>
      <c r="G34" s="312"/>
      <c r="H34" s="275">
        <f>SUM(G35:G42)</f>
        <v>0</v>
      </c>
      <c r="K34" s="308" t="s">
        <v>139</v>
      </c>
      <c r="L34" s="270" t="s">
        <v>213</v>
      </c>
      <c r="M34" s="309"/>
      <c r="N34" s="310"/>
      <c r="O34" s="310"/>
      <c r="P34" s="312"/>
      <c r="Q34" s="275">
        <f>SUM(P35:P42)</f>
        <v>274478</v>
      </c>
      <c r="T34" s="308" t="s">
        <v>139</v>
      </c>
      <c r="U34" s="270" t="s">
        <v>213</v>
      </c>
      <c r="V34" s="309"/>
      <c r="W34" s="310"/>
      <c r="X34" s="310"/>
      <c r="Y34" s="312"/>
      <c r="Z34" s="275">
        <f>SUM(Y35:Y42)</f>
        <v>324100</v>
      </c>
      <c r="AC34" s="308" t="s">
        <v>139</v>
      </c>
      <c r="AD34" s="270" t="s">
        <v>213</v>
      </c>
      <c r="AE34" s="309"/>
      <c r="AF34" s="310"/>
      <c r="AG34" s="310"/>
      <c r="AH34" s="312"/>
      <c r="AI34" s="275">
        <f>SUM(AH35:AH42)</f>
        <v>288500</v>
      </c>
      <c r="AL34" s="308" t="s">
        <v>139</v>
      </c>
      <c r="AM34" s="270" t="s">
        <v>213</v>
      </c>
      <c r="AN34" s="309"/>
      <c r="AO34" s="310"/>
      <c r="AP34" s="310"/>
      <c r="AQ34" s="312"/>
      <c r="AR34" s="275">
        <f>SUM(AQ35:AQ42)</f>
        <v>285000</v>
      </c>
      <c r="AU34" s="308" t="s">
        <v>139</v>
      </c>
      <c r="AV34" s="270" t="s">
        <v>213</v>
      </c>
      <c r="AW34" s="309"/>
      <c r="AX34" s="310"/>
      <c r="AY34" s="310"/>
      <c r="AZ34" s="312"/>
      <c r="BA34" s="275">
        <f>SUM(AZ35:AZ42)</f>
        <v>245500</v>
      </c>
      <c r="BD34" s="308" t="s">
        <v>139</v>
      </c>
      <c r="BE34" s="270" t="s">
        <v>213</v>
      </c>
      <c r="BF34" s="309"/>
      <c r="BG34" s="310"/>
      <c r="BH34" s="310"/>
      <c r="BI34" s="312"/>
      <c r="BJ34" s="275">
        <f>SUM(BI35:BI42)</f>
        <v>280714</v>
      </c>
      <c r="BM34" s="308" t="s">
        <v>139</v>
      </c>
      <c r="BN34" s="270" t="s">
        <v>213</v>
      </c>
      <c r="BO34" s="309"/>
      <c r="BP34" s="310"/>
      <c r="BQ34" s="310"/>
      <c r="BR34" s="312"/>
      <c r="BS34" s="275">
        <f>SUM(BR35:BR42)</f>
        <v>0</v>
      </c>
      <c r="BV34" s="308" t="s">
        <v>139</v>
      </c>
      <c r="BW34" s="270" t="s">
        <v>213</v>
      </c>
      <c r="BX34" s="309"/>
      <c r="BY34" s="310"/>
      <c r="BZ34" s="310"/>
      <c r="CA34" s="312"/>
      <c r="CB34" s="275">
        <f>SUM(CA35:CA42)</f>
        <v>0</v>
      </c>
      <c r="CE34" s="308" t="s">
        <v>139</v>
      </c>
      <c r="CF34" s="270" t="s">
        <v>213</v>
      </c>
      <c r="CG34" s="309"/>
      <c r="CH34" s="310"/>
      <c r="CI34" s="310"/>
      <c r="CJ34" s="312"/>
      <c r="CK34" s="275">
        <f>SUM(CJ35:CJ42)</f>
        <v>0</v>
      </c>
      <c r="CN34" s="308" t="s">
        <v>139</v>
      </c>
      <c r="CO34" s="270" t="s">
        <v>213</v>
      </c>
      <c r="CP34" s="309"/>
      <c r="CQ34" s="310"/>
      <c r="CR34" s="310"/>
      <c r="CS34" s="312"/>
      <c r="CT34" s="275">
        <f>SUM(CS35:CS42)</f>
        <v>0</v>
      </c>
      <c r="CW34" s="308" t="s">
        <v>139</v>
      </c>
      <c r="CX34" s="270" t="s">
        <v>213</v>
      </c>
      <c r="CY34" s="309"/>
      <c r="CZ34" s="310"/>
      <c r="DA34" s="310"/>
      <c r="DB34" s="312"/>
      <c r="DC34" s="275">
        <f>SUM(DB35:DB42)</f>
        <v>0</v>
      </c>
      <c r="DF34" s="308" t="s">
        <v>139</v>
      </c>
      <c r="DG34" s="270" t="s">
        <v>213</v>
      </c>
      <c r="DH34" s="309"/>
      <c r="DI34" s="310"/>
      <c r="DJ34" s="310"/>
      <c r="DK34" s="312"/>
      <c r="DL34" s="275">
        <f>SUM(DK35:DK42)</f>
        <v>0</v>
      </c>
      <c r="DO34" s="308" t="s">
        <v>139</v>
      </c>
      <c r="DP34" s="270" t="s">
        <v>213</v>
      </c>
      <c r="DQ34" s="309"/>
      <c r="DR34" s="310"/>
      <c r="DS34" s="310"/>
      <c r="DT34" s="312"/>
      <c r="DU34" s="275">
        <f>SUM(DT35:DT42)</f>
        <v>0</v>
      </c>
      <c r="DX34" s="308" t="s">
        <v>139</v>
      </c>
      <c r="DY34" s="270" t="s">
        <v>213</v>
      </c>
      <c r="DZ34" s="309"/>
      <c r="EA34" s="310"/>
      <c r="EB34" s="310"/>
      <c r="EC34" s="312"/>
      <c r="ED34" s="275">
        <f>SUM(EC35:EC42)</f>
        <v>0</v>
      </c>
      <c r="EG34" s="308" t="s">
        <v>139</v>
      </c>
      <c r="EH34" s="270" t="s">
        <v>213</v>
      </c>
      <c r="EI34" s="309"/>
      <c r="EJ34" s="310"/>
      <c r="EK34" s="310"/>
      <c r="EL34" s="312"/>
      <c r="EM34" s="275">
        <f>SUM(EL35:EL42)</f>
        <v>0</v>
      </c>
    </row>
    <row r="35" spans="2:143" ht="84.75" customHeight="1">
      <c r="B35" s="286" t="s">
        <v>214</v>
      </c>
      <c r="C35" s="305" t="s">
        <v>215</v>
      </c>
      <c r="D35" s="288" t="s">
        <v>108</v>
      </c>
      <c r="E35" s="289">
        <v>1</v>
      </c>
      <c r="F35" s="290">
        <v>0</v>
      </c>
      <c r="G35" s="291">
        <f t="shared" si="0"/>
        <v>0</v>
      </c>
      <c r="H35" s="610" t="e">
        <f>+H34/G189</f>
        <v>#DIV/0!</v>
      </c>
      <c r="K35" s="286" t="s">
        <v>214</v>
      </c>
      <c r="L35" s="305" t="s">
        <v>215</v>
      </c>
      <c r="M35" s="288" t="s">
        <v>108</v>
      </c>
      <c r="N35" s="289">
        <v>1</v>
      </c>
      <c r="O35" s="290">
        <f t="shared" si="1"/>
        <v>78700</v>
      </c>
      <c r="P35" s="291">
        <f t="shared" ref="P35:P42" si="92">+ROUND(N35*O35,0)</f>
        <v>78700</v>
      </c>
      <c r="Q35" s="610">
        <f>+Q34/P189</f>
        <v>7.2280915050187515E-3</v>
      </c>
      <c r="T35" s="286" t="s">
        <v>214</v>
      </c>
      <c r="U35" s="305" t="s">
        <v>215</v>
      </c>
      <c r="V35" s="288" t="s">
        <v>108</v>
      </c>
      <c r="W35" s="289">
        <v>1</v>
      </c>
      <c r="X35" s="290">
        <f t="shared" ref="X35:X42" si="93">VLOOKUP(T35,OFERENTE_2,5,FALSE)</f>
        <v>135000</v>
      </c>
      <c r="Y35" s="291">
        <f t="shared" ref="Y35:Y42" si="94">+ROUND(W35*X35,0)</f>
        <v>135000</v>
      </c>
      <c r="Z35" s="610">
        <f>+Z34/Y189</f>
        <v>5.0854547833872428E-3</v>
      </c>
      <c r="AC35" s="286" t="s">
        <v>214</v>
      </c>
      <c r="AD35" s="305" t="s">
        <v>215</v>
      </c>
      <c r="AE35" s="288" t="s">
        <v>108</v>
      </c>
      <c r="AF35" s="289">
        <v>1</v>
      </c>
      <c r="AG35" s="290">
        <f t="shared" ref="AG35:AG42" si="95">VLOOKUP(AC35,OFERENTE_3,5,FALSE)</f>
        <v>105000</v>
      </c>
      <c r="AH35" s="291">
        <f t="shared" ref="AH35:AH42" si="96">+ROUND(AF35*AG35,0)</f>
        <v>105000</v>
      </c>
      <c r="AI35" s="610">
        <f>+AI34/AH189</f>
        <v>4.5734852470224983E-3</v>
      </c>
      <c r="AL35" s="286" t="s">
        <v>214</v>
      </c>
      <c r="AM35" s="305" t="s">
        <v>215</v>
      </c>
      <c r="AN35" s="288" t="s">
        <v>108</v>
      </c>
      <c r="AO35" s="289">
        <v>1</v>
      </c>
      <c r="AP35" s="290">
        <f t="shared" ref="AP35:AP42" si="97">VLOOKUP(AL35,OFERENTE_4,5,FALSE)</f>
        <v>95000</v>
      </c>
      <c r="AQ35" s="291">
        <f t="shared" ref="AQ35:AQ42" si="98">+ROUND(AO35*AP35,0)</f>
        <v>95000</v>
      </c>
      <c r="AR35" s="610">
        <f>+AR34/AQ189</f>
        <v>4.3934021889933715E-3</v>
      </c>
      <c r="AU35" s="286" t="s">
        <v>214</v>
      </c>
      <c r="AV35" s="305" t="s">
        <v>215</v>
      </c>
      <c r="AW35" s="288" t="s">
        <v>108</v>
      </c>
      <c r="AX35" s="289">
        <v>1</v>
      </c>
      <c r="AY35" s="290">
        <f t="shared" ref="AY35:AY42" si="99">VLOOKUP(AU35,OFERENTE_5,5,FALSE)</f>
        <v>85000</v>
      </c>
      <c r="AZ35" s="291">
        <f t="shared" ref="AZ35:AZ42" si="100">+ROUND(AX35*AY35,0)</f>
        <v>85000</v>
      </c>
      <c r="BA35" s="610">
        <f>+BA34/AZ189</f>
        <v>3.8066193342366984E-3</v>
      </c>
      <c r="BD35" s="286" t="s">
        <v>214</v>
      </c>
      <c r="BE35" s="305" t="s">
        <v>215</v>
      </c>
      <c r="BF35" s="288" t="s">
        <v>108</v>
      </c>
      <c r="BG35" s="289">
        <v>1</v>
      </c>
      <c r="BH35" s="290">
        <f t="shared" ref="BH35:BH42" si="101">VLOOKUP(BD35,OFERENTE_6,5,FALSE)</f>
        <v>138600</v>
      </c>
      <c r="BI35" s="291">
        <f t="shared" ref="BI35:BI42" si="102">+ROUND(BG35*BH35,0)</f>
        <v>138600</v>
      </c>
      <c r="BJ35" s="610">
        <f>+BJ34/BI189</f>
        <v>4.7852382404757025E-3</v>
      </c>
      <c r="BM35" s="286" t="s">
        <v>214</v>
      </c>
      <c r="BN35" s="305" t="s">
        <v>215</v>
      </c>
      <c r="BO35" s="288" t="s">
        <v>108</v>
      </c>
      <c r="BP35" s="289">
        <v>1</v>
      </c>
      <c r="BQ35" s="290">
        <f t="shared" ref="BQ35:BQ42" si="103">VLOOKUP(BM35,OFERENTE_7,5,FALSE)</f>
        <v>0</v>
      </c>
      <c r="BR35" s="291">
        <f t="shared" ref="BR35:BR42" si="104">+ROUND(BP35*BQ35,0)</f>
        <v>0</v>
      </c>
      <c r="BS35" s="610" t="e">
        <f>+BS34/BR189</f>
        <v>#DIV/0!</v>
      </c>
      <c r="BV35" s="286" t="s">
        <v>214</v>
      </c>
      <c r="BW35" s="305" t="s">
        <v>215</v>
      </c>
      <c r="BX35" s="288" t="s">
        <v>108</v>
      </c>
      <c r="BY35" s="289">
        <v>1</v>
      </c>
      <c r="BZ35" s="290">
        <f t="shared" ref="BZ35:BZ42" si="105">VLOOKUP(BV35,OFERENTE_8,5,FALSE)</f>
        <v>0</v>
      </c>
      <c r="CA35" s="291">
        <f t="shared" ref="CA35:CA42" si="106">+ROUND(BY35*BZ35,0)</f>
        <v>0</v>
      </c>
      <c r="CB35" s="610" t="e">
        <f>+CB34/CA189</f>
        <v>#DIV/0!</v>
      </c>
      <c r="CE35" s="286" t="s">
        <v>214</v>
      </c>
      <c r="CF35" s="305" t="s">
        <v>215</v>
      </c>
      <c r="CG35" s="288" t="s">
        <v>108</v>
      </c>
      <c r="CH35" s="289">
        <v>1</v>
      </c>
      <c r="CI35" s="290">
        <f t="shared" ref="CI35:CI42" si="107">VLOOKUP(CE35,OFERENTE_9,5,FALSE)</f>
        <v>0</v>
      </c>
      <c r="CJ35" s="291">
        <f t="shared" ref="CJ35:CJ42" si="108">+ROUND(CH35*CI35,0)</f>
        <v>0</v>
      </c>
      <c r="CK35" s="610" t="e">
        <f>+CK34/CJ189</f>
        <v>#DIV/0!</v>
      </c>
      <c r="CN35" s="286" t="s">
        <v>214</v>
      </c>
      <c r="CO35" s="305" t="s">
        <v>215</v>
      </c>
      <c r="CP35" s="288" t="s">
        <v>108</v>
      </c>
      <c r="CQ35" s="289">
        <v>1</v>
      </c>
      <c r="CR35" s="290">
        <f t="shared" ref="CR35:CR42" si="109">VLOOKUP(CN35,OFERENTE_10,5,FALSE)</f>
        <v>0</v>
      </c>
      <c r="CS35" s="291">
        <f t="shared" ref="CS35:CS42" si="110">+ROUND(CQ35*CR35,0)</f>
        <v>0</v>
      </c>
      <c r="CT35" s="610" t="e">
        <f>+CT34/CS189</f>
        <v>#DIV/0!</v>
      </c>
      <c r="CW35" s="286" t="s">
        <v>214</v>
      </c>
      <c r="CX35" s="305" t="s">
        <v>215</v>
      </c>
      <c r="CY35" s="288" t="s">
        <v>108</v>
      </c>
      <c r="CZ35" s="289">
        <v>1</v>
      </c>
      <c r="DA35" s="290">
        <f t="shared" ref="DA35:DA42" si="111">VLOOKUP(CW35,OFERENTE_11,5,FALSE)</f>
        <v>0</v>
      </c>
      <c r="DB35" s="291">
        <f t="shared" ref="DB35:DB42" si="112">+ROUND(CZ35*DA35,0)</f>
        <v>0</v>
      </c>
      <c r="DC35" s="610" t="e">
        <f>+DC34/DB189</f>
        <v>#DIV/0!</v>
      </c>
      <c r="DF35" s="286" t="s">
        <v>214</v>
      </c>
      <c r="DG35" s="305" t="s">
        <v>215</v>
      </c>
      <c r="DH35" s="288" t="s">
        <v>108</v>
      </c>
      <c r="DI35" s="289">
        <v>1</v>
      </c>
      <c r="DJ35" s="290">
        <f t="shared" ref="DJ35:DJ42" si="113">VLOOKUP(DF35,OFERENTE_12,5,FALSE)</f>
        <v>0</v>
      </c>
      <c r="DK35" s="291">
        <f t="shared" ref="DK35:DK42" si="114">+ROUND(DI35*DJ35,0)</f>
        <v>0</v>
      </c>
      <c r="DL35" s="610" t="e">
        <f>+DL34/DK189</f>
        <v>#DIV/0!</v>
      </c>
      <c r="DO35" s="286" t="s">
        <v>214</v>
      </c>
      <c r="DP35" s="305" t="s">
        <v>215</v>
      </c>
      <c r="DQ35" s="288" t="s">
        <v>108</v>
      </c>
      <c r="DR35" s="289">
        <v>1</v>
      </c>
      <c r="DS35" s="290">
        <f t="shared" ref="DS35:DS42" si="115">VLOOKUP(DO35,OFERENTE_13,5,FALSE)</f>
        <v>0</v>
      </c>
      <c r="DT35" s="291">
        <f t="shared" ref="DT35:DT42" si="116">+ROUND(DR35*DS35,0)</f>
        <v>0</v>
      </c>
      <c r="DU35" s="610" t="e">
        <f>+DU34/DT189</f>
        <v>#DIV/0!</v>
      </c>
      <c r="DX35" s="286" t="s">
        <v>214</v>
      </c>
      <c r="DY35" s="305" t="s">
        <v>215</v>
      </c>
      <c r="DZ35" s="288" t="s">
        <v>108</v>
      </c>
      <c r="EA35" s="289">
        <v>1</v>
      </c>
      <c r="EB35" s="290">
        <f t="shared" ref="EB35:EB42" si="117">VLOOKUP(DX35,OFERENTE_14,5,FALSE)</f>
        <v>0</v>
      </c>
      <c r="EC35" s="291">
        <f t="shared" ref="EC35:EC42" si="118">+ROUND(EA35*EB35,0)</f>
        <v>0</v>
      </c>
      <c r="ED35" s="610" t="e">
        <f>+ED34/EC189</f>
        <v>#DIV/0!</v>
      </c>
      <c r="EG35" s="286" t="s">
        <v>214</v>
      </c>
      <c r="EH35" s="305" t="s">
        <v>215</v>
      </c>
      <c r="EI35" s="288" t="s">
        <v>108</v>
      </c>
      <c r="EJ35" s="289">
        <v>1</v>
      </c>
      <c r="EK35" s="290">
        <f t="shared" ref="EK35:EK42" si="119">VLOOKUP(EG35,OFERENTE_15,5,FALSE)</f>
        <v>0</v>
      </c>
      <c r="EL35" s="291">
        <f t="shared" ref="EL35:EL42" si="120">+ROUND(EJ35*EK35,0)</f>
        <v>0</v>
      </c>
      <c r="EM35" s="610" t="e">
        <f>+EM34/EL189</f>
        <v>#DIV/0!</v>
      </c>
    </row>
    <row r="36" spans="2:143" ht="60.75" customHeight="1">
      <c r="B36" s="286" t="s">
        <v>216</v>
      </c>
      <c r="C36" s="305" t="s">
        <v>217</v>
      </c>
      <c r="D36" s="288" t="s">
        <v>108</v>
      </c>
      <c r="E36" s="289">
        <v>1</v>
      </c>
      <c r="F36" s="290">
        <v>0</v>
      </c>
      <c r="G36" s="291">
        <f t="shared" si="0"/>
        <v>0</v>
      </c>
      <c r="H36" s="609"/>
      <c r="K36" s="286" t="s">
        <v>216</v>
      </c>
      <c r="L36" s="305" t="s">
        <v>217</v>
      </c>
      <c r="M36" s="288" t="s">
        <v>108</v>
      </c>
      <c r="N36" s="289">
        <v>1</v>
      </c>
      <c r="O36" s="290">
        <f t="shared" si="1"/>
        <v>58023</v>
      </c>
      <c r="P36" s="291">
        <f t="shared" si="92"/>
        <v>58023</v>
      </c>
      <c r="Q36" s="609"/>
      <c r="T36" s="286" t="s">
        <v>216</v>
      </c>
      <c r="U36" s="305" t="s">
        <v>217</v>
      </c>
      <c r="V36" s="288" t="s">
        <v>108</v>
      </c>
      <c r="W36" s="289">
        <v>1</v>
      </c>
      <c r="X36" s="290">
        <f t="shared" si="93"/>
        <v>54000</v>
      </c>
      <c r="Y36" s="291">
        <f t="shared" si="94"/>
        <v>54000</v>
      </c>
      <c r="Z36" s="609"/>
      <c r="AC36" s="286" t="s">
        <v>216</v>
      </c>
      <c r="AD36" s="305" t="s">
        <v>217</v>
      </c>
      <c r="AE36" s="288" t="s">
        <v>108</v>
      </c>
      <c r="AF36" s="289">
        <v>1</v>
      </c>
      <c r="AG36" s="290">
        <f t="shared" si="95"/>
        <v>65000</v>
      </c>
      <c r="AH36" s="291">
        <f t="shared" si="96"/>
        <v>65000</v>
      </c>
      <c r="AI36" s="609"/>
      <c r="AL36" s="286" t="s">
        <v>216</v>
      </c>
      <c r="AM36" s="305" t="s">
        <v>217</v>
      </c>
      <c r="AN36" s="288" t="s">
        <v>108</v>
      </c>
      <c r="AO36" s="289">
        <v>1</v>
      </c>
      <c r="AP36" s="290">
        <f t="shared" si="97"/>
        <v>80000</v>
      </c>
      <c r="AQ36" s="291">
        <f t="shared" si="98"/>
        <v>80000</v>
      </c>
      <c r="AR36" s="609"/>
      <c r="AU36" s="286" t="s">
        <v>216</v>
      </c>
      <c r="AV36" s="305" t="s">
        <v>217</v>
      </c>
      <c r="AW36" s="288" t="s">
        <v>108</v>
      </c>
      <c r="AX36" s="289">
        <v>1</v>
      </c>
      <c r="AY36" s="290">
        <f t="shared" si="99"/>
        <v>40000</v>
      </c>
      <c r="AZ36" s="291">
        <f t="shared" si="100"/>
        <v>40000</v>
      </c>
      <c r="BA36" s="609"/>
      <c r="BD36" s="286" t="s">
        <v>216</v>
      </c>
      <c r="BE36" s="305" t="s">
        <v>217</v>
      </c>
      <c r="BF36" s="288" t="s">
        <v>108</v>
      </c>
      <c r="BG36" s="289">
        <v>1</v>
      </c>
      <c r="BH36" s="290">
        <f t="shared" si="101"/>
        <v>40295</v>
      </c>
      <c r="BI36" s="291">
        <f t="shared" si="102"/>
        <v>40295</v>
      </c>
      <c r="BJ36" s="609"/>
      <c r="BM36" s="286" t="s">
        <v>216</v>
      </c>
      <c r="BN36" s="305" t="s">
        <v>217</v>
      </c>
      <c r="BO36" s="288" t="s">
        <v>108</v>
      </c>
      <c r="BP36" s="289">
        <v>1</v>
      </c>
      <c r="BQ36" s="290">
        <f t="shared" si="103"/>
        <v>0</v>
      </c>
      <c r="BR36" s="291">
        <f t="shared" si="104"/>
        <v>0</v>
      </c>
      <c r="BS36" s="609"/>
      <c r="BV36" s="286" t="s">
        <v>216</v>
      </c>
      <c r="BW36" s="305" t="s">
        <v>217</v>
      </c>
      <c r="BX36" s="288" t="s">
        <v>108</v>
      </c>
      <c r="BY36" s="289">
        <v>1</v>
      </c>
      <c r="BZ36" s="290">
        <f t="shared" si="105"/>
        <v>0</v>
      </c>
      <c r="CA36" s="291">
        <f t="shared" si="106"/>
        <v>0</v>
      </c>
      <c r="CB36" s="609"/>
      <c r="CE36" s="286" t="s">
        <v>216</v>
      </c>
      <c r="CF36" s="305" t="s">
        <v>217</v>
      </c>
      <c r="CG36" s="288" t="s">
        <v>108</v>
      </c>
      <c r="CH36" s="289">
        <v>1</v>
      </c>
      <c r="CI36" s="290">
        <f t="shared" si="107"/>
        <v>0</v>
      </c>
      <c r="CJ36" s="291">
        <f t="shared" si="108"/>
        <v>0</v>
      </c>
      <c r="CK36" s="609"/>
      <c r="CN36" s="286" t="s">
        <v>216</v>
      </c>
      <c r="CO36" s="305" t="s">
        <v>217</v>
      </c>
      <c r="CP36" s="288" t="s">
        <v>108</v>
      </c>
      <c r="CQ36" s="289">
        <v>1</v>
      </c>
      <c r="CR36" s="290">
        <f t="shared" si="109"/>
        <v>0</v>
      </c>
      <c r="CS36" s="291">
        <f t="shared" si="110"/>
        <v>0</v>
      </c>
      <c r="CT36" s="609"/>
      <c r="CW36" s="286" t="s">
        <v>216</v>
      </c>
      <c r="CX36" s="305" t="s">
        <v>217</v>
      </c>
      <c r="CY36" s="288" t="s">
        <v>108</v>
      </c>
      <c r="CZ36" s="289">
        <v>1</v>
      </c>
      <c r="DA36" s="290">
        <f t="shared" si="111"/>
        <v>0</v>
      </c>
      <c r="DB36" s="291">
        <f t="shared" si="112"/>
        <v>0</v>
      </c>
      <c r="DC36" s="609"/>
      <c r="DF36" s="286" t="s">
        <v>216</v>
      </c>
      <c r="DG36" s="305" t="s">
        <v>217</v>
      </c>
      <c r="DH36" s="288" t="s">
        <v>108</v>
      </c>
      <c r="DI36" s="289">
        <v>1</v>
      </c>
      <c r="DJ36" s="290">
        <f t="shared" si="113"/>
        <v>0</v>
      </c>
      <c r="DK36" s="291">
        <f t="shared" si="114"/>
        <v>0</v>
      </c>
      <c r="DL36" s="609"/>
      <c r="DO36" s="286" t="s">
        <v>216</v>
      </c>
      <c r="DP36" s="305" t="s">
        <v>217</v>
      </c>
      <c r="DQ36" s="288" t="s">
        <v>108</v>
      </c>
      <c r="DR36" s="289">
        <v>1</v>
      </c>
      <c r="DS36" s="290">
        <f t="shared" si="115"/>
        <v>0</v>
      </c>
      <c r="DT36" s="291">
        <f t="shared" si="116"/>
        <v>0</v>
      </c>
      <c r="DU36" s="609"/>
      <c r="DX36" s="286" t="s">
        <v>216</v>
      </c>
      <c r="DY36" s="305" t="s">
        <v>217</v>
      </c>
      <c r="DZ36" s="288" t="s">
        <v>108</v>
      </c>
      <c r="EA36" s="289">
        <v>1</v>
      </c>
      <c r="EB36" s="290">
        <f t="shared" si="117"/>
        <v>0</v>
      </c>
      <c r="EC36" s="291">
        <f t="shared" si="118"/>
        <v>0</v>
      </c>
      <c r="ED36" s="609"/>
      <c r="EG36" s="286" t="s">
        <v>216</v>
      </c>
      <c r="EH36" s="305" t="s">
        <v>217</v>
      </c>
      <c r="EI36" s="288" t="s">
        <v>108</v>
      </c>
      <c r="EJ36" s="289">
        <v>1</v>
      </c>
      <c r="EK36" s="290">
        <f t="shared" si="119"/>
        <v>0</v>
      </c>
      <c r="EL36" s="291">
        <f t="shared" si="120"/>
        <v>0</v>
      </c>
      <c r="EM36" s="609"/>
    </row>
    <row r="37" spans="2:143" ht="81" customHeight="1">
      <c r="B37" s="286" t="s">
        <v>218</v>
      </c>
      <c r="C37" s="305" t="s">
        <v>146</v>
      </c>
      <c r="D37" s="288" t="s">
        <v>108</v>
      </c>
      <c r="E37" s="289">
        <v>1</v>
      </c>
      <c r="F37" s="290">
        <v>0</v>
      </c>
      <c r="G37" s="291">
        <f t="shared" si="0"/>
        <v>0</v>
      </c>
      <c r="H37" s="609"/>
      <c r="K37" s="286" t="s">
        <v>218</v>
      </c>
      <c r="L37" s="305" t="s">
        <v>146</v>
      </c>
      <c r="M37" s="288" t="s">
        <v>108</v>
      </c>
      <c r="N37" s="289">
        <v>1</v>
      </c>
      <c r="O37" s="290">
        <f t="shared" si="1"/>
        <v>11200</v>
      </c>
      <c r="P37" s="291">
        <f t="shared" si="92"/>
        <v>11200</v>
      </c>
      <c r="Q37" s="609"/>
      <c r="T37" s="286" t="s">
        <v>218</v>
      </c>
      <c r="U37" s="305" t="s">
        <v>146</v>
      </c>
      <c r="V37" s="288" t="s">
        <v>108</v>
      </c>
      <c r="W37" s="289">
        <v>1</v>
      </c>
      <c r="X37" s="290">
        <f t="shared" si="93"/>
        <v>11800</v>
      </c>
      <c r="Y37" s="291">
        <f t="shared" si="94"/>
        <v>11800</v>
      </c>
      <c r="Z37" s="609"/>
      <c r="AC37" s="286" t="s">
        <v>218</v>
      </c>
      <c r="AD37" s="305" t="s">
        <v>146</v>
      </c>
      <c r="AE37" s="288" t="s">
        <v>108</v>
      </c>
      <c r="AF37" s="289">
        <v>1</v>
      </c>
      <c r="AG37" s="290">
        <f t="shared" si="95"/>
        <v>10000</v>
      </c>
      <c r="AH37" s="291">
        <f t="shared" si="96"/>
        <v>10000</v>
      </c>
      <c r="AI37" s="609"/>
      <c r="AL37" s="286" t="s">
        <v>218</v>
      </c>
      <c r="AM37" s="305" t="s">
        <v>146</v>
      </c>
      <c r="AN37" s="288" t="s">
        <v>108</v>
      </c>
      <c r="AO37" s="289">
        <v>1</v>
      </c>
      <c r="AP37" s="290">
        <f t="shared" si="97"/>
        <v>14000</v>
      </c>
      <c r="AQ37" s="291">
        <f t="shared" si="98"/>
        <v>14000</v>
      </c>
      <c r="AR37" s="609"/>
      <c r="AU37" s="286" t="s">
        <v>218</v>
      </c>
      <c r="AV37" s="305" t="s">
        <v>146</v>
      </c>
      <c r="AW37" s="288" t="s">
        <v>108</v>
      </c>
      <c r="AX37" s="289">
        <v>1</v>
      </c>
      <c r="AY37" s="290">
        <f t="shared" si="99"/>
        <v>12500</v>
      </c>
      <c r="AZ37" s="291">
        <f t="shared" si="100"/>
        <v>12500</v>
      </c>
      <c r="BA37" s="609"/>
      <c r="BD37" s="286" t="s">
        <v>218</v>
      </c>
      <c r="BE37" s="305" t="s">
        <v>146</v>
      </c>
      <c r="BF37" s="288" t="s">
        <v>108</v>
      </c>
      <c r="BG37" s="289">
        <v>1</v>
      </c>
      <c r="BH37" s="290">
        <f t="shared" si="101"/>
        <v>11845</v>
      </c>
      <c r="BI37" s="291">
        <f t="shared" si="102"/>
        <v>11845</v>
      </c>
      <c r="BJ37" s="609"/>
      <c r="BM37" s="286" t="s">
        <v>218</v>
      </c>
      <c r="BN37" s="305" t="s">
        <v>146</v>
      </c>
      <c r="BO37" s="288" t="s">
        <v>108</v>
      </c>
      <c r="BP37" s="289">
        <v>1</v>
      </c>
      <c r="BQ37" s="290">
        <f t="shared" si="103"/>
        <v>0</v>
      </c>
      <c r="BR37" s="291">
        <f t="shared" si="104"/>
        <v>0</v>
      </c>
      <c r="BS37" s="609"/>
      <c r="BV37" s="286" t="s">
        <v>218</v>
      </c>
      <c r="BW37" s="305" t="s">
        <v>146</v>
      </c>
      <c r="BX37" s="288" t="s">
        <v>108</v>
      </c>
      <c r="BY37" s="289">
        <v>1</v>
      </c>
      <c r="BZ37" s="290">
        <f t="shared" si="105"/>
        <v>0</v>
      </c>
      <c r="CA37" s="291">
        <f t="shared" si="106"/>
        <v>0</v>
      </c>
      <c r="CB37" s="609"/>
      <c r="CE37" s="286" t="s">
        <v>218</v>
      </c>
      <c r="CF37" s="305" t="s">
        <v>146</v>
      </c>
      <c r="CG37" s="288" t="s">
        <v>108</v>
      </c>
      <c r="CH37" s="289">
        <v>1</v>
      </c>
      <c r="CI37" s="290">
        <f t="shared" si="107"/>
        <v>0</v>
      </c>
      <c r="CJ37" s="291">
        <f t="shared" si="108"/>
        <v>0</v>
      </c>
      <c r="CK37" s="609"/>
      <c r="CN37" s="286" t="s">
        <v>218</v>
      </c>
      <c r="CO37" s="305" t="s">
        <v>146</v>
      </c>
      <c r="CP37" s="288" t="s">
        <v>108</v>
      </c>
      <c r="CQ37" s="289">
        <v>1</v>
      </c>
      <c r="CR37" s="290">
        <f t="shared" si="109"/>
        <v>0</v>
      </c>
      <c r="CS37" s="291">
        <f t="shared" si="110"/>
        <v>0</v>
      </c>
      <c r="CT37" s="609"/>
      <c r="CW37" s="286" t="s">
        <v>218</v>
      </c>
      <c r="CX37" s="305" t="s">
        <v>146</v>
      </c>
      <c r="CY37" s="288" t="s">
        <v>108</v>
      </c>
      <c r="CZ37" s="289">
        <v>1</v>
      </c>
      <c r="DA37" s="290">
        <f t="shared" si="111"/>
        <v>0</v>
      </c>
      <c r="DB37" s="291">
        <f t="shared" si="112"/>
        <v>0</v>
      </c>
      <c r="DC37" s="609"/>
      <c r="DF37" s="286" t="s">
        <v>218</v>
      </c>
      <c r="DG37" s="305" t="s">
        <v>146</v>
      </c>
      <c r="DH37" s="288" t="s">
        <v>108</v>
      </c>
      <c r="DI37" s="289">
        <v>1</v>
      </c>
      <c r="DJ37" s="290">
        <f t="shared" si="113"/>
        <v>0</v>
      </c>
      <c r="DK37" s="291">
        <f t="shared" si="114"/>
        <v>0</v>
      </c>
      <c r="DL37" s="609"/>
      <c r="DO37" s="286" t="s">
        <v>218</v>
      </c>
      <c r="DP37" s="305" t="s">
        <v>146</v>
      </c>
      <c r="DQ37" s="288" t="s">
        <v>108</v>
      </c>
      <c r="DR37" s="289">
        <v>1</v>
      </c>
      <c r="DS37" s="290">
        <f t="shared" si="115"/>
        <v>0</v>
      </c>
      <c r="DT37" s="291">
        <f t="shared" si="116"/>
        <v>0</v>
      </c>
      <c r="DU37" s="609"/>
      <c r="DX37" s="286" t="s">
        <v>218</v>
      </c>
      <c r="DY37" s="305" t="s">
        <v>146</v>
      </c>
      <c r="DZ37" s="288" t="s">
        <v>108</v>
      </c>
      <c r="EA37" s="289">
        <v>1</v>
      </c>
      <c r="EB37" s="290">
        <f t="shared" si="117"/>
        <v>0</v>
      </c>
      <c r="EC37" s="291">
        <f t="shared" si="118"/>
        <v>0</v>
      </c>
      <c r="ED37" s="609"/>
      <c r="EG37" s="286" t="s">
        <v>218</v>
      </c>
      <c r="EH37" s="305" t="s">
        <v>146</v>
      </c>
      <c r="EI37" s="288" t="s">
        <v>108</v>
      </c>
      <c r="EJ37" s="289">
        <v>1</v>
      </c>
      <c r="EK37" s="290">
        <f t="shared" si="119"/>
        <v>0</v>
      </c>
      <c r="EL37" s="291">
        <f t="shared" si="120"/>
        <v>0</v>
      </c>
      <c r="EM37" s="609"/>
    </row>
    <row r="38" spans="2:143" ht="65.25" customHeight="1">
      <c r="B38" s="286" t="s">
        <v>219</v>
      </c>
      <c r="C38" s="305" t="s">
        <v>220</v>
      </c>
      <c r="D38" s="288" t="s">
        <v>108</v>
      </c>
      <c r="E38" s="289">
        <v>1</v>
      </c>
      <c r="F38" s="290">
        <v>0</v>
      </c>
      <c r="G38" s="291">
        <f t="shared" si="0"/>
        <v>0</v>
      </c>
      <c r="H38" s="609"/>
      <c r="K38" s="286" t="s">
        <v>219</v>
      </c>
      <c r="L38" s="305" t="s">
        <v>220</v>
      </c>
      <c r="M38" s="288" t="s">
        <v>108</v>
      </c>
      <c r="N38" s="289">
        <v>1</v>
      </c>
      <c r="O38" s="290">
        <f t="shared" si="1"/>
        <v>15150</v>
      </c>
      <c r="P38" s="291">
        <f t="shared" si="92"/>
        <v>15150</v>
      </c>
      <c r="Q38" s="609"/>
      <c r="T38" s="286" t="s">
        <v>219</v>
      </c>
      <c r="U38" s="305" t="s">
        <v>220</v>
      </c>
      <c r="V38" s="288" t="s">
        <v>108</v>
      </c>
      <c r="W38" s="289">
        <v>1</v>
      </c>
      <c r="X38" s="290">
        <f t="shared" si="93"/>
        <v>24500</v>
      </c>
      <c r="Y38" s="291">
        <f t="shared" si="94"/>
        <v>24500</v>
      </c>
      <c r="Z38" s="609"/>
      <c r="AC38" s="286" t="s">
        <v>219</v>
      </c>
      <c r="AD38" s="305" t="s">
        <v>220</v>
      </c>
      <c r="AE38" s="288" t="s">
        <v>108</v>
      </c>
      <c r="AF38" s="289">
        <v>1</v>
      </c>
      <c r="AG38" s="290">
        <f t="shared" si="95"/>
        <v>26500</v>
      </c>
      <c r="AH38" s="291">
        <f t="shared" si="96"/>
        <v>26500</v>
      </c>
      <c r="AI38" s="609"/>
      <c r="AL38" s="286" t="s">
        <v>219</v>
      </c>
      <c r="AM38" s="305" t="s">
        <v>220</v>
      </c>
      <c r="AN38" s="288" t="s">
        <v>108</v>
      </c>
      <c r="AO38" s="289">
        <v>1</v>
      </c>
      <c r="AP38" s="290">
        <f t="shared" si="97"/>
        <v>17000</v>
      </c>
      <c r="AQ38" s="291">
        <f t="shared" si="98"/>
        <v>17000</v>
      </c>
      <c r="AR38" s="609"/>
      <c r="AU38" s="286" t="s">
        <v>219</v>
      </c>
      <c r="AV38" s="305" t="s">
        <v>220</v>
      </c>
      <c r="AW38" s="288" t="s">
        <v>108</v>
      </c>
      <c r="AX38" s="289">
        <v>1</v>
      </c>
      <c r="AY38" s="290">
        <f t="shared" si="99"/>
        <v>18000</v>
      </c>
      <c r="AZ38" s="291">
        <f t="shared" si="100"/>
        <v>18000</v>
      </c>
      <c r="BA38" s="609"/>
      <c r="BD38" s="286" t="s">
        <v>219</v>
      </c>
      <c r="BE38" s="305" t="s">
        <v>220</v>
      </c>
      <c r="BF38" s="288" t="s">
        <v>108</v>
      </c>
      <c r="BG38" s="289">
        <v>1</v>
      </c>
      <c r="BH38" s="290">
        <f t="shared" si="101"/>
        <v>18424</v>
      </c>
      <c r="BI38" s="291">
        <f t="shared" si="102"/>
        <v>18424</v>
      </c>
      <c r="BJ38" s="609"/>
      <c r="BM38" s="286" t="s">
        <v>219</v>
      </c>
      <c r="BN38" s="305" t="s">
        <v>220</v>
      </c>
      <c r="BO38" s="288" t="s">
        <v>108</v>
      </c>
      <c r="BP38" s="289">
        <v>1</v>
      </c>
      <c r="BQ38" s="290">
        <f t="shared" si="103"/>
        <v>0</v>
      </c>
      <c r="BR38" s="291">
        <f t="shared" si="104"/>
        <v>0</v>
      </c>
      <c r="BS38" s="609"/>
      <c r="BV38" s="286" t="s">
        <v>219</v>
      </c>
      <c r="BW38" s="305" t="s">
        <v>220</v>
      </c>
      <c r="BX38" s="288" t="s">
        <v>108</v>
      </c>
      <c r="BY38" s="289">
        <v>1</v>
      </c>
      <c r="BZ38" s="290">
        <f t="shared" si="105"/>
        <v>0</v>
      </c>
      <c r="CA38" s="291">
        <f t="shared" si="106"/>
        <v>0</v>
      </c>
      <c r="CB38" s="609"/>
      <c r="CE38" s="286" t="s">
        <v>219</v>
      </c>
      <c r="CF38" s="305" t="s">
        <v>220</v>
      </c>
      <c r="CG38" s="288" t="s">
        <v>108</v>
      </c>
      <c r="CH38" s="289">
        <v>1</v>
      </c>
      <c r="CI38" s="290">
        <f t="shared" si="107"/>
        <v>0</v>
      </c>
      <c r="CJ38" s="291">
        <f t="shared" si="108"/>
        <v>0</v>
      </c>
      <c r="CK38" s="609"/>
      <c r="CN38" s="286" t="s">
        <v>219</v>
      </c>
      <c r="CO38" s="305" t="s">
        <v>220</v>
      </c>
      <c r="CP38" s="288" t="s">
        <v>108</v>
      </c>
      <c r="CQ38" s="289">
        <v>1</v>
      </c>
      <c r="CR38" s="290">
        <f t="shared" si="109"/>
        <v>0</v>
      </c>
      <c r="CS38" s="291">
        <f t="shared" si="110"/>
        <v>0</v>
      </c>
      <c r="CT38" s="609"/>
      <c r="CW38" s="286" t="s">
        <v>219</v>
      </c>
      <c r="CX38" s="305" t="s">
        <v>220</v>
      </c>
      <c r="CY38" s="288" t="s">
        <v>108</v>
      </c>
      <c r="CZ38" s="289">
        <v>1</v>
      </c>
      <c r="DA38" s="290">
        <f t="shared" si="111"/>
        <v>0</v>
      </c>
      <c r="DB38" s="291">
        <f t="shared" si="112"/>
        <v>0</v>
      </c>
      <c r="DC38" s="609"/>
      <c r="DF38" s="286" t="s">
        <v>219</v>
      </c>
      <c r="DG38" s="305" t="s">
        <v>220</v>
      </c>
      <c r="DH38" s="288" t="s">
        <v>108</v>
      </c>
      <c r="DI38" s="289">
        <v>1</v>
      </c>
      <c r="DJ38" s="290">
        <f t="shared" si="113"/>
        <v>0</v>
      </c>
      <c r="DK38" s="291">
        <f t="shared" si="114"/>
        <v>0</v>
      </c>
      <c r="DL38" s="609"/>
      <c r="DO38" s="286" t="s">
        <v>219</v>
      </c>
      <c r="DP38" s="305" t="s">
        <v>220</v>
      </c>
      <c r="DQ38" s="288" t="s">
        <v>108</v>
      </c>
      <c r="DR38" s="289">
        <v>1</v>
      </c>
      <c r="DS38" s="290">
        <f t="shared" si="115"/>
        <v>0</v>
      </c>
      <c r="DT38" s="291">
        <f t="shared" si="116"/>
        <v>0</v>
      </c>
      <c r="DU38" s="609"/>
      <c r="DX38" s="286" t="s">
        <v>219</v>
      </c>
      <c r="DY38" s="305" t="s">
        <v>220</v>
      </c>
      <c r="DZ38" s="288" t="s">
        <v>108</v>
      </c>
      <c r="EA38" s="289">
        <v>1</v>
      </c>
      <c r="EB38" s="290">
        <f t="shared" si="117"/>
        <v>0</v>
      </c>
      <c r="EC38" s="291">
        <f t="shared" si="118"/>
        <v>0</v>
      </c>
      <c r="ED38" s="609"/>
      <c r="EG38" s="286" t="s">
        <v>219</v>
      </c>
      <c r="EH38" s="305" t="s">
        <v>220</v>
      </c>
      <c r="EI38" s="288" t="s">
        <v>108</v>
      </c>
      <c r="EJ38" s="289">
        <v>1</v>
      </c>
      <c r="EK38" s="290">
        <f t="shared" si="119"/>
        <v>0</v>
      </c>
      <c r="EL38" s="291">
        <f t="shared" si="120"/>
        <v>0</v>
      </c>
      <c r="EM38" s="609"/>
    </row>
    <row r="39" spans="2:143" ht="59.25" customHeight="1">
      <c r="B39" s="286" t="s">
        <v>221</v>
      </c>
      <c r="C39" s="305" t="s">
        <v>222</v>
      </c>
      <c r="D39" s="288" t="s">
        <v>108</v>
      </c>
      <c r="E39" s="289">
        <v>1</v>
      </c>
      <c r="F39" s="290">
        <v>0</v>
      </c>
      <c r="G39" s="291">
        <f t="shared" si="0"/>
        <v>0</v>
      </c>
      <c r="H39" s="609"/>
      <c r="K39" s="286" t="s">
        <v>221</v>
      </c>
      <c r="L39" s="305" t="s">
        <v>222</v>
      </c>
      <c r="M39" s="288" t="s">
        <v>108</v>
      </c>
      <c r="N39" s="289">
        <v>1</v>
      </c>
      <c r="O39" s="290">
        <f t="shared" si="1"/>
        <v>16950</v>
      </c>
      <c r="P39" s="291">
        <f t="shared" si="92"/>
        <v>16950</v>
      </c>
      <c r="Q39" s="609"/>
      <c r="T39" s="286" t="s">
        <v>221</v>
      </c>
      <c r="U39" s="305" t="s">
        <v>222</v>
      </c>
      <c r="V39" s="288" t="s">
        <v>108</v>
      </c>
      <c r="W39" s="289">
        <v>1</v>
      </c>
      <c r="X39" s="290">
        <f t="shared" si="93"/>
        <v>26300</v>
      </c>
      <c r="Y39" s="291">
        <f t="shared" si="94"/>
        <v>26300</v>
      </c>
      <c r="Z39" s="609"/>
      <c r="AC39" s="286" t="s">
        <v>221</v>
      </c>
      <c r="AD39" s="305" t="s">
        <v>222</v>
      </c>
      <c r="AE39" s="288" t="s">
        <v>108</v>
      </c>
      <c r="AF39" s="289">
        <v>1</v>
      </c>
      <c r="AG39" s="290">
        <f t="shared" si="95"/>
        <v>22000</v>
      </c>
      <c r="AH39" s="291">
        <f t="shared" si="96"/>
        <v>22000</v>
      </c>
      <c r="AI39" s="609"/>
      <c r="AL39" s="286" t="s">
        <v>221</v>
      </c>
      <c r="AM39" s="305" t="s">
        <v>222</v>
      </c>
      <c r="AN39" s="288" t="s">
        <v>108</v>
      </c>
      <c r="AO39" s="289">
        <v>1</v>
      </c>
      <c r="AP39" s="290">
        <f t="shared" si="97"/>
        <v>15000</v>
      </c>
      <c r="AQ39" s="291">
        <f t="shared" si="98"/>
        <v>15000</v>
      </c>
      <c r="AR39" s="609"/>
      <c r="AU39" s="286" t="s">
        <v>221</v>
      </c>
      <c r="AV39" s="305" t="s">
        <v>222</v>
      </c>
      <c r="AW39" s="288" t="s">
        <v>108</v>
      </c>
      <c r="AX39" s="289">
        <v>1</v>
      </c>
      <c r="AY39" s="290">
        <f t="shared" si="99"/>
        <v>18000</v>
      </c>
      <c r="AZ39" s="291">
        <f t="shared" si="100"/>
        <v>18000</v>
      </c>
      <c r="BA39" s="609"/>
      <c r="BD39" s="286" t="s">
        <v>221</v>
      </c>
      <c r="BE39" s="305" t="s">
        <v>222</v>
      </c>
      <c r="BF39" s="288" t="s">
        <v>108</v>
      </c>
      <c r="BG39" s="289">
        <v>1</v>
      </c>
      <c r="BH39" s="290">
        <f t="shared" si="101"/>
        <v>18594</v>
      </c>
      <c r="BI39" s="291">
        <f t="shared" si="102"/>
        <v>18594</v>
      </c>
      <c r="BJ39" s="609"/>
      <c r="BM39" s="286" t="s">
        <v>221</v>
      </c>
      <c r="BN39" s="305" t="s">
        <v>222</v>
      </c>
      <c r="BO39" s="288" t="s">
        <v>108</v>
      </c>
      <c r="BP39" s="289">
        <v>1</v>
      </c>
      <c r="BQ39" s="290">
        <f t="shared" si="103"/>
        <v>0</v>
      </c>
      <c r="BR39" s="291">
        <f t="shared" si="104"/>
        <v>0</v>
      </c>
      <c r="BS39" s="609"/>
      <c r="BV39" s="286" t="s">
        <v>221</v>
      </c>
      <c r="BW39" s="305" t="s">
        <v>222</v>
      </c>
      <c r="BX39" s="288" t="s">
        <v>108</v>
      </c>
      <c r="BY39" s="289">
        <v>1</v>
      </c>
      <c r="BZ39" s="290">
        <f t="shared" si="105"/>
        <v>0</v>
      </c>
      <c r="CA39" s="291">
        <f t="shared" si="106"/>
        <v>0</v>
      </c>
      <c r="CB39" s="609"/>
      <c r="CE39" s="286" t="s">
        <v>221</v>
      </c>
      <c r="CF39" s="305" t="s">
        <v>222</v>
      </c>
      <c r="CG39" s="288" t="s">
        <v>108</v>
      </c>
      <c r="CH39" s="289">
        <v>1</v>
      </c>
      <c r="CI39" s="290">
        <f t="shared" si="107"/>
        <v>0</v>
      </c>
      <c r="CJ39" s="291">
        <f t="shared" si="108"/>
        <v>0</v>
      </c>
      <c r="CK39" s="609"/>
      <c r="CN39" s="286" t="s">
        <v>221</v>
      </c>
      <c r="CO39" s="305" t="s">
        <v>222</v>
      </c>
      <c r="CP39" s="288" t="s">
        <v>108</v>
      </c>
      <c r="CQ39" s="289">
        <v>1</v>
      </c>
      <c r="CR39" s="290">
        <f t="shared" si="109"/>
        <v>0</v>
      </c>
      <c r="CS39" s="291">
        <f t="shared" si="110"/>
        <v>0</v>
      </c>
      <c r="CT39" s="609"/>
      <c r="CW39" s="286" t="s">
        <v>221</v>
      </c>
      <c r="CX39" s="305" t="s">
        <v>222</v>
      </c>
      <c r="CY39" s="288" t="s">
        <v>108</v>
      </c>
      <c r="CZ39" s="289">
        <v>1</v>
      </c>
      <c r="DA39" s="290">
        <f t="shared" si="111"/>
        <v>0</v>
      </c>
      <c r="DB39" s="291">
        <f t="shared" si="112"/>
        <v>0</v>
      </c>
      <c r="DC39" s="609"/>
      <c r="DF39" s="286" t="s">
        <v>221</v>
      </c>
      <c r="DG39" s="305" t="s">
        <v>222</v>
      </c>
      <c r="DH39" s="288" t="s">
        <v>108</v>
      </c>
      <c r="DI39" s="289">
        <v>1</v>
      </c>
      <c r="DJ39" s="290">
        <f t="shared" si="113"/>
        <v>0</v>
      </c>
      <c r="DK39" s="291">
        <f t="shared" si="114"/>
        <v>0</v>
      </c>
      <c r="DL39" s="609"/>
      <c r="DO39" s="286" t="s">
        <v>221</v>
      </c>
      <c r="DP39" s="305" t="s">
        <v>222</v>
      </c>
      <c r="DQ39" s="288" t="s">
        <v>108</v>
      </c>
      <c r="DR39" s="289">
        <v>1</v>
      </c>
      <c r="DS39" s="290">
        <f t="shared" si="115"/>
        <v>0</v>
      </c>
      <c r="DT39" s="291">
        <f t="shared" si="116"/>
        <v>0</v>
      </c>
      <c r="DU39" s="609"/>
      <c r="DX39" s="286" t="s">
        <v>221</v>
      </c>
      <c r="DY39" s="305" t="s">
        <v>222</v>
      </c>
      <c r="DZ39" s="288" t="s">
        <v>108</v>
      </c>
      <c r="EA39" s="289">
        <v>1</v>
      </c>
      <c r="EB39" s="290">
        <f t="shared" si="117"/>
        <v>0</v>
      </c>
      <c r="EC39" s="291">
        <f t="shared" si="118"/>
        <v>0</v>
      </c>
      <c r="ED39" s="609"/>
      <c r="EG39" s="286" t="s">
        <v>221</v>
      </c>
      <c r="EH39" s="305" t="s">
        <v>222</v>
      </c>
      <c r="EI39" s="288" t="s">
        <v>108</v>
      </c>
      <c r="EJ39" s="289">
        <v>1</v>
      </c>
      <c r="EK39" s="290">
        <f t="shared" si="119"/>
        <v>0</v>
      </c>
      <c r="EL39" s="291">
        <f t="shared" si="120"/>
        <v>0</v>
      </c>
      <c r="EM39" s="609"/>
    </row>
    <row r="40" spans="2:143" ht="57.75" customHeight="1">
      <c r="B40" s="286" t="s">
        <v>223</v>
      </c>
      <c r="C40" s="305" t="s">
        <v>224</v>
      </c>
      <c r="D40" s="288" t="s">
        <v>108</v>
      </c>
      <c r="E40" s="289">
        <v>1</v>
      </c>
      <c r="F40" s="290">
        <v>0</v>
      </c>
      <c r="G40" s="291">
        <f t="shared" si="0"/>
        <v>0</v>
      </c>
      <c r="H40" s="609"/>
      <c r="K40" s="286" t="s">
        <v>223</v>
      </c>
      <c r="L40" s="305" t="s">
        <v>224</v>
      </c>
      <c r="M40" s="288" t="s">
        <v>108</v>
      </c>
      <c r="N40" s="289">
        <v>1</v>
      </c>
      <c r="O40" s="290">
        <f t="shared" si="1"/>
        <v>6580</v>
      </c>
      <c r="P40" s="291">
        <f t="shared" si="92"/>
        <v>6580</v>
      </c>
      <c r="Q40" s="609"/>
      <c r="T40" s="286" t="s">
        <v>223</v>
      </c>
      <c r="U40" s="305" t="s">
        <v>224</v>
      </c>
      <c r="V40" s="288" t="s">
        <v>108</v>
      </c>
      <c r="W40" s="289">
        <v>1</v>
      </c>
      <c r="X40" s="290">
        <f t="shared" si="93"/>
        <v>1300</v>
      </c>
      <c r="Y40" s="291">
        <f t="shared" si="94"/>
        <v>1300</v>
      </c>
      <c r="Z40" s="609"/>
      <c r="AC40" s="286" t="s">
        <v>223</v>
      </c>
      <c r="AD40" s="305" t="s">
        <v>224</v>
      </c>
      <c r="AE40" s="288" t="s">
        <v>108</v>
      </c>
      <c r="AF40" s="289">
        <v>1</v>
      </c>
      <c r="AG40" s="290">
        <f t="shared" si="95"/>
        <v>12000</v>
      </c>
      <c r="AH40" s="291">
        <f t="shared" si="96"/>
        <v>12000</v>
      </c>
      <c r="AI40" s="609"/>
      <c r="AL40" s="286" t="s">
        <v>223</v>
      </c>
      <c r="AM40" s="305" t="s">
        <v>224</v>
      </c>
      <c r="AN40" s="288" t="s">
        <v>108</v>
      </c>
      <c r="AO40" s="289">
        <v>1</v>
      </c>
      <c r="AP40" s="290">
        <f t="shared" si="97"/>
        <v>18000</v>
      </c>
      <c r="AQ40" s="291">
        <f t="shared" si="98"/>
        <v>18000</v>
      </c>
      <c r="AR40" s="609"/>
      <c r="AU40" s="286" t="s">
        <v>223</v>
      </c>
      <c r="AV40" s="305" t="s">
        <v>224</v>
      </c>
      <c r="AW40" s="288" t="s">
        <v>108</v>
      </c>
      <c r="AX40" s="289">
        <v>1</v>
      </c>
      <c r="AY40" s="290">
        <f t="shared" si="99"/>
        <v>6500</v>
      </c>
      <c r="AZ40" s="291">
        <f t="shared" si="100"/>
        <v>6500</v>
      </c>
      <c r="BA40" s="609"/>
      <c r="BD40" s="286" t="s">
        <v>223</v>
      </c>
      <c r="BE40" s="305" t="s">
        <v>224</v>
      </c>
      <c r="BF40" s="288" t="s">
        <v>108</v>
      </c>
      <c r="BG40" s="289">
        <v>1</v>
      </c>
      <c r="BH40" s="290">
        <f t="shared" si="101"/>
        <v>13650</v>
      </c>
      <c r="BI40" s="291">
        <f t="shared" si="102"/>
        <v>13650</v>
      </c>
      <c r="BJ40" s="609"/>
      <c r="BM40" s="286" t="s">
        <v>223</v>
      </c>
      <c r="BN40" s="305" t="s">
        <v>224</v>
      </c>
      <c r="BO40" s="288" t="s">
        <v>108</v>
      </c>
      <c r="BP40" s="289">
        <v>1</v>
      </c>
      <c r="BQ40" s="290">
        <f t="shared" si="103"/>
        <v>0</v>
      </c>
      <c r="BR40" s="291">
        <f t="shared" si="104"/>
        <v>0</v>
      </c>
      <c r="BS40" s="609"/>
      <c r="BV40" s="286" t="s">
        <v>223</v>
      </c>
      <c r="BW40" s="305" t="s">
        <v>224</v>
      </c>
      <c r="BX40" s="288" t="s">
        <v>108</v>
      </c>
      <c r="BY40" s="289">
        <v>1</v>
      </c>
      <c r="BZ40" s="290">
        <f t="shared" si="105"/>
        <v>0</v>
      </c>
      <c r="CA40" s="291">
        <f t="shared" si="106"/>
        <v>0</v>
      </c>
      <c r="CB40" s="609"/>
      <c r="CE40" s="286" t="s">
        <v>223</v>
      </c>
      <c r="CF40" s="305" t="s">
        <v>224</v>
      </c>
      <c r="CG40" s="288" t="s">
        <v>108</v>
      </c>
      <c r="CH40" s="289">
        <v>1</v>
      </c>
      <c r="CI40" s="290">
        <f t="shared" si="107"/>
        <v>0</v>
      </c>
      <c r="CJ40" s="291">
        <f t="shared" si="108"/>
        <v>0</v>
      </c>
      <c r="CK40" s="609"/>
      <c r="CN40" s="286" t="s">
        <v>223</v>
      </c>
      <c r="CO40" s="305" t="s">
        <v>224</v>
      </c>
      <c r="CP40" s="288" t="s">
        <v>108</v>
      </c>
      <c r="CQ40" s="289">
        <v>1</v>
      </c>
      <c r="CR40" s="290">
        <f t="shared" si="109"/>
        <v>0</v>
      </c>
      <c r="CS40" s="291">
        <f t="shared" si="110"/>
        <v>0</v>
      </c>
      <c r="CT40" s="609"/>
      <c r="CW40" s="286" t="s">
        <v>223</v>
      </c>
      <c r="CX40" s="305" t="s">
        <v>224</v>
      </c>
      <c r="CY40" s="288" t="s">
        <v>108</v>
      </c>
      <c r="CZ40" s="289">
        <v>1</v>
      </c>
      <c r="DA40" s="290">
        <f t="shared" si="111"/>
        <v>0</v>
      </c>
      <c r="DB40" s="291">
        <f t="shared" si="112"/>
        <v>0</v>
      </c>
      <c r="DC40" s="609"/>
      <c r="DF40" s="286" t="s">
        <v>223</v>
      </c>
      <c r="DG40" s="305" t="s">
        <v>224</v>
      </c>
      <c r="DH40" s="288" t="s">
        <v>108</v>
      </c>
      <c r="DI40" s="289">
        <v>1</v>
      </c>
      <c r="DJ40" s="290">
        <f t="shared" si="113"/>
        <v>0</v>
      </c>
      <c r="DK40" s="291">
        <f t="shared" si="114"/>
        <v>0</v>
      </c>
      <c r="DL40" s="609"/>
      <c r="DO40" s="286" t="s">
        <v>223</v>
      </c>
      <c r="DP40" s="305" t="s">
        <v>224</v>
      </c>
      <c r="DQ40" s="288" t="s">
        <v>108</v>
      </c>
      <c r="DR40" s="289">
        <v>1</v>
      </c>
      <c r="DS40" s="290">
        <f t="shared" si="115"/>
        <v>0</v>
      </c>
      <c r="DT40" s="291">
        <f t="shared" si="116"/>
        <v>0</v>
      </c>
      <c r="DU40" s="609"/>
      <c r="DX40" s="286" t="s">
        <v>223</v>
      </c>
      <c r="DY40" s="305" t="s">
        <v>224</v>
      </c>
      <c r="DZ40" s="288" t="s">
        <v>108</v>
      </c>
      <c r="EA40" s="289">
        <v>1</v>
      </c>
      <c r="EB40" s="290">
        <f t="shared" si="117"/>
        <v>0</v>
      </c>
      <c r="EC40" s="291">
        <f t="shared" si="118"/>
        <v>0</v>
      </c>
      <c r="ED40" s="609"/>
      <c r="EG40" s="286" t="s">
        <v>223</v>
      </c>
      <c r="EH40" s="305" t="s">
        <v>224</v>
      </c>
      <c r="EI40" s="288" t="s">
        <v>108</v>
      </c>
      <c r="EJ40" s="289">
        <v>1</v>
      </c>
      <c r="EK40" s="290">
        <f t="shared" si="119"/>
        <v>0</v>
      </c>
      <c r="EL40" s="291">
        <f t="shared" si="120"/>
        <v>0</v>
      </c>
      <c r="EM40" s="609"/>
    </row>
    <row r="41" spans="2:143" ht="39" customHeight="1">
      <c r="B41" s="286" t="s">
        <v>225</v>
      </c>
      <c r="C41" s="305" t="s">
        <v>226</v>
      </c>
      <c r="D41" s="288" t="s">
        <v>109</v>
      </c>
      <c r="E41" s="289">
        <v>1</v>
      </c>
      <c r="F41" s="290">
        <v>0</v>
      </c>
      <c r="G41" s="291">
        <f t="shared" si="0"/>
        <v>0</v>
      </c>
      <c r="H41" s="609"/>
      <c r="K41" s="286" t="s">
        <v>225</v>
      </c>
      <c r="L41" s="305" t="s">
        <v>226</v>
      </c>
      <c r="M41" s="288" t="s">
        <v>109</v>
      </c>
      <c r="N41" s="289">
        <v>1</v>
      </c>
      <c r="O41" s="290">
        <f t="shared" si="1"/>
        <v>22635</v>
      </c>
      <c r="P41" s="291">
        <f t="shared" si="92"/>
        <v>22635</v>
      </c>
      <c r="Q41" s="609"/>
      <c r="T41" s="286" t="s">
        <v>225</v>
      </c>
      <c r="U41" s="305" t="s">
        <v>226</v>
      </c>
      <c r="V41" s="288" t="s">
        <v>109</v>
      </c>
      <c r="W41" s="289">
        <v>1</v>
      </c>
      <c r="X41" s="290">
        <f t="shared" si="93"/>
        <v>28200</v>
      </c>
      <c r="Y41" s="291">
        <f t="shared" si="94"/>
        <v>28200</v>
      </c>
      <c r="Z41" s="609"/>
      <c r="AC41" s="286" t="s">
        <v>225</v>
      </c>
      <c r="AD41" s="305" t="s">
        <v>226</v>
      </c>
      <c r="AE41" s="288" t="s">
        <v>109</v>
      </c>
      <c r="AF41" s="289">
        <v>1</v>
      </c>
      <c r="AG41" s="290">
        <f t="shared" si="95"/>
        <v>30000</v>
      </c>
      <c r="AH41" s="291">
        <f t="shared" si="96"/>
        <v>30000</v>
      </c>
      <c r="AI41" s="609"/>
      <c r="AL41" s="286" t="s">
        <v>225</v>
      </c>
      <c r="AM41" s="305" t="s">
        <v>226</v>
      </c>
      <c r="AN41" s="288" t="s">
        <v>109</v>
      </c>
      <c r="AO41" s="289">
        <v>1</v>
      </c>
      <c r="AP41" s="290">
        <f t="shared" si="97"/>
        <v>16000</v>
      </c>
      <c r="AQ41" s="291">
        <f t="shared" si="98"/>
        <v>16000</v>
      </c>
      <c r="AR41" s="609"/>
      <c r="AU41" s="286" t="s">
        <v>225</v>
      </c>
      <c r="AV41" s="305" t="s">
        <v>226</v>
      </c>
      <c r="AW41" s="288" t="s">
        <v>109</v>
      </c>
      <c r="AX41" s="289">
        <v>1</v>
      </c>
      <c r="AY41" s="290">
        <f t="shared" si="99"/>
        <v>20500</v>
      </c>
      <c r="AZ41" s="291">
        <f t="shared" si="100"/>
        <v>20500</v>
      </c>
      <c r="BA41" s="609"/>
      <c r="BD41" s="286" t="s">
        <v>225</v>
      </c>
      <c r="BE41" s="305" t="s">
        <v>226</v>
      </c>
      <c r="BF41" s="288" t="s">
        <v>109</v>
      </c>
      <c r="BG41" s="289">
        <v>1</v>
      </c>
      <c r="BH41" s="290">
        <f t="shared" si="101"/>
        <v>16800</v>
      </c>
      <c r="BI41" s="291">
        <f t="shared" si="102"/>
        <v>16800</v>
      </c>
      <c r="BJ41" s="609"/>
      <c r="BM41" s="286" t="s">
        <v>225</v>
      </c>
      <c r="BN41" s="305" t="s">
        <v>226</v>
      </c>
      <c r="BO41" s="288" t="s">
        <v>109</v>
      </c>
      <c r="BP41" s="289">
        <v>1</v>
      </c>
      <c r="BQ41" s="290">
        <f t="shared" si="103"/>
        <v>0</v>
      </c>
      <c r="BR41" s="291">
        <f t="shared" si="104"/>
        <v>0</v>
      </c>
      <c r="BS41" s="609"/>
      <c r="BV41" s="286" t="s">
        <v>225</v>
      </c>
      <c r="BW41" s="305" t="s">
        <v>226</v>
      </c>
      <c r="BX41" s="288" t="s">
        <v>109</v>
      </c>
      <c r="BY41" s="289">
        <v>1</v>
      </c>
      <c r="BZ41" s="290">
        <f t="shared" si="105"/>
        <v>0</v>
      </c>
      <c r="CA41" s="291">
        <f t="shared" si="106"/>
        <v>0</v>
      </c>
      <c r="CB41" s="609"/>
      <c r="CE41" s="286" t="s">
        <v>225</v>
      </c>
      <c r="CF41" s="305" t="s">
        <v>226</v>
      </c>
      <c r="CG41" s="288" t="s">
        <v>109</v>
      </c>
      <c r="CH41" s="289">
        <v>1</v>
      </c>
      <c r="CI41" s="290">
        <f t="shared" si="107"/>
        <v>0</v>
      </c>
      <c r="CJ41" s="291">
        <f t="shared" si="108"/>
        <v>0</v>
      </c>
      <c r="CK41" s="609"/>
      <c r="CN41" s="286" t="s">
        <v>225</v>
      </c>
      <c r="CO41" s="305" t="s">
        <v>226</v>
      </c>
      <c r="CP41" s="288" t="s">
        <v>109</v>
      </c>
      <c r="CQ41" s="289">
        <v>1</v>
      </c>
      <c r="CR41" s="290">
        <f t="shared" si="109"/>
        <v>0</v>
      </c>
      <c r="CS41" s="291">
        <f t="shared" si="110"/>
        <v>0</v>
      </c>
      <c r="CT41" s="609"/>
      <c r="CW41" s="286" t="s">
        <v>225</v>
      </c>
      <c r="CX41" s="305" t="s">
        <v>226</v>
      </c>
      <c r="CY41" s="288" t="s">
        <v>109</v>
      </c>
      <c r="CZ41" s="289">
        <v>1</v>
      </c>
      <c r="DA41" s="290">
        <f t="shared" si="111"/>
        <v>0</v>
      </c>
      <c r="DB41" s="291">
        <f t="shared" si="112"/>
        <v>0</v>
      </c>
      <c r="DC41" s="609"/>
      <c r="DF41" s="286" t="s">
        <v>225</v>
      </c>
      <c r="DG41" s="305" t="s">
        <v>226</v>
      </c>
      <c r="DH41" s="288" t="s">
        <v>109</v>
      </c>
      <c r="DI41" s="289">
        <v>1</v>
      </c>
      <c r="DJ41" s="290">
        <f t="shared" si="113"/>
        <v>0</v>
      </c>
      <c r="DK41" s="291">
        <f t="shared" si="114"/>
        <v>0</v>
      </c>
      <c r="DL41" s="609"/>
      <c r="DO41" s="286" t="s">
        <v>225</v>
      </c>
      <c r="DP41" s="305" t="s">
        <v>226</v>
      </c>
      <c r="DQ41" s="288" t="s">
        <v>109</v>
      </c>
      <c r="DR41" s="289">
        <v>1</v>
      </c>
      <c r="DS41" s="290">
        <f t="shared" si="115"/>
        <v>0</v>
      </c>
      <c r="DT41" s="291">
        <f t="shared" si="116"/>
        <v>0</v>
      </c>
      <c r="DU41" s="609"/>
      <c r="DX41" s="286" t="s">
        <v>225</v>
      </c>
      <c r="DY41" s="305" t="s">
        <v>226</v>
      </c>
      <c r="DZ41" s="288" t="s">
        <v>109</v>
      </c>
      <c r="EA41" s="289">
        <v>1</v>
      </c>
      <c r="EB41" s="290">
        <f t="shared" si="117"/>
        <v>0</v>
      </c>
      <c r="EC41" s="291">
        <f t="shared" si="118"/>
        <v>0</v>
      </c>
      <c r="ED41" s="609"/>
      <c r="EG41" s="286" t="s">
        <v>225</v>
      </c>
      <c r="EH41" s="305" t="s">
        <v>226</v>
      </c>
      <c r="EI41" s="288" t="s">
        <v>109</v>
      </c>
      <c r="EJ41" s="289">
        <v>1</v>
      </c>
      <c r="EK41" s="290">
        <f t="shared" si="119"/>
        <v>0</v>
      </c>
      <c r="EL41" s="291">
        <f t="shared" si="120"/>
        <v>0</v>
      </c>
      <c r="EM41" s="609"/>
    </row>
    <row r="42" spans="2:143" ht="60.75" customHeight="1" thickBot="1">
      <c r="B42" s="286" t="s">
        <v>227</v>
      </c>
      <c r="C42" s="305" t="s">
        <v>228</v>
      </c>
      <c r="D42" s="288" t="s">
        <v>109</v>
      </c>
      <c r="E42" s="289">
        <v>1</v>
      </c>
      <c r="F42" s="290">
        <v>0</v>
      </c>
      <c r="G42" s="291">
        <f t="shared" si="0"/>
        <v>0</v>
      </c>
      <c r="H42" s="609"/>
      <c r="K42" s="286" t="s">
        <v>227</v>
      </c>
      <c r="L42" s="305" t="s">
        <v>228</v>
      </c>
      <c r="M42" s="288" t="s">
        <v>109</v>
      </c>
      <c r="N42" s="289">
        <v>1</v>
      </c>
      <c r="O42" s="290">
        <f t="shared" si="1"/>
        <v>65240</v>
      </c>
      <c r="P42" s="291">
        <f t="shared" si="92"/>
        <v>65240</v>
      </c>
      <c r="Q42" s="609"/>
      <c r="T42" s="286" t="s">
        <v>227</v>
      </c>
      <c r="U42" s="305" t="s">
        <v>228</v>
      </c>
      <c r="V42" s="288" t="s">
        <v>109</v>
      </c>
      <c r="W42" s="289">
        <v>1</v>
      </c>
      <c r="X42" s="290">
        <f t="shared" si="93"/>
        <v>43000</v>
      </c>
      <c r="Y42" s="291">
        <f t="shared" si="94"/>
        <v>43000</v>
      </c>
      <c r="Z42" s="609"/>
      <c r="AC42" s="286" t="s">
        <v>227</v>
      </c>
      <c r="AD42" s="305" t="s">
        <v>228</v>
      </c>
      <c r="AE42" s="288" t="s">
        <v>109</v>
      </c>
      <c r="AF42" s="289">
        <v>1</v>
      </c>
      <c r="AG42" s="290">
        <f t="shared" si="95"/>
        <v>18000</v>
      </c>
      <c r="AH42" s="291">
        <f t="shared" si="96"/>
        <v>18000</v>
      </c>
      <c r="AI42" s="609"/>
      <c r="AL42" s="286" t="s">
        <v>227</v>
      </c>
      <c r="AM42" s="305" t="s">
        <v>228</v>
      </c>
      <c r="AN42" s="288" t="s">
        <v>109</v>
      </c>
      <c r="AO42" s="289">
        <v>1</v>
      </c>
      <c r="AP42" s="290">
        <f t="shared" si="97"/>
        <v>30000</v>
      </c>
      <c r="AQ42" s="291">
        <f t="shared" si="98"/>
        <v>30000</v>
      </c>
      <c r="AR42" s="609"/>
      <c r="AU42" s="286" t="s">
        <v>227</v>
      </c>
      <c r="AV42" s="305" t="s">
        <v>228</v>
      </c>
      <c r="AW42" s="288" t="s">
        <v>109</v>
      </c>
      <c r="AX42" s="289">
        <v>1</v>
      </c>
      <c r="AY42" s="290">
        <f t="shared" si="99"/>
        <v>45000</v>
      </c>
      <c r="AZ42" s="291">
        <f t="shared" si="100"/>
        <v>45000</v>
      </c>
      <c r="BA42" s="609"/>
      <c r="BD42" s="286" t="s">
        <v>227</v>
      </c>
      <c r="BE42" s="305" t="s">
        <v>228</v>
      </c>
      <c r="BF42" s="288" t="s">
        <v>109</v>
      </c>
      <c r="BG42" s="289">
        <v>1</v>
      </c>
      <c r="BH42" s="290">
        <f t="shared" si="101"/>
        <v>22506</v>
      </c>
      <c r="BI42" s="291">
        <f t="shared" si="102"/>
        <v>22506</v>
      </c>
      <c r="BJ42" s="609"/>
      <c r="BM42" s="286" t="s">
        <v>227</v>
      </c>
      <c r="BN42" s="305" t="s">
        <v>228</v>
      </c>
      <c r="BO42" s="288" t="s">
        <v>109</v>
      </c>
      <c r="BP42" s="289">
        <v>1</v>
      </c>
      <c r="BQ42" s="290">
        <f t="shared" si="103"/>
        <v>0</v>
      </c>
      <c r="BR42" s="291">
        <f t="shared" si="104"/>
        <v>0</v>
      </c>
      <c r="BS42" s="609"/>
      <c r="BV42" s="286" t="s">
        <v>227</v>
      </c>
      <c r="BW42" s="305" t="s">
        <v>228</v>
      </c>
      <c r="BX42" s="288" t="s">
        <v>109</v>
      </c>
      <c r="BY42" s="289">
        <v>1</v>
      </c>
      <c r="BZ42" s="290">
        <f t="shared" si="105"/>
        <v>0</v>
      </c>
      <c r="CA42" s="291">
        <f t="shared" si="106"/>
        <v>0</v>
      </c>
      <c r="CB42" s="609"/>
      <c r="CE42" s="286" t="s">
        <v>227</v>
      </c>
      <c r="CF42" s="305" t="s">
        <v>228</v>
      </c>
      <c r="CG42" s="288" t="s">
        <v>109</v>
      </c>
      <c r="CH42" s="289">
        <v>1</v>
      </c>
      <c r="CI42" s="290">
        <f t="shared" si="107"/>
        <v>0</v>
      </c>
      <c r="CJ42" s="291">
        <f t="shared" si="108"/>
        <v>0</v>
      </c>
      <c r="CK42" s="609"/>
      <c r="CN42" s="286" t="s">
        <v>227</v>
      </c>
      <c r="CO42" s="305" t="s">
        <v>228</v>
      </c>
      <c r="CP42" s="288" t="s">
        <v>109</v>
      </c>
      <c r="CQ42" s="289">
        <v>1</v>
      </c>
      <c r="CR42" s="290">
        <f t="shared" si="109"/>
        <v>0</v>
      </c>
      <c r="CS42" s="291">
        <f t="shared" si="110"/>
        <v>0</v>
      </c>
      <c r="CT42" s="609"/>
      <c r="CW42" s="286" t="s">
        <v>227</v>
      </c>
      <c r="CX42" s="305" t="s">
        <v>228</v>
      </c>
      <c r="CY42" s="288" t="s">
        <v>109</v>
      </c>
      <c r="CZ42" s="289">
        <v>1</v>
      </c>
      <c r="DA42" s="290">
        <f t="shared" si="111"/>
        <v>0</v>
      </c>
      <c r="DB42" s="291">
        <f t="shared" si="112"/>
        <v>0</v>
      </c>
      <c r="DC42" s="609"/>
      <c r="DF42" s="286" t="s">
        <v>227</v>
      </c>
      <c r="DG42" s="305" t="s">
        <v>228</v>
      </c>
      <c r="DH42" s="288" t="s">
        <v>109</v>
      </c>
      <c r="DI42" s="289">
        <v>1</v>
      </c>
      <c r="DJ42" s="290">
        <f t="shared" si="113"/>
        <v>0</v>
      </c>
      <c r="DK42" s="291">
        <f t="shared" si="114"/>
        <v>0</v>
      </c>
      <c r="DL42" s="609"/>
      <c r="DO42" s="286" t="s">
        <v>227</v>
      </c>
      <c r="DP42" s="305" t="s">
        <v>228</v>
      </c>
      <c r="DQ42" s="288" t="s">
        <v>109</v>
      </c>
      <c r="DR42" s="289">
        <v>1</v>
      </c>
      <c r="DS42" s="290">
        <f t="shared" si="115"/>
        <v>0</v>
      </c>
      <c r="DT42" s="291">
        <f t="shared" si="116"/>
        <v>0</v>
      </c>
      <c r="DU42" s="609"/>
      <c r="DX42" s="286" t="s">
        <v>227</v>
      </c>
      <c r="DY42" s="305" t="s">
        <v>228</v>
      </c>
      <c r="DZ42" s="288" t="s">
        <v>109</v>
      </c>
      <c r="EA42" s="289">
        <v>1</v>
      </c>
      <c r="EB42" s="290">
        <f t="shared" si="117"/>
        <v>0</v>
      </c>
      <c r="EC42" s="291">
        <f t="shared" si="118"/>
        <v>0</v>
      </c>
      <c r="ED42" s="609"/>
      <c r="EG42" s="286" t="s">
        <v>227</v>
      </c>
      <c r="EH42" s="305" t="s">
        <v>228</v>
      </c>
      <c r="EI42" s="288" t="s">
        <v>109</v>
      </c>
      <c r="EJ42" s="289">
        <v>1</v>
      </c>
      <c r="EK42" s="290">
        <f t="shared" si="119"/>
        <v>0</v>
      </c>
      <c r="EL42" s="291">
        <f t="shared" si="120"/>
        <v>0</v>
      </c>
      <c r="EM42" s="609"/>
    </row>
    <row r="43" spans="2:143" ht="17.25" thickTop="1">
      <c r="B43" s="308" t="s">
        <v>229</v>
      </c>
      <c r="C43" s="270" t="s">
        <v>230</v>
      </c>
      <c r="D43" s="309"/>
      <c r="E43" s="310"/>
      <c r="F43" s="311"/>
      <c r="G43" s="312"/>
      <c r="H43" s="275">
        <f>SUM(G44:G48)</f>
        <v>0</v>
      </c>
      <c r="K43" s="308" t="s">
        <v>229</v>
      </c>
      <c r="L43" s="270" t="s">
        <v>230</v>
      </c>
      <c r="M43" s="309"/>
      <c r="N43" s="310"/>
      <c r="O43" s="310"/>
      <c r="P43" s="312"/>
      <c r="Q43" s="275">
        <f>SUM(P44:P48)</f>
        <v>267448</v>
      </c>
      <c r="T43" s="308" t="s">
        <v>229</v>
      </c>
      <c r="U43" s="270" t="s">
        <v>230</v>
      </c>
      <c r="V43" s="309"/>
      <c r="W43" s="310"/>
      <c r="X43" s="310"/>
      <c r="Y43" s="312"/>
      <c r="Z43" s="275">
        <f>SUM(Y44:Y48)</f>
        <v>229900</v>
      </c>
      <c r="AC43" s="308" t="s">
        <v>229</v>
      </c>
      <c r="AD43" s="270" t="s">
        <v>230</v>
      </c>
      <c r="AE43" s="309"/>
      <c r="AF43" s="310"/>
      <c r="AG43" s="310"/>
      <c r="AH43" s="312"/>
      <c r="AI43" s="275">
        <f>SUM(AH44:AH48)</f>
        <v>184000</v>
      </c>
      <c r="AL43" s="308" t="s">
        <v>229</v>
      </c>
      <c r="AM43" s="270" t="s">
        <v>230</v>
      </c>
      <c r="AN43" s="309"/>
      <c r="AO43" s="310"/>
      <c r="AP43" s="310"/>
      <c r="AQ43" s="312"/>
      <c r="AR43" s="275">
        <f>SUM(AQ44:AQ48)</f>
        <v>252000</v>
      </c>
      <c r="AU43" s="308" t="s">
        <v>229</v>
      </c>
      <c r="AV43" s="270" t="s">
        <v>230</v>
      </c>
      <c r="AW43" s="309"/>
      <c r="AX43" s="310"/>
      <c r="AY43" s="310"/>
      <c r="AZ43" s="312"/>
      <c r="BA43" s="275">
        <f>SUM(AZ44:AZ48)</f>
        <v>210000</v>
      </c>
      <c r="BD43" s="308" t="s">
        <v>229</v>
      </c>
      <c r="BE43" s="270" t="s">
        <v>230</v>
      </c>
      <c r="BF43" s="309"/>
      <c r="BG43" s="310"/>
      <c r="BH43" s="310"/>
      <c r="BI43" s="312"/>
      <c r="BJ43" s="275">
        <f>SUM(BI44:BI48)</f>
        <v>195790</v>
      </c>
      <c r="BM43" s="308" t="s">
        <v>229</v>
      </c>
      <c r="BN43" s="270" t="s">
        <v>230</v>
      </c>
      <c r="BO43" s="309"/>
      <c r="BP43" s="310"/>
      <c r="BQ43" s="310"/>
      <c r="BR43" s="312"/>
      <c r="BS43" s="275">
        <f>SUM(BR44:BR48)</f>
        <v>0</v>
      </c>
      <c r="BV43" s="308" t="s">
        <v>229</v>
      </c>
      <c r="BW43" s="270" t="s">
        <v>230</v>
      </c>
      <c r="BX43" s="309"/>
      <c r="BY43" s="310"/>
      <c r="BZ43" s="310"/>
      <c r="CA43" s="312"/>
      <c r="CB43" s="275">
        <f>SUM(CA44:CA48)</f>
        <v>0</v>
      </c>
      <c r="CE43" s="308" t="s">
        <v>229</v>
      </c>
      <c r="CF43" s="270" t="s">
        <v>230</v>
      </c>
      <c r="CG43" s="309"/>
      <c r="CH43" s="310"/>
      <c r="CI43" s="310"/>
      <c r="CJ43" s="312"/>
      <c r="CK43" s="275">
        <f>SUM(CJ44:CJ48)</f>
        <v>0</v>
      </c>
      <c r="CN43" s="308" t="s">
        <v>229</v>
      </c>
      <c r="CO43" s="270" t="s">
        <v>230</v>
      </c>
      <c r="CP43" s="309"/>
      <c r="CQ43" s="310"/>
      <c r="CR43" s="310"/>
      <c r="CS43" s="312"/>
      <c r="CT43" s="275">
        <f>SUM(CS44:CS48)</f>
        <v>0</v>
      </c>
      <c r="CW43" s="308" t="s">
        <v>229</v>
      </c>
      <c r="CX43" s="270" t="s">
        <v>230</v>
      </c>
      <c r="CY43" s="309"/>
      <c r="CZ43" s="310"/>
      <c r="DA43" s="310"/>
      <c r="DB43" s="312"/>
      <c r="DC43" s="275">
        <f>SUM(DB44:DB48)</f>
        <v>0</v>
      </c>
      <c r="DF43" s="308" t="s">
        <v>229</v>
      </c>
      <c r="DG43" s="270" t="s">
        <v>230</v>
      </c>
      <c r="DH43" s="309"/>
      <c r="DI43" s="310"/>
      <c r="DJ43" s="310"/>
      <c r="DK43" s="312"/>
      <c r="DL43" s="275">
        <f>SUM(DK44:DK48)</f>
        <v>0</v>
      </c>
      <c r="DO43" s="308" t="s">
        <v>229</v>
      </c>
      <c r="DP43" s="270" t="s">
        <v>230</v>
      </c>
      <c r="DQ43" s="309"/>
      <c r="DR43" s="310"/>
      <c r="DS43" s="310"/>
      <c r="DT43" s="312"/>
      <c r="DU43" s="275">
        <f>SUM(DT44:DT48)</f>
        <v>0</v>
      </c>
      <c r="DX43" s="308" t="s">
        <v>229</v>
      </c>
      <c r="DY43" s="270" t="s">
        <v>230</v>
      </c>
      <c r="DZ43" s="309"/>
      <c r="EA43" s="310"/>
      <c r="EB43" s="310"/>
      <c r="EC43" s="312"/>
      <c r="ED43" s="275">
        <f>SUM(EC44:EC48)</f>
        <v>0</v>
      </c>
      <c r="EG43" s="308" t="s">
        <v>229</v>
      </c>
      <c r="EH43" s="270" t="s">
        <v>230</v>
      </c>
      <c r="EI43" s="309"/>
      <c r="EJ43" s="310"/>
      <c r="EK43" s="310"/>
      <c r="EL43" s="312"/>
      <c r="EM43" s="275">
        <f>SUM(EL44:EL48)</f>
        <v>0</v>
      </c>
    </row>
    <row r="44" spans="2:143" ht="102" customHeight="1">
      <c r="B44" s="286" t="s">
        <v>231</v>
      </c>
      <c r="C44" s="305" t="s">
        <v>232</v>
      </c>
      <c r="D44" s="288" t="s">
        <v>108</v>
      </c>
      <c r="E44" s="289">
        <v>1</v>
      </c>
      <c r="F44" s="290">
        <v>0</v>
      </c>
      <c r="G44" s="291">
        <f t="shared" si="0"/>
        <v>0</v>
      </c>
      <c r="H44" s="610" t="e">
        <f>+H43/G189</f>
        <v>#DIV/0!</v>
      </c>
      <c r="K44" s="286" t="s">
        <v>231</v>
      </c>
      <c r="L44" s="305" t="s">
        <v>232</v>
      </c>
      <c r="M44" s="288" t="s">
        <v>108</v>
      </c>
      <c r="N44" s="289">
        <v>1</v>
      </c>
      <c r="O44" s="290">
        <f t="shared" si="1"/>
        <v>60410</v>
      </c>
      <c r="P44" s="291">
        <f t="shared" ref="P44:P48" si="121">+ROUND(N44*O44,0)</f>
        <v>60410</v>
      </c>
      <c r="Q44" s="610">
        <f>+Q43/P189</f>
        <v>7.0429637961303094E-3</v>
      </c>
      <c r="T44" s="286" t="s">
        <v>231</v>
      </c>
      <c r="U44" s="305" t="s">
        <v>232</v>
      </c>
      <c r="V44" s="288" t="s">
        <v>108</v>
      </c>
      <c r="W44" s="289">
        <v>1</v>
      </c>
      <c r="X44" s="290">
        <f>VLOOKUP(T44,OFERENTE_2,5,FALSE)</f>
        <v>67200</v>
      </c>
      <c r="Y44" s="291">
        <f t="shared" ref="Y44:Y48" si="122">+ROUND(W44*X44,0)</f>
        <v>67200</v>
      </c>
      <c r="Z44" s="610">
        <f>+Z43/Y189</f>
        <v>3.6073620941090003E-3</v>
      </c>
      <c r="AC44" s="286" t="s">
        <v>231</v>
      </c>
      <c r="AD44" s="305" t="s">
        <v>232</v>
      </c>
      <c r="AE44" s="288" t="s">
        <v>108</v>
      </c>
      <c r="AF44" s="289">
        <v>1</v>
      </c>
      <c r="AG44" s="290">
        <f>VLOOKUP(AC44,OFERENTE_3,5,FALSE)</f>
        <v>45000</v>
      </c>
      <c r="AH44" s="291">
        <f t="shared" ref="AH44:AH48" si="123">+ROUND(AF44*AG44,0)</f>
        <v>45000</v>
      </c>
      <c r="AI44" s="610">
        <f>+AI43/AH189</f>
        <v>2.91688487158454E-3</v>
      </c>
      <c r="AL44" s="286" t="s">
        <v>231</v>
      </c>
      <c r="AM44" s="305" t="s">
        <v>232</v>
      </c>
      <c r="AN44" s="288" t="s">
        <v>108</v>
      </c>
      <c r="AO44" s="289">
        <v>1</v>
      </c>
      <c r="AP44" s="290">
        <f>VLOOKUP(AL44,OFERENTE_4,5,FALSE)</f>
        <v>80000</v>
      </c>
      <c r="AQ44" s="291">
        <f t="shared" ref="AQ44:AQ48" si="124">+ROUND(AO44*AP44,0)</f>
        <v>80000</v>
      </c>
      <c r="AR44" s="610">
        <f>+AR43/AQ189</f>
        <v>3.8846924618467704E-3</v>
      </c>
      <c r="AU44" s="286" t="s">
        <v>231</v>
      </c>
      <c r="AV44" s="305" t="s">
        <v>232</v>
      </c>
      <c r="AW44" s="288" t="s">
        <v>108</v>
      </c>
      <c r="AX44" s="289">
        <v>1</v>
      </c>
      <c r="AY44" s="290">
        <f>VLOOKUP(AU44,OFERENTE_5,5,FALSE)</f>
        <v>70000</v>
      </c>
      <c r="AZ44" s="291">
        <f t="shared" ref="AZ44:AZ48" si="125">+ROUND(AX44*AY44,0)</f>
        <v>70000</v>
      </c>
      <c r="BA44" s="610">
        <f>+BA43/AZ189</f>
        <v>3.2561713246016567E-3</v>
      </c>
      <c r="BD44" s="286" t="s">
        <v>231</v>
      </c>
      <c r="BE44" s="305" t="s">
        <v>232</v>
      </c>
      <c r="BF44" s="288" t="s">
        <v>108</v>
      </c>
      <c r="BG44" s="289">
        <v>1</v>
      </c>
      <c r="BH44" s="290">
        <f>VLOOKUP(BD44,OFERENTE_6,5,FALSE)</f>
        <v>57750</v>
      </c>
      <c r="BI44" s="291">
        <f t="shared" ref="BI44:BI48" si="126">+ROUND(BG44*BH44,0)</f>
        <v>57750</v>
      </c>
      <c r="BJ44" s="610">
        <f>+BJ43/BI189</f>
        <v>3.3375670436912226E-3</v>
      </c>
      <c r="BM44" s="286" t="s">
        <v>231</v>
      </c>
      <c r="BN44" s="305" t="s">
        <v>232</v>
      </c>
      <c r="BO44" s="288" t="s">
        <v>108</v>
      </c>
      <c r="BP44" s="289">
        <v>1</v>
      </c>
      <c r="BQ44" s="290">
        <f>VLOOKUP(BM44,OFERENTE_7,5,FALSE)</f>
        <v>0</v>
      </c>
      <c r="BR44" s="291">
        <f t="shared" ref="BR44:BR48" si="127">+ROUND(BP44*BQ44,0)</f>
        <v>0</v>
      </c>
      <c r="BS44" s="610" t="e">
        <f>+BS43/BR189</f>
        <v>#DIV/0!</v>
      </c>
      <c r="BV44" s="286" t="s">
        <v>231</v>
      </c>
      <c r="BW44" s="305" t="s">
        <v>232</v>
      </c>
      <c r="BX44" s="288" t="s">
        <v>108</v>
      </c>
      <c r="BY44" s="289">
        <v>1</v>
      </c>
      <c r="BZ44" s="290">
        <f>VLOOKUP(BV44,OFERENTE_8,5,FALSE)</f>
        <v>0</v>
      </c>
      <c r="CA44" s="291">
        <f t="shared" ref="CA44:CA48" si="128">+ROUND(BY44*BZ44,0)</f>
        <v>0</v>
      </c>
      <c r="CB44" s="610" t="e">
        <f>+CB43/CA189</f>
        <v>#DIV/0!</v>
      </c>
      <c r="CE44" s="286" t="s">
        <v>231</v>
      </c>
      <c r="CF44" s="305" t="s">
        <v>232</v>
      </c>
      <c r="CG44" s="288" t="s">
        <v>108</v>
      </c>
      <c r="CH44" s="289">
        <v>1</v>
      </c>
      <c r="CI44" s="290">
        <f>VLOOKUP(CE44,OFERENTE_9,5,FALSE)</f>
        <v>0</v>
      </c>
      <c r="CJ44" s="291">
        <f t="shared" ref="CJ44:CJ48" si="129">+ROUND(CH44*CI44,0)</f>
        <v>0</v>
      </c>
      <c r="CK44" s="610" t="e">
        <f>+CK43/CJ189</f>
        <v>#DIV/0!</v>
      </c>
      <c r="CN44" s="286" t="s">
        <v>231</v>
      </c>
      <c r="CO44" s="305" t="s">
        <v>232</v>
      </c>
      <c r="CP44" s="288" t="s">
        <v>108</v>
      </c>
      <c r="CQ44" s="289">
        <v>1</v>
      </c>
      <c r="CR44" s="290">
        <f>VLOOKUP(CN44,OFERENTE_10,5,FALSE)</f>
        <v>0</v>
      </c>
      <c r="CS44" s="291">
        <f t="shared" ref="CS44:CS48" si="130">+ROUND(CQ44*CR44,0)</f>
        <v>0</v>
      </c>
      <c r="CT44" s="610" t="e">
        <f>+CT43/CS189</f>
        <v>#DIV/0!</v>
      </c>
      <c r="CW44" s="286" t="s">
        <v>231</v>
      </c>
      <c r="CX44" s="305" t="s">
        <v>232</v>
      </c>
      <c r="CY44" s="288" t="s">
        <v>108</v>
      </c>
      <c r="CZ44" s="289">
        <v>1</v>
      </c>
      <c r="DA44" s="290">
        <f>VLOOKUP(CW44,OFERENTE_11,5,FALSE)</f>
        <v>0</v>
      </c>
      <c r="DB44" s="291">
        <f t="shared" ref="DB44:DB48" si="131">+ROUND(CZ44*DA44,0)</f>
        <v>0</v>
      </c>
      <c r="DC44" s="610" t="e">
        <f>+DC43/DB189</f>
        <v>#DIV/0!</v>
      </c>
      <c r="DF44" s="286" t="s">
        <v>231</v>
      </c>
      <c r="DG44" s="305" t="s">
        <v>232</v>
      </c>
      <c r="DH44" s="288" t="s">
        <v>108</v>
      </c>
      <c r="DI44" s="289">
        <v>1</v>
      </c>
      <c r="DJ44" s="290">
        <f>VLOOKUP(DF44,OFERENTE_12,5,FALSE)</f>
        <v>0</v>
      </c>
      <c r="DK44" s="291">
        <f t="shared" ref="DK44:DK48" si="132">+ROUND(DI44*DJ44,0)</f>
        <v>0</v>
      </c>
      <c r="DL44" s="610" t="e">
        <f>+DL43/DK189</f>
        <v>#DIV/0!</v>
      </c>
      <c r="DO44" s="286" t="s">
        <v>231</v>
      </c>
      <c r="DP44" s="305" t="s">
        <v>232</v>
      </c>
      <c r="DQ44" s="288" t="s">
        <v>108</v>
      </c>
      <c r="DR44" s="289">
        <v>1</v>
      </c>
      <c r="DS44" s="290">
        <f>VLOOKUP(DO44,OFERENTE_13,5,FALSE)</f>
        <v>0</v>
      </c>
      <c r="DT44" s="291">
        <f t="shared" ref="DT44:DT48" si="133">+ROUND(DR44*DS44,0)</f>
        <v>0</v>
      </c>
      <c r="DU44" s="610" t="e">
        <f>+DU43/DT189</f>
        <v>#DIV/0!</v>
      </c>
      <c r="DX44" s="286" t="s">
        <v>231</v>
      </c>
      <c r="DY44" s="305" t="s">
        <v>232</v>
      </c>
      <c r="DZ44" s="288" t="s">
        <v>108</v>
      </c>
      <c r="EA44" s="289">
        <v>1</v>
      </c>
      <c r="EB44" s="290">
        <f>VLOOKUP(DX44,OFERENTE_14,5,FALSE)</f>
        <v>0</v>
      </c>
      <c r="EC44" s="291">
        <f t="shared" ref="EC44:EC48" si="134">+ROUND(EA44*EB44,0)</f>
        <v>0</v>
      </c>
      <c r="ED44" s="610" t="e">
        <f>+ED43/EC189</f>
        <v>#DIV/0!</v>
      </c>
      <c r="EG44" s="286" t="s">
        <v>231</v>
      </c>
      <c r="EH44" s="305" t="s">
        <v>232</v>
      </c>
      <c r="EI44" s="288" t="s">
        <v>108</v>
      </c>
      <c r="EJ44" s="289">
        <v>1</v>
      </c>
      <c r="EK44" s="290">
        <f>VLOOKUP(EG44,OFERENTE_15,5,FALSE)</f>
        <v>0</v>
      </c>
      <c r="EL44" s="291">
        <f t="shared" ref="EL44:EL48" si="135">+ROUND(EJ44*EK44,0)</f>
        <v>0</v>
      </c>
      <c r="EM44" s="610" t="e">
        <f>+EM43/EL189</f>
        <v>#DIV/0!</v>
      </c>
    </row>
    <row r="45" spans="2:143" ht="56.25" customHeight="1">
      <c r="B45" s="286" t="s">
        <v>233</v>
      </c>
      <c r="C45" s="305" t="s">
        <v>234</v>
      </c>
      <c r="D45" s="288" t="s">
        <v>108</v>
      </c>
      <c r="E45" s="289">
        <v>1</v>
      </c>
      <c r="F45" s="290">
        <v>0</v>
      </c>
      <c r="G45" s="291">
        <f t="shared" si="0"/>
        <v>0</v>
      </c>
      <c r="H45" s="609"/>
      <c r="K45" s="286" t="s">
        <v>233</v>
      </c>
      <c r="L45" s="305" t="s">
        <v>234</v>
      </c>
      <c r="M45" s="288" t="s">
        <v>108</v>
      </c>
      <c r="N45" s="289">
        <v>1</v>
      </c>
      <c r="O45" s="290">
        <f t="shared" si="1"/>
        <v>17850</v>
      </c>
      <c r="P45" s="291">
        <f t="shared" si="121"/>
        <v>17850</v>
      </c>
      <c r="Q45" s="609"/>
      <c r="T45" s="286" t="s">
        <v>233</v>
      </c>
      <c r="U45" s="305" t="s">
        <v>234</v>
      </c>
      <c r="V45" s="288" t="s">
        <v>108</v>
      </c>
      <c r="W45" s="289">
        <v>1</v>
      </c>
      <c r="X45" s="290">
        <f>VLOOKUP(T45,OFERENTE_2,5,FALSE)</f>
        <v>27500</v>
      </c>
      <c r="Y45" s="291">
        <f t="shared" si="122"/>
        <v>27500</v>
      </c>
      <c r="Z45" s="609"/>
      <c r="AC45" s="286" t="s">
        <v>233</v>
      </c>
      <c r="AD45" s="305" t="s">
        <v>234</v>
      </c>
      <c r="AE45" s="288" t="s">
        <v>108</v>
      </c>
      <c r="AF45" s="289">
        <v>1</v>
      </c>
      <c r="AG45" s="290">
        <f>VLOOKUP(AC45,OFERENTE_3,5,FALSE)</f>
        <v>27000</v>
      </c>
      <c r="AH45" s="291">
        <f t="shared" si="123"/>
        <v>27000</v>
      </c>
      <c r="AI45" s="609"/>
      <c r="AL45" s="286" t="s">
        <v>233</v>
      </c>
      <c r="AM45" s="305" t="s">
        <v>234</v>
      </c>
      <c r="AN45" s="288" t="s">
        <v>108</v>
      </c>
      <c r="AO45" s="289">
        <v>1</v>
      </c>
      <c r="AP45" s="290">
        <f>VLOOKUP(AL45,OFERENTE_4,5,FALSE)</f>
        <v>18000</v>
      </c>
      <c r="AQ45" s="291">
        <f t="shared" si="124"/>
        <v>18000</v>
      </c>
      <c r="AR45" s="609"/>
      <c r="AU45" s="286" t="s">
        <v>233</v>
      </c>
      <c r="AV45" s="305" t="s">
        <v>234</v>
      </c>
      <c r="AW45" s="288" t="s">
        <v>108</v>
      </c>
      <c r="AX45" s="289">
        <v>1</v>
      </c>
      <c r="AY45" s="290">
        <f>VLOOKUP(AU45,OFERENTE_5,5,FALSE)</f>
        <v>27000</v>
      </c>
      <c r="AZ45" s="291">
        <f t="shared" si="125"/>
        <v>27000</v>
      </c>
      <c r="BA45" s="609"/>
      <c r="BD45" s="286" t="s">
        <v>233</v>
      </c>
      <c r="BE45" s="305" t="s">
        <v>234</v>
      </c>
      <c r="BF45" s="288" t="s">
        <v>108</v>
      </c>
      <c r="BG45" s="289">
        <v>1</v>
      </c>
      <c r="BH45" s="290">
        <f>VLOOKUP(BD45,OFERENTE_6,5,FALSE)</f>
        <v>15274</v>
      </c>
      <c r="BI45" s="291">
        <f t="shared" si="126"/>
        <v>15274</v>
      </c>
      <c r="BJ45" s="609"/>
      <c r="BM45" s="286" t="s">
        <v>233</v>
      </c>
      <c r="BN45" s="305" t="s">
        <v>234</v>
      </c>
      <c r="BO45" s="288" t="s">
        <v>108</v>
      </c>
      <c r="BP45" s="289">
        <v>1</v>
      </c>
      <c r="BQ45" s="290">
        <f>VLOOKUP(BM45,OFERENTE_7,5,FALSE)</f>
        <v>0</v>
      </c>
      <c r="BR45" s="291">
        <f t="shared" si="127"/>
        <v>0</v>
      </c>
      <c r="BS45" s="609"/>
      <c r="BV45" s="286" t="s">
        <v>233</v>
      </c>
      <c r="BW45" s="305" t="s">
        <v>234</v>
      </c>
      <c r="BX45" s="288" t="s">
        <v>108</v>
      </c>
      <c r="BY45" s="289">
        <v>1</v>
      </c>
      <c r="BZ45" s="290">
        <f>VLOOKUP(BV45,OFERENTE_8,5,FALSE)</f>
        <v>0</v>
      </c>
      <c r="CA45" s="291">
        <f t="shared" si="128"/>
        <v>0</v>
      </c>
      <c r="CB45" s="609"/>
      <c r="CE45" s="286" t="s">
        <v>233</v>
      </c>
      <c r="CF45" s="305" t="s">
        <v>234</v>
      </c>
      <c r="CG45" s="288" t="s">
        <v>108</v>
      </c>
      <c r="CH45" s="289">
        <v>1</v>
      </c>
      <c r="CI45" s="290">
        <f>VLOOKUP(CE45,OFERENTE_9,5,FALSE)</f>
        <v>0</v>
      </c>
      <c r="CJ45" s="291">
        <f t="shared" si="129"/>
        <v>0</v>
      </c>
      <c r="CK45" s="609"/>
      <c r="CN45" s="286" t="s">
        <v>233</v>
      </c>
      <c r="CO45" s="305" t="s">
        <v>234</v>
      </c>
      <c r="CP45" s="288" t="s">
        <v>108</v>
      </c>
      <c r="CQ45" s="289">
        <v>1</v>
      </c>
      <c r="CR45" s="290">
        <f>VLOOKUP(CN45,OFERENTE_10,5,FALSE)</f>
        <v>0</v>
      </c>
      <c r="CS45" s="291">
        <f t="shared" si="130"/>
        <v>0</v>
      </c>
      <c r="CT45" s="609"/>
      <c r="CW45" s="286" t="s">
        <v>233</v>
      </c>
      <c r="CX45" s="305" t="s">
        <v>234</v>
      </c>
      <c r="CY45" s="288" t="s">
        <v>108</v>
      </c>
      <c r="CZ45" s="289">
        <v>1</v>
      </c>
      <c r="DA45" s="290">
        <f>VLOOKUP(CW45,OFERENTE_11,5,FALSE)</f>
        <v>0</v>
      </c>
      <c r="DB45" s="291">
        <f t="shared" si="131"/>
        <v>0</v>
      </c>
      <c r="DC45" s="609"/>
      <c r="DF45" s="286" t="s">
        <v>233</v>
      </c>
      <c r="DG45" s="305" t="s">
        <v>234</v>
      </c>
      <c r="DH45" s="288" t="s">
        <v>108</v>
      </c>
      <c r="DI45" s="289">
        <v>1</v>
      </c>
      <c r="DJ45" s="290">
        <f>VLOOKUP(DF45,OFERENTE_12,5,FALSE)</f>
        <v>0</v>
      </c>
      <c r="DK45" s="291">
        <f t="shared" si="132"/>
        <v>0</v>
      </c>
      <c r="DL45" s="609"/>
      <c r="DO45" s="286" t="s">
        <v>233</v>
      </c>
      <c r="DP45" s="305" t="s">
        <v>234</v>
      </c>
      <c r="DQ45" s="288" t="s">
        <v>108</v>
      </c>
      <c r="DR45" s="289">
        <v>1</v>
      </c>
      <c r="DS45" s="290">
        <f>VLOOKUP(DO45,OFERENTE_13,5,FALSE)</f>
        <v>0</v>
      </c>
      <c r="DT45" s="291">
        <f t="shared" si="133"/>
        <v>0</v>
      </c>
      <c r="DU45" s="609"/>
      <c r="DX45" s="286" t="s">
        <v>233</v>
      </c>
      <c r="DY45" s="305" t="s">
        <v>234</v>
      </c>
      <c r="DZ45" s="288" t="s">
        <v>108</v>
      </c>
      <c r="EA45" s="289">
        <v>1</v>
      </c>
      <c r="EB45" s="290">
        <f>VLOOKUP(DX45,OFERENTE_14,5,FALSE)</f>
        <v>0</v>
      </c>
      <c r="EC45" s="291">
        <f t="shared" si="134"/>
        <v>0</v>
      </c>
      <c r="ED45" s="609"/>
      <c r="EG45" s="286" t="s">
        <v>233</v>
      </c>
      <c r="EH45" s="305" t="s">
        <v>234</v>
      </c>
      <c r="EI45" s="288" t="s">
        <v>108</v>
      </c>
      <c r="EJ45" s="289">
        <v>1</v>
      </c>
      <c r="EK45" s="290">
        <f>VLOOKUP(EG45,OFERENTE_15,5,FALSE)</f>
        <v>0</v>
      </c>
      <c r="EL45" s="291">
        <f t="shared" si="135"/>
        <v>0</v>
      </c>
      <c r="EM45" s="609"/>
    </row>
    <row r="46" spans="2:143" ht="89.25" customHeight="1">
      <c r="B46" s="286" t="s">
        <v>235</v>
      </c>
      <c r="C46" s="305" t="s">
        <v>236</v>
      </c>
      <c r="D46" s="288" t="s">
        <v>107</v>
      </c>
      <c r="E46" s="289">
        <v>1</v>
      </c>
      <c r="F46" s="290">
        <v>0</v>
      </c>
      <c r="G46" s="291">
        <f t="shared" si="0"/>
        <v>0</v>
      </c>
      <c r="H46" s="609"/>
      <c r="K46" s="286" t="s">
        <v>235</v>
      </c>
      <c r="L46" s="305" t="s">
        <v>236</v>
      </c>
      <c r="M46" s="288" t="s">
        <v>107</v>
      </c>
      <c r="N46" s="289">
        <v>1</v>
      </c>
      <c r="O46" s="290">
        <f t="shared" si="1"/>
        <v>121484</v>
      </c>
      <c r="P46" s="291">
        <f t="shared" si="121"/>
        <v>121484</v>
      </c>
      <c r="Q46" s="609"/>
      <c r="T46" s="286" t="s">
        <v>235</v>
      </c>
      <c r="U46" s="305" t="s">
        <v>236</v>
      </c>
      <c r="V46" s="288" t="s">
        <v>107</v>
      </c>
      <c r="W46" s="289">
        <v>1</v>
      </c>
      <c r="X46" s="290">
        <f>VLOOKUP(T46,OFERENTE_2,5,FALSE)</f>
        <v>73200</v>
      </c>
      <c r="Y46" s="291">
        <f t="shared" si="122"/>
        <v>73200</v>
      </c>
      <c r="Z46" s="609"/>
      <c r="AC46" s="286" t="s">
        <v>235</v>
      </c>
      <c r="AD46" s="305" t="s">
        <v>236</v>
      </c>
      <c r="AE46" s="288" t="s">
        <v>107</v>
      </c>
      <c r="AF46" s="289">
        <v>1</v>
      </c>
      <c r="AG46" s="290">
        <f>VLOOKUP(AC46,OFERENTE_3,5,FALSE)</f>
        <v>40000</v>
      </c>
      <c r="AH46" s="291">
        <f t="shared" si="123"/>
        <v>40000</v>
      </c>
      <c r="AI46" s="609"/>
      <c r="AL46" s="286" t="s">
        <v>235</v>
      </c>
      <c r="AM46" s="305" t="s">
        <v>236</v>
      </c>
      <c r="AN46" s="288" t="s">
        <v>107</v>
      </c>
      <c r="AO46" s="289">
        <v>1</v>
      </c>
      <c r="AP46" s="290">
        <f>VLOOKUP(AL46,OFERENTE_4,5,FALSE)</f>
        <v>65000</v>
      </c>
      <c r="AQ46" s="291">
        <f t="shared" si="124"/>
        <v>65000</v>
      </c>
      <c r="AR46" s="609"/>
      <c r="AU46" s="286" t="s">
        <v>235</v>
      </c>
      <c r="AV46" s="305" t="s">
        <v>236</v>
      </c>
      <c r="AW46" s="288" t="s">
        <v>107</v>
      </c>
      <c r="AX46" s="289">
        <v>1</v>
      </c>
      <c r="AY46" s="290">
        <f>VLOOKUP(AU46,OFERENTE_5,5,FALSE)</f>
        <v>35000</v>
      </c>
      <c r="AZ46" s="291">
        <f t="shared" si="125"/>
        <v>35000</v>
      </c>
      <c r="BA46" s="609"/>
      <c r="BD46" s="286" t="s">
        <v>235</v>
      </c>
      <c r="BE46" s="305" t="s">
        <v>236</v>
      </c>
      <c r="BF46" s="288" t="s">
        <v>107</v>
      </c>
      <c r="BG46" s="289">
        <v>1</v>
      </c>
      <c r="BH46" s="290">
        <f>VLOOKUP(BD46,OFERENTE_6,5,FALSE)</f>
        <v>63000</v>
      </c>
      <c r="BI46" s="291">
        <f t="shared" si="126"/>
        <v>63000</v>
      </c>
      <c r="BJ46" s="609"/>
      <c r="BM46" s="286" t="s">
        <v>235</v>
      </c>
      <c r="BN46" s="305" t="s">
        <v>236</v>
      </c>
      <c r="BO46" s="288" t="s">
        <v>107</v>
      </c>
      <c r="BP46" s="289">
        <v>1</v>
      </c>
      <c r="BQ46" s="290">
        <f>VLOOKUP(BM46,OFERENTE_7,5,FALSE)</f>
        <v>0</v>
      </c>
      <c r="BR46" s="291">
        <f t="shared" si="127"/>
        <v>0</v>
      </c>
      <c r="BS46" s="609"/>
      <c r="BV46" s="286" t="s">
        <v>235</v>
      </c>
      <c r="BW46" s="305" t="s">
        <v>236</v>
      </c>
      <c r="BX46" s="288" t="s">
        <v>107</v>
      </c>
      <c r="BY46" s="289">
        <v>1</v>
      </c>
      <c r="BZ46" s="290">
        <f>VLOOKUP(BV46,OFERENTE_8,5,FALSE)</f>
        <v>0</v>
      </c>
      <c r="CA46" s="291">
        <f t="shared" si="128"/>
        <v>0</v>
      </c>
      <c r="CB46" s="609"/>
      <c r="CE46" s="286" t="s">
        <v>235</v>
      </c>
      <c r="CF46" s="305" t="s">
        <v>236</v>
      </c>
      <c r="CG46" s="288" t="s">
        <v>107</v>
      </c>
      <c r="CH46" s="289">
        <v>1</v>
      </c>
      <c r="CI46" s="290">
        <f>VLOOKUP(CE46,OFERENTE_9,5,FALSE)</f>
        <v>0</v>
      </c>
      <c r="CJ46" s="291">
        <f t="shared" si="129"/>
        <v>0</v>
      </c>
      <c r="CK46" s="609"/>
      <c r="CN46" s="286" t="s">
        <v>235</v>
      </c>
      <c r="CO46" s="305" t="s">
        <v>236</v>
      </c>
      <c r="CP46" s="288" t="s">
        <v>107</v>
      </c>
      <c r="CQ46" s="289">
        <v>1</v>
      </c>
      <c r="CR46" s="290">
        <f>VLOOKUP(CN46,OFERENTE_10,5,FALSE)</f>
        <v>0</v>
      </c>
      <c r="CS46" s="291">
        <f t="shared" si="130"/>
        <v>0</v>
      </c>
      <c r="CT46" s="609"/>
      <c r="CW46" s="286" t="s">
        <v>235</v>
      </c>
      <c r="CX46" s="305" t="s">
        <v>236</v>
      </c>
      <c r="CY46" s="288" t="s">
        <v>107</v>
      </c>
      <c r="CZ46" s="289">
        <v>1</v>
      </c>
      <c r="DA46" s="290">
        <f>VLOOKUP(CW46,OFERENTE_11,5,FALSE)</f>
        <v>0</v>
      </c>
      <c r="DB46" s="291">
        <f t="shared" si="131"/>
        <v>0</v>
      </c>
      <c r="DC46" s="609"/>
      <c r="DF46" s="286" t="s">
        <v>235</v>
      </c>
      <c r="DG46" s="305" t="s">
        <v>236</v>
      </c>
      <c r="DH46" s="288" t="s">
        <v>107</v>
      </c>
      <c r="DI46" s="289">
        <v>1</v>
      </c>
      <c r="DJ46" s="290">
        <f>VLOOKUP(DF46,OFERENTE_12,5,FALSE)</f>
        <v>0</v>
      </c>
      <c r="DK46" s="291">
        <f t="shared" si="132"/>
        <v>0</v>
      </c>
      <c r="DL46" s="609"/>
      <c r="DO46" s="286" t="s">
        <v>235</v>
      </c>
      <c r="DP46" s="305" t="s">
        <v>236</v>
      </c>
      <c r="DQ46" s="288" t="s">
        <v>107</v>
      </c>
      <c r="DR46" s="289">
        <v>1</v>
      </c>
      <c r="DS46" s="290">
        <f>VLOOKUP(DO46,OFERENTE_13,5,FALSE)</f>
        <v>0</v>
      </c>
      <c r="DT46" s="291">
        <f t="shared" si="133"/>
        <v>0</v>
      </c>
      <c r="DU46" s="609"/>
      <c r="DX46" s="286" t="s">
        <v>235</v>
      </c>
      <c r="DY46" s="305" t="s">
        <v>236</v>
      </c>
      <c r="DZ46" s="288" t="s">
        <v>107</v>
      </c>
      <c r="EA46" s="289">
        <v>1</v>
      </c>
      <c r="EB46" s="290">
        <f>VLOOKUP(DX46,OFERENTE_14,5,FALSE)</f>
        <v>0</v>
      </c>
      <c r="EC46" s="291">
        <f t="shared" si="134"/>
        <v>0</v>
      </c>
      <c r="ED46" s="609"/>
      <c r="EG46" s="286" t="s">
        <v>235</v>
      </c>
      <c r="EH46" s="305" t="s">
        <v>236</v>
      </c>
      <c r="EI46" s="288" t="s">
        <v>107</v>
      </c>
      <c r="EJ46" s="289">
        <v>1</v>
      </c>
      <c r="EK46" s="290">
        <f>VLOOKUP(EG46,OFERENTE_15,5,FALSE)</f>
        <v>0</v>
      </c>
      <c r="EL46" s="291">
        <f t="shared" si="135"/>
        <v>0</v>
      </c>
      <c r="EM46" s="609"/>
    </row>
    <row r="47" spans="2:143" ht="86.25" customHeight="1">
      <c r="B47" s="286" t="s">
        <v>237</v>
      </c>
      <c r="C47" s="305" t="s">
        <v>238</v>
      </c>
      <c r="D47" s="288" t="s">
        <v>109</v>
      </c>
      <c r="E47" s="289">
        <v>1</v>
      </c>
      <c r="F47" s="290">
        <v>0</v>
      </c>
      <c r="G47" s="291">
        <f t="shared" si="0"/>
        <v>0</v>
      </c>
      <c r="H47" s="609"/>
      <c r="K47" s="286" t="s">
        <v>237</v>
      </c>
      <c r="L47" s="305" t="s">
        <v>238</v>
      </c>
      <c r="M47" s="288" t="s">
        <v>109</v>
      </c>
      <c r="N47" s="289">
        <v>1</v>
      </c>
      <c r="O47" s="290">
        <f t="shared" si="1"/>
        <v>52350</v>
      </c>
      <c r="P47" s="291">
        <f t="shared" si="121"/>
        <v>52350</v>
      </c>
      <c r="Q47" s="609"/>
      <c r="T47" s="286" t="s">
        <v>237</v>
      </c>
      <c r="U47" s="305" t="s">
        <v>238</v>
      </c>
      <c r="V47" s="288" t="s">
        <v>109</v>
      </c>
      <c r="W47" s="289">
        <v>1</v>
      </c>
      <c r="X47" s="290">
        <f>VLOOKUP(T47,OFERENTE_2,5,FALSE)</f>
        <v>45000</v>
      </c>
      <c r="Y47" s="291">
        <f t="shared" si="122"/>
        <v>45000</v>
      </c>
      <c r="Z47" s="609"/>
      <c r="AC47" s="286" t="s">
        <v>237</v>
      </c>
      <c r="AD47" s="305" t="s">
        <v>238</v>
      </c>
      <c r="AE47" s="288" t="s">
        <v>109</v>
      </c>
      <c r="AF47" s="289">
        <v>1</v>
      </c>
      <c r="AG47" s="290">
        <f>VLOOKUP(AC47,OFERENTE_3,5,FALSE)</f>
        <v>55000</v>
      </c>
      <c r="AH47" s="291">
        <f t="shared" si="123"/>
        <v>55000</v>
      </c>
      <c r="AI47" s="609"/>
      <c r="AL47" s="286" t="s">
        <v>237</v>
      </c>
      <c r="AM47" s="305" t="s">
        <v>238</v>
      </c>
      <c r="AN47" s="288" t="s">
        <v>109</v>
      </c>
      <c r="AO47" s="289">
        <v>1</v>
      </c>
      <c r="AP47" s="290">
        <f>VLOOKUP(AL47,OFERENTE_4,5,FALSE)</f>
        <v>70000</v>
      </c>
      <c r="AQ47" s="291">
        <f t="shared" si="124"/>
        <v>70000</v>
      </c>
      <c r="AR47" s="609"/>
      <c r="AU47" s="286" t="s">
        <v>237</v>
      </c>
      <c r="AV47" s="305" t="s">
        <v>238</v>
      </c>
      <c r="AW47" s="288" t="s">
        <v>109</v>
      </c>
      <c r="AX47" s="289">
        <v>1</v>
      </c>
      <c r="AY47" s="290">
        <f>VLOOKUP(AU47,OFERENTE_5,5,FALSE)</f>
        <v>48000</v>
      </c>
      <c r="AZ47" s="291">
        <f t="shared" si="125"/>
        <v>48000</v>
      </c>
      <c r="BA47" s="609"/>
      <c r="BD47" s="286" t="s">
        <v>237</v>
      </c>
      <c r="BE47" s="305" t="s">
        <v>238</v>
      </c>
      <c r="BF47" s="288" t="s">
        <v>109</v>
      </c>
      <c r="BG47" s="289">
        <v>1</v>
      </c>
      <c r="BH47" s="290">
        <f>VLOOKUP(BD47,OFERENTE_6,5,FALSE)</f>
        <v>36750</v>
      </c>
      <c r="BI47" s="291">
        <f t="shared" si="126"/>
        <v>36750</v>
      </c>
      <c r="BJ47" s="609"/>
      <c r="BM47" s="286" t="s">
        <v>237</v>
      </c>
      <c r="BN47" s="305" t="s">
        <v>238</v>
      </c>
      <c r="BO47" s="288" t="s">
        <v>109</v>
      </c>
      <c r="BP47" s="289">
        <v>1</v>
      </c>
      <c r="BQ47" s="290">
        <f>VLOOKUP(BM47,OFERENTE_7,5,FALSE)</f>
        <v>0</v>
      </c>
      <c r="BR47" s="291">
        <f t="shared" si="127"/>
        <v>0</v>
      </c>
      <c r="BS47" s="609"/>
      <c r="BV47" s="286" t="s">
        <v>237</v>
      </c>
      <c r="BW47" s="305" t="s">
        <v>238</v>
      </c>
      <c r="BX47" s="288" t="s">
        <v>109</v>
      </c>
      <c r="BY47" s="289">
        <v>1</v>
      </c>
      <c r="BZ47" s="290">
        <f>VLOOKUP(BV47,OFERENTE_8,5,FALSE)</f>
        <v>0</v>
      </c>
      <c r="CA47" s="291">
        <f t="shared" si="128"/>
        <v>0</v>
      </c>
      <c r="CB47" s="609"/>
      <c r="CE47" s="286" t="s">
        <v>237</v>
      </c>
      <c r="CF47" s="305" t="s">
        <v>238</v>
      </c>
      <c r="CG47" s="288" t="s">
        <v>109</v>
      </c>
      <c r="CH47" s="289">
        <v>1</v>
      </c>
      <c r="CI47" s="290">
        <f>VLOOKUP(CE47,OFERENTE_9,5,FALSE)</f>
        <v>0</v>
      </c>
      <c r="CJ47" s="291">
        <f t="shared" si="129"/>
        <v>0</v>
      </c>
      <c r="CK47" s="609"/>
      <c r="CN47" s="286" t="s">
        <v>237</v>
      </c>
      <c r="CO47" s="305" t="s">
        <v>238</v>
      </c>
      <c r="CP47" s="288" t="s">
        <v>109</v>
      </c>
      <c r="CQ47" s="289">
        <v>1</v>
      </c>
      <c r="CR47" s="290">
        <f>VLOOKUP(CN47,OFERENTE_10,5,FALSE)</f>
        <v>0</v>
      </c>
      <c r="CS47" s="291">
        <f t="shared" si="130"/>
        <v>0</v>
      </c>
      <c r="CT47" s="609"/>
      <c r="CW47" s="286" t="s">
        <v>237</v>
      </c>
      <c r="CX47" s="305" t="s">
        <v>238</v>
      </c>
      <c r="CY47" s="288" t="s">
        <v>109</v>
      </c>
      <c r="CZ47" s="289">
        <v>1</v>
      </c>
      <c r="DA47" s="290">
        <f>VLOOKUP(CW47,OFERENTE_11,5,FALSE)</f>
        <v>0</v>
      </c>
      <c r="DB47" s="291">
        <f t="shared" si="131"/>
        <v>0</v>
      </c>
      <c r="DC47" s="609"/>
      <c r="DF47" s="286" t="s">
        <v>237</v>
      </c>
      <c r="DG47" s="305" t="s">
        <v>238</v>
      </c>
      <c r="DH47" s="288" t="s">
        <v>109</v>
      </c>
      <c r="DI47" s="289">
        <v>1</v>
      </c>
      <c r="DJ47" s="290">
        <f>VLOOKUP(DF47,OFERENTE_12,5,FALSE)</f>
        <v>0</v>
      </c>
      <c r="DK47" s="291">
        <f t="shared" si="132"/>
        <v>0</v>
      </c>
      <c r="DL47" s="609"/>
      <c r="DO47" s="286" t="s">
        <v>237</v>
      </c>
      <c r="DP47" s="305" t="s">
        <v>238</v>
      </c>
      <c r="DQ47" s="288" t="s">
        <v>109</v>
      </c>
      <c r="DR47" s="289">
        <v>1</v>
      </c>
      <c r="DS47" s="290">
        <f>VLOOKUP(DO47,OFERENTE_13,5,FALSE)</f>
        <v>0</v>
      </c>
      <c r="DT47" s="291">
        <f t="shared" si="133"/>
        <v>0</v>
      </c>
      <c r="DU47" s="609"/>
      <c r="DX47" s="286" t="s">
        <v>237</v>
      </c>
      <c r="DY47" s="305" t="s">
        <v>238</v>
      </c>
      <c r="DZ47" s="288" t="s">
        <v>109</v>
      </c>
      <c r="EA47" s="289">
        <v>1</v>
      </c>
      <c r="EB47" s="290">
        <f>VLOOKUP(DX47,OFERENTE_14,5,FALSE)</f>
        <v>0</v>
      </c>
      <c r="EC47" s="291">
        <f t="shared" si="134"/>
        <v>0</v>
      </c>
      <c r="ED47" s="609"/>
      <c r="EG47" s="286" t="s">
        <v>237</v>
      </c>
      <c r="EH47" s="305" t="s">
        <v>238</v>
      </c>
      <c r="EI47" s="288" t="s">
        <v>109</v>
      </c>
      <c r="EJ47" s="289">
        <v>1</v>
      </c>
      <c r="EK47" s="290">
        <f>VLOOKUP(EG47,OFERENTE_15,5,FALSE)</f>
        <v>0</v>
      </c>
      <c r="EL47" s="291">
        <f t="shared" si="135"/>
        <v>0</v>
      </c>
      <c r="EM47" s="609"/>
    </row>
    <row r="48" spans="2:143" ht="54" customHeight="1" thickBot="1">
      <c r="B48" s="286" t="s">
        <v>239</v>
      </c>
      <c r="C48" s="305" t="s">
        <v>240</v>
      </c>
      <c r="D48" s="288" t="s">
        <v>108</v>
      </c>
      <c r="E48" s="289">
        <v>1</v>
      </c>
      <c r="F48" s="290">
        <v>0</v>
      </c>
      <c r="G48" s="291">
        <f t="shared" si="0"/>
        <v>0</v>
      </c>
      <c r="H48" s="635"/>
      <c r="K48" s="286" t="s">
        <v>239</v>
      </c>
      <c r="L48" s="305" t="s">
        <v>240</v>
      </c>
      <c r="M48" s="288" t="s">
        <v>108</v>
      </c>
      <c r="N48" s="289">
        <v>1</v>
      </c>
      <c r="O48" s="290">
        <f t="shared" si="1"/>
        <v>15354</v>
      </c>
      <c r="P48" s="291">
        <f t="shared" si="121"/>
        <v>15354</v>
      </c>
      <c r="Q48" s="635"/>
      <c r="T48" s="286" t="s">
        <v>239</v>
      </c>
      <c r="U48" s="305" t="s">
        <v>240</v>
      </c>
      <c r="V48" s="288" t="s">
        <v>108</v>
      </c>
      <c r="W48" s="289">
        <v>1</v>
      </c>
      <c r="X48" s="290">
        <f>VLOOKUP(T48,OFERENTE_2,5,FALSE)</f>
        <v>17000</v>
      </c>
      <c r="Y48" s="291">
        <f t="shared" si="122"/>
        <v>17000</v>
      </c>
      <c r="Z48" s="635"/>
      <c r="AC48" s="286" t="s">
        <v>239</v>
      </c>
      <c r="AD48" s="305" t="s">
        <v>240</v>
      </c>
      <c r="AE48" s="288" t="s">
        <v>108</v>
      </c>
      <c r="AF48" s="289">
        <v>1</v>
      </c>
      <c r="AG48" s="290">
        <f>VLOOKUP(AC48,OFERENTE_3,5,FALSE)</f>
        <v>17000</v>
      </c>
      <c r="AH48" s="291">
        <f t="shared" si="123"/>
        <v>17000</v>
      </c>
      <c r="AI48" s="635"/>
      <c r="AL48" s="286" t="s">
        <v>239</v>
      </c>
      <c r="AM48" s="305" t="s">
        <v>240</v>
      </c>
      <c r="AN48" s="288" t="s">
        <v>108</v>
      </c>
      <c r="AO48" s="289">
        <v>1</v>
      </c>
      <c r="AP48" s="290">
        <f>VLOOKUP(AL48,OFERENTE_4,5,FALSE)</f>
        <v>19000</v>
      </c>
      <c r="AQ48" s="291">
        <f t="shared" si="124"/>
        <v>19000</v>
      </c>
      <c r="AR48" s="635"/>
      <c r="AU48" s="286" t="s">
        <v>239</v>
      </c>
      <c r="AV48" s="305" t="s">
        <v>240</v>
      </c>
      <c r="AW48" s="288" t="s">
        <v>108</v>
      </c>
      <c r="AX48" s="289">
        <v>1</v>
      </c>
      <c r="AY48" s="290">
        <f>VLOOKUP(AU48,OFERENTE_5,5,FALSE)</f>
        <v>30000</v>
      </c>
      <c r="AZ48" s="291">
        <f t="shared" si="125"/>
        <v>30000</v>
      </c>
      <c r="BA48" s="635"/>
      <c r="BD48" s="286" t="s">
        <v>239</v>
      </c>
      <c r="BE48" s="305" t="s">
        <v>240</v>
      </c>
      <c r="BF48" s="288" t="s">
        <v>108</v>
      </c>
      <c r="BG48" s="289">
        <v>1</v>
      </c>
      <c r="BH48" s="290">
        <f>VLOOKUP(BD48,OFERENTE_6,5,FALSE)</f>
        <v>23016</v>
      </c>
      <c r="BI48" s="291">
        <f t="shared" si="126"/>
        <v>23016</v>
      </c>
      <c r="BJ48" s="635"/>
      <c r="BM48" s="286" t="s">
        <v>239</v>
      </c>
      <c r="BN48" s="305" t="s">
        <v>240</v>
      </c>
      <c r="BO48" s="288" t="s">
        <v>108</v>
      </c>
      <c r="BP48" s="289">
        <v>1</v>
      </c>
      <c r="BQ48" s="290">
        <f>VLOOKUP(BM48,OFERENTE_7,5,FALSE)</f>
        <v>0</v>
      </c>
      <c r="BR48" s="291">
        <f t="shared" si="127"/>
        <v>0</v>
      </c>
      <c r="BS48" s="635"/>
      <c r="BV48" s="286" t="s">
        <v>239</v>
      </c>
      <c r="BW48" s="305" t="s">
        <v>240</v>
      </c>
      <c r="BX48" s="288" t="s">
        <v>108</v>
      </c>
      <c r="BY48" s="289">
        <v>1</v>
      </c>
      <c r="BZ48" s="290">
        <f>VLOOKUP(BV48,OFERENTE_8,5,FALSE)</f>
        <v>0</v>
      </c>
      <c r="CA48" s="291">
        <f t="shared" si="128"/>
        <v>0</v>
      </c>
      <c r="CB48" s="635"/>
      <c r="CE48" s="286" t="s">
        <v>239</v>
      </c>
      <c r="CF48" s="305" t="s">
        <v>240</v>
      </c>
      <c r="CG48" s="288" t="s">
        <v>108</v>
      </c>
      <c r="CH48" s="289">
        <v>1</v>
      </c>
      <c r="CI48" s="290">
        <f>VLOOKUP(CE48,OFERENTE_9,5,FALSE)</f>
        <v>0</v>
      </c>
      <c r="CJ48" s="291">
        <f t="shared" si="129"/>
        <v>0</v>
      </c>
      <c r="CK48" s="635"/>
      <c r="CN48" s="286" t="s">
        <v>239</v>
      </c>
      <c r="CO48" s="305" t="s">
        <v>240</v>
      </c>
      <c r="CP48" s="288" t="s">
        <v>108</v>
      </c>
      <c r="CQ48" s="289">
        <v>1</v>
      </c>
      <c r="CR48" s="290">
        <f>VLOOKUP(CN48,OFERENTE_10,5,FALSE)</f>
        <v>0</v>
      </c>
      <c r="CS48" s="291">
        <f t="shared" si="130"/>
        <v>0</v>
      </c>
      <c r="CT48" s="635"/>
      <c r="CW48" s="286" t="s">
        <v>239</v>
      </c>
      <c r="CX48" s="305" t="s">
        <v>240</v>
      </c>
      <c r="CY48" s="288" t="s">
        <v>108</v>
      </c>
      <c r="CZ48" s="289">
        <v>1</v>
      </c>
      <c r="DA48" s="290">
        <f>VLOOKUP(CW48,OFERENTE_11,5,FALSE)</f>
        <v>0</v>
      </c>
      <c r="DB48" s="291">
        <f t="shared" si="131"/>
        <v>0</v>
      </c>
      <c r="DC48" s="635"/>
      <c r="DF48" s="286" t="s">
        <v>239</v>
      </c>
      <c r="DG48" s="305" t="s">
        <v>240</v>
      </c>
      <c r="DH48" s="288" t="s">
        <v>108</v>
      </c>
      <c r="DI48" s="289">
        <v>1</v>
      </c>
      <c r="DJ48" s="290">
        <f>VLOOKUP(DF48,OFERENTE_12,5,FALSE)</f>
        <v>0</v>
      </c>
      <c r="DK48" s="291">
        <f t="shared" si="132"/>
        <v>0</v>
      </c>
      <c r="DL48" s="635"/>
      <c r="DO48" s="286" t="s">
        <v>239</v>
      </c>
      <c r="DP48" s="305" t="s">
        <v>240</v>
      </c>
      <c r="DQ48" s="288" t="s">
        <v>108</v>
      </c>
      <c r="DR48" s="289">
        <v>1</v>
      </c>
      <c r="DS48" s="290">
        <f>VLOOKUP(DO48,OFERENTE_13,5,FALSE)</f>
        <v>0</v>
      </c>
      <c r="DT48" s="291">
        <f t="shared" si="133"/>
        <v>0</v>
      </c>
      <c r="DU48" s="635"/>
      <c r="DX48" s="286" t="s">
        <v>239</v>
      </c>
      <c r="DY48" s="305" t="s">
        <v>240</v>
      </c>
      <c r="DZ48" s="288" t="s">
        <v>108</v>
      </c>
      <c r="EA48" s="289">
        <v>1</v>
      </c>
      <c r="EB48" s="290">
        <f>VLOOKUP(DX48,OFERENTE_14,5,FALSE)</f>
        <v>0</v>
      </c>
      <c r="EC48" s="291">
        <f t="shared" si="134"/>
        <v>0</v>
      </c>
      <c r="ED48" s="635"/>
      <c r="EG48" s="286" t="s">
        <v>239</v>
      </c>
      <c r="EH48" s="305" t="s">
        <v>240</v>
      </c>
      <c r="EI48" s="288" t="s">
        <v>108</v>
      </c>
      <c r="EJ48" s="289">
        <v>1</v>
      </c>
      <c r="EK48" s="290">
        <f>VLOOKUP(EG48,OFERENTE_15,5,FALSE)</f>
        <v>0</v>
      </c>
      <c r="EL48" s="291">
        <f t="shared" si="135"/>
        <v>0</v>
      </c>
      <c r="EM48" s="635"/>
    </row>
    <row r="49" spans="2:143" ht="17.25" thickTop="1">
      <c r="B49" s="308" t="s">
        <v>241</v>
      </c>
      <c r="C49" s="270" t="s">
        <v>242</v>
      </c>
      <c r="D49" s="309"/>
      <c r="E49" s="310"/>
      <c r="F49" s="311"/>
      <c r="G49" s="312"/>
      <c r="H49" s="275">
        <f>SUM(G50:G60)</f>
        <v>0</v>
      </c>
      <c r="K49" s="308" t="s">
        <v>241</v>
      </c>
      <c r="L49" s="270" t="s">
        <v>242</v>
      </c>
      <c r="M49" s="309"/>
      <c r="N49" s="310"/>
      <c r="O49" s="310"/>
      <c r="P49" s="312"/>
      <c r="Q49" s="275">
        <f>SUM(P50:P60)</f>
        <v>9257509</v>
      </c>
      <c r="T49" s="308" t="s">
        <v>241</v>
      </c>
      <c r="U49" s="270" t="s">
        <v>242</v>
      </c>
      <c r="V49" s="309"/>
      <c r="W49" s="310"/>
      <c r="X49" s="310"/>
      <c r="Y49" s="312"/>
      <c r="Z49" s="275">
        <f>SUM(Y50:Y60)</f>
        <v>17920000</v>
      </c>
      <c r="AC49" s="308" t="s">
        <v>241</v>
      </c>
      <c r="AD49" s="270" t="s">
        <v>242</v>
      </c>
      <c r="AE49" s="309"/>
      <c r="AF49" s="310"/>
      <c r="AG49" s="310"/>
      <c r="AH49" s="312"/>
      <c r="AI49" s="275">
        <f>SUM(AH50:AH60)</f>
        <v>18787195</v>
      </c>
      <c r="AL49" s="308" t="s">
        <v>241</v>
      </c>
      <c r="AM49" s="270" t="s">
        <v>242</v>
      </c>
      <c r="AN49" s="309"/>
      <c r="AO49" s="310"/>
      <c r="AP49" s="310"/>
      <c r="AQ49" s="312"/>
      <c r="AR49" s="275">
        <f>SUM(AQ50:AQ60)</f>
        <v>14193000</v>
      </c>
      <c r="AU49" s="308" t="s">
        <v>241</v>
      </c>
      <c r="AV49" s="270" t="s">
        <v>242</v>
      </c>
      <c r="AW49" s="309"/>
      <c r="AX49" s="310"/>
      <c r="AY49" s="310"/>
      <c r="AZ49" s="312"/>
      <c r="BA49" s="275">
        <f>SUM(AZ50:AZ60)</f>
        <v>20130000</v>
      </c>
      <c r="BD49" s="308" t="s">
        <v>241</v>
      </c>
      <c r="BE49" s="270" t="s">
        <v>242</v>
      </c>
      <c r="BF49" s="309"/>
      <c r="BG49" s="310"/>
      <c r="BH49" s="310"/>
      <c r="BI49" s="312"/>
      <c r="BJ49" s="275">
        <f>SUM(BI50:BI60)</f>
        <v>17019440</v>
      </c>
      <c r="BM49" s="308" t="s">
        <v>241</v>
      </c>
      <c r="BN49" s="270" t="s">
        <v>242</v>
      </c>
      <c r="BO49" s="309"/>
      <c r="BP49" s="310"/>
      <c r="BQ49" s="310"/>
      <c r="BR49" s="312"/>
      <c r="BS49" s="275">
        <f>SUM(BR50:BR60)</f>
        <v>0</v>
      </c>
      <c r="BV49" s="308" t="s">
        <v>241</v>
      </c>
      <c r="BW49" s="270" t="s">
        <v>242</v>
      </c>
      <c r="BX49" s="309"/>
      <c r="BY49" s="310"/>
      <c r="BZ49" s="310"/>
      <c r="CA49" s="312"/>
      <c r="CB49" s="275">
        <f>SUM(CA50:CA60)</f>
        <v>0</v>
      </c>
      <c r="CE49" s="308" t="s">
        <v>241</v>
      </c>
      <c r="CF49" s="270" t="s">
        <v>242</v>
      </c>
      <c r="CG49" s="309"/>
      <c r="CH49" s="310"/>
      <c r="CI49" s="310"/>
      <c r="CJ49" s="312"/>
      <c r="CK49" s="275">
        <f>SUM(CJ50:CJ60)</f>
        <v>0</v>
      </c>
      <c r="CN49" s="308" t="s">
        <v>241</v>
      </c>
      <c r="CO49" s="270" t="s">
        <v>242</v>
      </c>
      <c r="CP49" s="309"/>
      <c r="CQ49" s="310"/>
      <c r="CR49" s="310"/>
      <c r="CS49" s="312"/>
      <c r="CT49" s="275">
        <f>SUM(CS50:CS60)</f>
        <v>0</v>
      </c>
      <c r="CW49" s="308" t="s">
        <v>241</v>
      </c>
      <c r="CX49" s="270" t="s">
        <v>242</v>
      </c>
      <c r="CY49" s="309"/>
      <c r="CZ49" s="310"/>
      <c r="DA49" s="310"/>
      <c r="DB49" s="312"/>
      <c r="DC49" s="275">
        <f>SUM(DB50:DB60)</f>
        <v>0</v>
      </c>
      <c r="DF49" s="308" t="s">
        <v>241</v>
      </c>
      <c r="DG49" s="270" t="s">
        <v>242</v>
      </c>
      <c r="DH49" s="309"/>
      <c r="DI49" s="310"/>
      <c r="DJ49" s="310"/>
      <c r="DK49" s="312"/>
      <c r="DL49" s="275">
        <f>SUM(DK50:DK60)</f>
        <v>0</v>
      </c>
      <c r="DO49" s="308" t="s">
        <v>241</v>
      </c>
      <c r="DP49" s="270" t="s">
        <v>242</v>
      </c>
      <c r="DQ49" s="309"/>
      <c r="DR49" s="310"/>
      <c r="DS49" s="310"/>
      <c r="DT49" s="312"/>
      <c r="DU49" s="275">
        <f>SUM(DT50:DT60)</f>
        <v>0</v>
      </c>
      <c r="DX49" s="308" t="s">
        <v>241</v>
      </c>
      <c r="DY49" s="270" t="s">
        <v>242</v>
      </c>
      <c r="DZ49" s="309"/>
      <c r="EA49" s="310"/>
      <c r="EB49" s="310"/>
      <c r="EC49" s="312"/>
      <c r="ED49" s="275">
        <f>SUM(EC50:EC60)</f>
        <v>0</v>
      </c>
      <c r="EG49" s="308" t="s">
        <v>241</v>
      </c>
      <c r="EH49" s="270" t="s">
        <v>242</v>
      </c>
      <c r="EI49" s="309"/>
      <c r="EJ49" s="310"/>
      <c r="EK49" s="310"/>
      <c r="EL49" s="312"/>
      <c r="EM49" s="275">
        <f>SUM(EL50:EL60)</f>
        <v>0</v>
      </c>
    </row>
    <row r="50" spans="2:143" ht="84" customHeight="1">
      <c r="B50" s="286" t="s">
        <v>243</v>
      </c>
      <c r="C50" s="305" t="s">
        <v>244</v>
      </c>
      <c r="D50" s="288" t="s">
        <v>107</v>
      </c>
      <c r="E50" s="289">
        <v>1</v>
      </c>
      <c r="F50" s="290">
        <v>0</v>
      </c>
      <c r="G50" s="291">
        <f t="shared" si="0"/>
        <v>0</v>
      </c>
      <c r="H50" s="610" t="e">
        <f>+H49/G189</f>
        <v>#DIV/0!</v>
      </c>
      <c r="K50" s="286" t="s">
        <v>243</v>
      </c>
      <c r="L50" s="305" t="s">
        <v>244</v>
      </c>
      <c r="M50" s="288" t="s">
        <v>107</v>
      </c>
      <c r="N50" s="289">
        <v>1</v>
      </c>
      <c r="O50" s="290">
        <f t="shared" si="1"/>
        <v>1680210</v>
      </c>
      <c r="P50" s="291">
        <f t="shared" ref="P50:P60" si="136">+ROUND(N50*O50,0)</f>
        <v>1680210</v>
      </c>
      <c r="Q50" s="610">
        <f>+Q49/P189</f>
        <v>0.24378683231637741</v>
      </c>
      <c r="T50" s="286" t="s">
        <v>243</v>
      </c>
      <c r="U50" s="305" t="s">
        <v>244</v>
      </c>
      <c r="V50" s="288" t="s">
        <v>107</v>
      </c>
      <c r="W50" s="289">
        <v>1</v>
      </c>
      <c r="X50" s="290">
        <f t="shared" ref="X50:X60" si="137">VLOOKUP(T50,OFERENTE_2,5,FALSE)</f>
        <v>1120000</v>
      </c>
      <c r="Y50" s="291">
        <f t="shared" ref="Y50:Y60" si="138">+ROUND(W50*X50,0)</f>
        <v>1120000</v>
      </c>
      <c r="Z50" s="610">
        <f>+Z49/Y189</f>
        <v>0.28118281307713477</v>
      </c>
      <c r="AC50" s="286" t="s">
        <v>243</v>
      </c>
      <c r="AD50" s="305" t="s">
        <v>244</v>
      </c>
      <c r="AE50" s="288" t="s">
        <v>107</v>
      </c>
      <c r="AF50" s="289">
        <v>1</v>
      </c>
      <c r="AG50" s="290">
        <f t="shared" ref="AG50:AG60" si="139">VLOOKUP(AC50,OFERENTE_3,5,FALSE)</f>
        <v>3250000</v>
      </c>
      <c r="AH50" s="291">
        <f t="shared" ref="AH50:AH60" si="140">+ROUND(AF50*AG50,0)</f>
        <v>3250000</v>
      </c>
      <c r="AI50" s="610">
        <f>+AI49/AH189</f>
        <v>0.29782654823374299</v>
      </c>
      <c r="AL50" s="286" t="s">
        <v>243</v>
      </c>
      <c r="AM50" s="305" t="s">
        <v>244</v>
      </c>
      <c r="AN50" s="288" t="s">
        <v>107</v>
      </c>
      <c r="AO50" s="289">
        <v>1</v>
      </c>
      <c r="AP50" s="290">
        <f t="shared" ref="AP50:AP60" si="141">VLOOKUP(AL50,OFERENTE_4,5,FALSE)</f>
        <v>900000</v>
      </c>
      <c r="AQ50" s="291">
        <f t="shared" ref="AQ50:AQ60" si="142">+ROUND(AO50*AP50,0)</f>
        <v>900000</v>
      </c>
      <c r="AR50" s="610">
        <f>+AR49/AQ189</f>
        <v>0.2187914290118699</v>
      </c>
      <c r="AU50" s="286" t="s">
        <v>243</v>
      </c>
      <c r="AV50" s="305" t="s">
        <v>244</v>
      </c>
      <c r="AW50" s="288" t="s">
        <v>107</v>
      </c>
      <c r="AX50" s="289">
        <v>1</v>
      </c>
      <c r="AY50" s="290">
        <f t="shared" ref="AY50:AY60" si="143">VLOOKUP(AU50,OFERENTE_5,5,FALSE)</f>
        <v>395000</v>
      </c>
      <c r="AZ50" s="291">
        <f t="shared" ref="AZ50:AZ60" si="144">+ROUND(AX50*AY50,0)</f>
        <v>395000</v>
      </c>
      <c r="BA50" s="610">
        <f>+BA49/AZ189</f>
        <v>0.31212727982967309</v>
      </c>
      <c r="BD50" s="286" t="s">
        <v>243</v>
      </c>
      <c r="BE50" s="305" t="s">
        <v>244</v>
      </c>
      <c r="BF50" s="288" t="s">
        <v>107</v>
      </c>
      <c r="BG50" s="289">
        <v>1</v>
      </c>
      <c r="BH50" s="290">
        <f t="shared" ref="BH50:BH60" si="145">VLOOKUP(BD50,OFERENTE_6,5,FALSE)</f>
        <v>1184500</v>
      </c>
      <c r="BI50" s="291">
        <f t="shared" ref="BI50:BI60" si="146">+ROUND(BG50*BH50,0)</f>
        <v>1184500</v>
      </c>
      <c r="BJ50" s="610">
        <f>+BJ49/BI189</f>
        <v>0.2901247359215493</v>
      </c>
      <c r="BM50" s="286" t="s">
        <v>243</v>
      </c>
      <c r="BN50" s="305" t="s">
        <v>244</v>
      </c>
      <c r="BO50" s="288" t="s">
        <v>107</v>
      </c>
      <c r="BP50" s="289">
        <v>1</v>
      </c>
      <c r="BQ50" s="290">
        <f t="shared" ref="BQ50:BQ60" si="147">VLOOKUP(BM50,OFERENTE_7,5,FALSE)</f>
        <v>0</v>
      </c>
      <c r="BR50" s="291">
        <f t="shared" ref="BR50:BR60" si="148">+ROUND(BP50*BQ50,0)</f>
        <v>0</v>
      </c>
      <c r="BS50" s="610" t="e">
        <f>+BS49/BR189</f>
        <v>#DIV/0!</v>
      </c>
      <c r="BV50" s="286" t="s">
        <v>243</v>
      </c>
      <c r="BW50" s="305" t="s">
        <v>244</v>
      </c>
      <c r="BX50" s="288" t="s">
        <v>107</v>
      </c>
      <c r="BY50" s="289">
        <v>1</v>
      </c>
      <c r="BZ50" s="290">
        <f t="shared" ref="BZ50:BZ60" si="149">VLOOKUP(BV50,OFERENTE_8,5,FALSE)</f>
        <v>0</v>
      </c>
      <c r="CA50" s="291">
        <f t="shared" ref="CA50:CA60" si="150">+ROUND(BY50*BZ50,0)</f>
        <v>0</v>
      </c>
      <c r="CB50" s="610" t="e">
        <f>+CB49/CA189</f>
        <v>#DIV/0!</v>
      </c>
      <c r="CE50" s="286" t="s">
        <v>243</v>
      </c>
      <c r="CF50" s="305" t="s">
        <v>244</v>
      </c>
      <c r="CG50" s="288" t="s">
        <v>107</v>
      </c>
      <c r="CH50" s="289">
        <v>1</v>
      </c>
      <c r="CI50" s="290">
        <f t="shared" ref="CI50:CI60" si="151">VLOOKUP(CE50,OFERENTE_9,5,FALSE)</f>
        <v>0</v>
      </c>
      <c r="CJ50" s="291">
        <f t="shared" ref="CJ50:CJ60" si="152">+ROUND(CH50*CI50,0)</f>
        <v>0</v>
      </c>
      <c r="CK50" s="610" t="e">
        <f>+CK49/CJ189</f>
        <v>#DIV/0!</v>
      </c>
      <c r="CN50" s="286" t="s">
        <v>243</v>
      </c>
      <c r="CO50" s="305" t="s">
        <v>244</v>
      </c>
      <c r="CP50" s="288" t="s">
        <v>107</v>
      </c>
      <c r="CQ50" s="289">
        <v>1</v>
      </c>
      <c r="CR50" s="290">
        <f t="shared" ref="CR50:CR60" si="153">VLOOKUP(CN50,OFERENTE_10,5,FALSE)</f>
        <v>0</v>
      </c>
      <c r="CS50" s="291">
        <f t="shared" ref="CS50:CS60" si="154">+ROUND(CQ50*CR50,0)</f>
        <v>0</v>
      </c>
      <c r="CT50" s="610" t="e">
        <f>+CT49/CS189</f>
        <v>#DIV/0!</v>
      </c>
      <c r="CW50" s="286" t="s">
        <v>243</v>
      </c>
      <c r="CX50" s="305" t="s">
        <v>244</v>
      </c>
      <c r="CY50" s="288" t="s">
        <v>107</v>
      </c>
      <c r="CZ50" s="289">
        <v>1</v>
      </c>
      <c r="DA50" s="290">
        <f t="shared" ref="DA50:DA60" si="155">VLOOKUP(CW50,OFERENTE_11,5,FALSE)</f>
        <v>0</v>
      </c>
      <c r="DB50" s="291">
        <f t="shared" ref="DB50:DB60" si="156">+ROUND(CZ50*DA50,0)</f>
        <v>0</v>
      </c>
      <c r="DC50" s="610" t="e">
        <f>+DC49/DB189</f>
        <v>#DIV/0!</v>
      </c>
      <c r="DF50" s="286" t="s">
        <v>243</v>
      </c>
      <c r="DG50" s="305" t="s">
        <v>244</v>
      </c>
      <c r="DH50" s="288" t="s">
        <v>107</v>
      </c>
      <c r="DI50" s="289">
        <v>1</v>
      </c>
      <c r="DJ50" s="290">
        <f t="shared" ref="DJ50:DJ60" si="157">VLOOKUP(DF50,OFERENTE_12,5,FALSE)</f>
        <v>0</v>
      </c>
      <c r="DK50" s="291">
        <f t="shared" ref="DK50:DK60" si="158">+ROUND(DI50*DJ50,0)</f>
        <v>0</v>
      </c>
      <c r="DL50" s="610" t="e">
        <f>+DL49/DK189</f>
        <v>#DIV/0!</v>
      </c>
      <c r="DO50" s="286" t="s">
        <v>243</v>
      </c>
      <c r="DP50" s="305" t="s">
        <v>244</v>
      </c>
      <c r="DQ50" s="288" t="s">
        <v>107</v>
      </c>
      <c r="DR50" s="289">
        <v>1</v>
      </c>
      <c r="DS50" s="290">
        <f t="shared" ref="DS50:DS60" si="159">VLOOKUP(DO50,OFERENTE_13,5,FALSE)</f>
        <v>0</v>
      </c>
      <c r="DT50" s="291">
        <f t="shared" ref="DT50:DT60" si="160">+ROUND(DR50*DS50,0)</f>
        <v>0</v>
      </c>
      <c r="DU50" s="610" t="e">
        <f>+DU49/DT189</f>
        <v>#DIV/0!</v>
      </c>
      <c r="DX50" s="286" t="s">
        <v>243</v>
      </c>
      <c r="DY50" s="305" t="s">
        <v>244</v>
      </c>
      <c r="DZ50" s="288" t="s">
        <v>107</v>
      </c>
      <c r="EA50" s="289">
        <v>1</v>
      </c>
      <c r="EB50" s="290">
        <f t="shared" ref="EB50:EB60" si="161">VLOOKUP(DX50,OFERENTE_14,5,FALSE)</f>
        <v>0</v>
      </c>
      <c r="EC50" s="291">
        <f t="shared" ref="EC50:EC60" si="162">+ROUND(EA50*EB50,0)</f>
        <v>0</v>
      </c>
      <c r="ED50" s="610" t="e">
        <f>+ED49/EC189</f>
        <v>#DIV/0!</v>
      </c>
      <c r="EG50" s="286" t="s">
        <v>243</v>
      </c>
      <c r="EH50" s="305" t="s">
        <v>244</v>
      </c>
      <c r="EI50" s="288" t="s">
        <v>107</v>
      </c>
      <c r="EJ50" s="289">
        <v>1</v>
      </c>
      <c r="EK50" s="290">
        <f t="shared" ref="EK50:EK60" si="163">VLOOKUP(EG50,OFERENTE_15,5,FALSE)</f>
        <v>0</v>
      </c>
      <c r="EL50" s="291">
        <f t="shared" ref="EL50:EL60" si="164">+ROUND(EJ50*EK50,0)</f>
        <v>0</v>
      </c>
      <c r="EM50" s="610" t="e">
        <f>+EM49/EL189</f>
        <v>#DIV/0!</v>
      </c>
    </row>
    <row r="51" spans="2:143" ht="53.25" customHeight="1">
      <c r="B51" s="286" t="s">
        <v>245</v>
      </c>
      <c r="C51" s="305" t="s">
        <v>246</v>
      </c>
      <c r="D51" s="288" t="s">
        <v>107</v>
      </c>
      <c r="E51" s="289">
        <v>1</v>
      </c>
      <c r="F51" s="290">
        <v>0</v>
      </c>
      <c r="G51" s="291">
        <f t="shared" si="0"/>
        <v>0</v>
      </c>
      <c r="H51" s="609"/>
      <c r="K51" s="286" t="s">
        <v>245</v>
      </c>
      <c r="L51" s="305" t="s">
        <v>246</v>
      </c>
      <c r="M51" s="288" t="s">
        <v>107</v>
      </c>
      <c r="N51" s="289">
        <v>1</v>
      </c>
      <c r="O51" s="290">
        <f t="shared" si="1"/>
        <v>1299301</v>
      </c>
      <c r="P51" s="291">
        <f t="shared" si="136"/>
        <v>1299301</v>
      </c>
      <c r="Q51" s="609"/>
      <c r="T51" s="286" t="s">
        <v>245</v>
      </c>
      <c r="U51" s="305" t="s">
        <v>246</v>
      </c>
      <c r="V51" s="288" t="s">
        <v>107</v>
      </c>
      <c r="W51" s="289">
        <v>1</v>
      </c>
      <c r="X51" s="290">
        <f t="shared" si="137"/>
        <v>3100000</v>
      </c>
      <c r="Y51" s="291">
        <f t="shared" si="138"/>
        <v>3100000</v>
      </c>
      <c r="Z51" s="609"/>
      <c r="AC51" s="286" t="s">
        <v>245</v>
      </c>
      <c r="AD51" s="305" t="s">
        <v>246</v>
      </c>
      <c r="AE51" s="288" t="s">
        <v>107</v>
      </c>
      <c r="AF51" s="289">
        <v>1</v>
      </c>
      <c r="AG51" s="290">
        <f t="shared" si="139"/>
        <v>2250000</v>
      </c>
      <c r="AH51" s="291">
        <f t="shared" si="140"/>
        <v>2250000</v>
      </c>
      <c r="AI51" s="609"/>
      <c r="AL51" s="286" t="s">
        <v>245</v>
      </c>
      <c r="AM51" s="305" t="s">
        <v>246</v>
      </c>
      <c r="AN51" s="288" t="s">
        <v>107</v>
      </c>
      <c r="AO51" s="289">
        <v>1</v>
      </c>
      <c r="AP51" s="290">
        <f t="shared" si="141"/>
        <v>1100000</v>
      </c>
      <c r="AQ51" s="291">
        <f t="shared" si="142"/>
        <v>1100000</v>
      </c>
      <c r="AR51" s="609"/>
      <c r="AU51" s="286" t="s">
        <v>245</v>
      </c>
      <c r="AV51" s="305" t="s">
        <v>246</v>
      </c>
      <c r="AW51" s="288" t="s">
        <v>107</v>
      </c>
      <c r="AX51" s="289">
        <v>1</v>
      </c>
      <c r="AY51" s="290">
        <f t="shared" si="143"/>
        <v>3500000</v>
      </c>
      <c r="AZ51" s="291">
        <f t="shared" si="144"/>
        <v>3500000</v>
      </c>
      <c r="BA51" s="609"/>
      <c r="BD51" s="286" t="s">
        <v>245</v>
      </c>
      <c r="BE51" s="305" t="s">
        <v>246</v>
      </c>
      <c r="BF51" s="288" t="s">
        <v>107</v>
      </c>
      <c r="BG51" s="289">
        <v>1</v>
      </c>
      <c r="BH51" s="290">
        <f t="shared" si="145"/>
        <v>2245400</v>
      </c>
      <c r="BI51" s="291">
        <f t="shared" si="146"/>
        <v>2245400</v>
      </c>
      <c r="BJ51" s="609"/>
      <c r="BM51" s="286" t="s">
        <v>245</v>
      </c>
      <c r="BN51" s="305" t="s">
        <v>246</v>
      </c>
      <c r="BO51" s="288" t="s">
        <v>107</v>
      </c>
      <c r="BP51" s="289">
        <v>1</v>
      </c>
      <c r="BQ51" s="290">
        <f t="shared" si="147"/>
        <v>0</v>
      </c>
      <c r="BR51" s="291">
        <f t="shared" si="148"/>
        <v>0</v>
      </c>
      <c r="BS51" s="609"/>
      <c r="BV51" s="286" t="s">
        <v>245</v>
      </c>
      <c r="BW51" s="305" t="s">
        <v>246</v>
      </c>
      <c r="BX51" s="288" t="s">
        <v>107</v>
      </c>
      <c r="BY51" s="289">
        <v>1</v>
      </c>
      <c r="BZ51" s="290">
        <f t="shared" si="149"/>
        <v>0</v>
      </c>
      <c r="CA51" s="291">
        <f t="shared" si="150"/>
        <v>0</v>
      </c>
      <c r="CB51" s="609"/>
      <c r="CE51" s="286" t="s">
        <v>245</v>
      </c>
      <c r="CF51" s="305" t="s">
        <v>246</v>
      </c>
      <c r="CG51" s="288" t="s">
        <v>107</v>
      </c>
      <c r="CH51" s="289">
        <v>1</v>
      </c>
      <c r="CI51" s="290">
        <f t="shared" si="151"/>
        <v>0</v>
      </c>
      <c r="CJ51" s="291">
        <f t="shared" si="152"/>
        <v>0</v>
      </c>
      <c r="CK51" s="609"/>
      <c r="CN51" s="286" t="s">
        <v>245</v>
      </c>
      <c r="CO51" s="305" t="s">
        <v>246</v>
      </c>
      <c r="CP51" s="288" t="s">
        <v>107</v>
      </c>
      <c r="CQ51" s="289">
        <v>1</v>
      </c>
      <c r="CR51" s="290">
        <f t="shared" si="153"/>
        <v>0</v>
      </c>
      <c r="CS51" s="291">
        <f t="shared" si="154"/>
        <v>0</v>
      </c>
      <c r="CT51" s="609"/>
      <c r="CW51" s="286" t="s">
        <v>245</v>
      </c>
      <c r="CX51" s="305" t="s">
        <v>246</v>
      </c>
      <c r="CY51" s="288" t="s">
        <v>107</v>
      </c>
      <c r="CZ51" s="289">
        <v>1</v>
      </c>
      <c r="DA51" s="290">
        <f t="shared" si="155"/>
        <v>0</v>
      </c>
      <c r="DB51" s="291">
        <f t="shared" si="156"/>
        <v>0</v>
      </c>
      <c r="DC51" s="609"/>
      <c r="DF51" s="286" t="s">
        <v>245</v>
      </c>
      <c r="DG51" s="305" t="s">
        <v>246</v>
      </c>
      <c r="DH51" s="288" t="s">
        <v>107</v>
      </c>
      <c r="DI51" s="289">
        <v>1</v>
      </c>
      <c r="DJ51" s="290">
        <f t="shared" si="157"/>
        <v>0</v>
      </c>
      <c r="DK51" s="291">
        <f t="shared" si="158"/>
        <v>0</v>
      </c>
      <c r="DL51" s="609"/>
      <c r="DO51" s="286" t="s">
        <v>245</v>
      </c>
      <c r="DP51" s="305" t="s">
        <v>246</v>
      </c>
      <c r="DQ51" s="288" t="s">
        <v>107</v>
      </c>
      <c r="DR51" s="289">
        <v>1</v>
      </c>
      <c r="DS51" s="290">
        <f t="shared" si="159"/>
        <v>0</v>
      </c>
      <c r="DT51" s="291">
        <f t="shared" si="160"/>
        <v>0</v>
      </c>
      <c r="DU51" s="609"/>
      <c r="DX51" s="286" t="s">
        <v>245</v>
      </c>
      <c r="DY51" s="305" t="s">
        <v>246</v>
      </c>
      <c r="DZ51" s="288" t="s">
        <v>107</v>
      </c>
      <c r="EA51" s="289">
        <v>1</v>
      </c>
      <c r="EB51" s="290">
        <f t="shared" si="161"/>
        <v>0</v>
      </c>
      <c r="EC51" s="291">
        <f t="shared" si="162"/>
        <v>0</v>
      </c>
      <c r="ED51" s="609"/>
      <c r="EG51" s="286" t="s">
        <v>245</v>
      </c>
      <c r="EH51" s="305" t="s">
        <v>246</v>
      </c>
      <c r="EI51" s="288" t="s">
        <v>107</v>
      </c>
      <c r="EJ51" s="289">
        <v>1</v>
      </c>
      <c r="EK51" s="290">
        <f t="shared" si="163"/>
        <v>0</v>
      </c>
      <c r="EL51" s="291">
        <f t="shared" si="164"/>
        <v>0</v>
      </c>
      <c r="EM51" s="609"/>
    </row>
    <row r="52" spans="2:143" ht="70.5" customHeight="1">
      <c r="B52" s="286" t="s">
        <v>247</v>
      </c>
      <c r="C52" s="305" t="s">
        <v>248</v>
      </c>
      <c r="D52" s="288" t="s">
        <v>107</v>
      </c>
      <c r="E52" s="289">
        <v>1</v>
      </c>
      <c r="F52" s="290">
        <v>0</v>
      </c>
      <c r="G52" s="291">
        <f t="shared" si="0"/>
        <v>0</v>
      </c>
      <c r="H52" s="609"/>
      <c r="K52" s="286" t="s">
        <v>247</v>
      </c>
      <c r="L52" s="305" t="s">
        <v>248</v>
      </c>
      <c r="M52" s="288" t="s">
        <v>107</v>
      </c>
      <c r="N52" s="289">
        <v>1</v>
      </c>
      <c r="O52" s="290">
        <f t="shared" si="1"/>
        <v>1174200</v>
      </c>
      <c r="P52" s="291">
        <f t="shared" si="136"/>
        <v>1174200</v>
      </c>
      <c r="Q52" s="609"/>
      <c r="T52" s="286" t="s">
        <v>247</v>
      </c>
      <c r="U52" s="305" t="s">
        <v>248</v>
      </c>
      <c r="V52" s="288" t="s">
        <v>107</v>
      </c>
      <c r="W52" s="289">
        <v>1</v>
      </c>
      <c r="X52" s="290">
        <f t="shared" si="137"/>
        <v>2190000</v>
      </c>
      <c r="Y52" s="291">
        <f t="shared" si="138"/>
        <v>2190000</v>
      </c>
      <c r="Z52" s="609"/>
      <c r="AC52" s="286" t="s">
        <v>247</v>
      </c>
      <c r="AD52" s="305" t="s">
        <v>248</v>
      </c>
      <c r="AE52" s="288" t="s">
        <v>107</v>
      </c>
      <c r="AF52" s="289">
        <v>1</v>
      </c>
      <c r="AG52" s="290">
        <f t="shared" si="139"/>
        <v>2250000</v>
      </c>
      <c r="AH52" s="291">
        <f t="shared" si="140"/>
        <v>2250000</v>
      </c>
      <c r="AI52" s="609"/>
      <c r="AL52" s="286" t="s">
        <v>247</v>
      </c>
      <c r="AM52" s="305" t="s">
        <v>248</v>
      </c>
      <c r="AN52" s="288" t="s">
        <v>107</v>
      </c>
      <c r="AO52" s="289">
        <v>1</v>
      </c>
      <c r="AP52" s="290">
        <f t="shared" si="141"/>
        <v>1300000</v>
      </c>
      <c r="AQ52" s="291">
        <f t="shared" si="142"/>
        <v>1300000</v>
      </c>
      <c r="AR52" s="609"/>
      <c r="AU52" s="286" t="s">
        <v>247</v>
      </c>
      <c r="AV52" s="305" t="s">
        <v>248</v>
      </c>
      <c r="AW52" s="288" t="s">
        <v>107</v>
      </c>
      <c r="AX52" s="289">
        <v>1</v>
      </c>
      <c r="AY52" s="290">
        <f t="shared" si="143"/>
        <v>1925000</v>
      </c>
      <c r="AZ52" s="291">
        <f t="shared" si="144"/>
        <v>1925000</v>
      </c>
      <c r="BA52" s="609"/>
      <c r="BD52" s="286" t="s">
        <v>247</v>
      </c>
      <c r="BE52" s="305" t="s">
        <v>248</v>
      </c>
      <c r="BF52" s="288" t="s">
        <v>107</v>
      </c>
      <c r="BG52" s="289">
        <v>1</v>
      </c>
      <c r="BH52" s="290">
        <f t="shared" si="145"/>
        <v>2245400</v>
      </c>
      <c r="BI52" s="291">
        <f t="shared" si="146"/>
        <v>2245400</v>
      </c>
      <c r="BJ52" s="609"/>
      <c r="BM52" s="286" t="s">
        <v>247</v>
      </c>
      <c r="BN52" s="305" t="s">
        <v>248</v>
      </c>
      <c r="BO52" s="288" t="s">
        <v>107</v>
      </c>
      <c r="BP52" s="289">
        <v>1</v>
      </c>
      <c r="BQ52" s="290">
        <f t="shared" si="147"/>
        <v>0</v>
      </c>
      <c r="BR52" s="291">
        <f t="shared" si="148"/>
        <v>0</v>
      </c>
      <c r="BS52" s="609"/>
      <c r="BV52" s="286" t="s">
        <v>247</v>
      </c>
      <c r="BW52" s="305" t="s">
        <v>248</v>
      </c>
      <c r="BX52" s="288" t="s">
        <v>107</v>
      </c>
      <c r="BY52" s="289">
        <v>1</v>
      </c>
      <c r="BZ52" s="290">
        <f t="shared" si="149"/>
        <v>0</v>
      </c>
      <c r="CA52" s="291">
        <f t="shared" si="150"/>
        <v>0</v>
      </c>
      <c r="CB52" s="609"/>
      <c r="CE52" s="286" t="s">
        <v>247</v>
      </c>
      <c r="CF52" s="305" t="s">
        <v>248</v>
      </c>
      <c r="CG52" s="288" t="s">
        <v>107</v>
      </c>
      <c r="CH52" s="289">
        <v>1</v>
      </c>
      <c r="CI52" s="290">
        <f t="shared" si="151"/>
        <v>0</v>
      </c>
      <c r="CJ52" s="291">
        <f t="shared" si="152"/>
        <v>0</v>
      </c>
      <c r="CK52" s="609"/>
      <c r="CN52" s="286" t="s">
        <v>247</v>
      </c>
      <c r="CO52" s="305" t="s">
        <v>248</v>
      </c>
      <c r="CP52" s="288" t="s">
        <v>107</v>
      </c>
      <c r="CQ52" s="289">
        <v>1</v>
      </c>
      <c r="CR52" s="290">
        <f t="shared" si="153"/>
        <v>0</v>
      </c>
      <c r="CS52" s="291">
        <f t="shared" si="154"/>
        <v>0</v>
      </c>
      <c r="CT52" s="609"/>
      <c r="CW52" s="286" t="s">
        <v>247</v>
      </c>
      <c r="CX52" s="305" t="s">
        <v>248</v>
      </c>
      <c r="CY52" s="288" t="s">
        <v>107</v>
      </c>
      <c r="CZ52" s="289">
        <v>1</v>
      </c>
      <c r="DA52" s="290">
        <f t="shared" si="155"/>
        <v>0</v>
      </c>
      <c r="DB52" s="291">
        <f t="shared" si="156"/>
        <v>0</v>
      </c>
      <c r="DC52" s="609"/>
      <c r="DF52" s="286" t="s">
        <v>247</v>
      </c>
      <c r="DG52" s="305" t="s">
        <v>248</v>
      </c>
      <c r="DH52" s="288" t="s">
        <v>107</v>
      </c>
      <c r="DI52" s="289">
        <v>1</v>
      </c>
      <c r="DJ52" s="290">
        <f t="shared" si="157"/>
        <v>0</v>
      </c>
      <c r="DK52" s="291">
        <f t="shared" si="158"/>
        <v>0</v>
      </c>
      <c r="DL52" s="609"/>
      <c r="DO52" s="286" t="s">
        <v>247</v>
      </c>
      <c r="DP52" s="305" t="s">
        <v>248</v>
      </c>
      <c r="DQ52" s="288" t="s">
        <v>107</v>
      </c>
      <c r="DR52" s="289">
        <v>1</v>
      </c>
      <c r="DS52" s="290">
        <f t="shared" si="159"/>
        <v>0</v>
      </c>
      <c r="DT52" s="291">
        <f t="shared" si="160"/>
        <v>0</v>
      </c>
      <c r="DU52" s="609"/>
      <c r="DX52" s="286" t="s">
        <v>247</v>
      </c>
      <c r="DY52" s="305" t="s">
        <v>248</v>
      </c>
      <c r="DZ52" s="288" t="s">
        <v>107</v>
      </c>
      <c r="EA52" s="289">
        <v>1</v>
      </c>
      <c r="EB52" s="290">
        <f t="shared" si="161"/>
        <v>0</v>
      </c>
      <c r="EC52" s="291">
        <f t="shared" si="162"/>
        <v>0</v>
      </c>
      <c r="ED52" s="609"/>
      <c r="EG52" s="286" t="s">
        <v>247</v>
      </c>
      <c r="EH52" s="305" t="s">
        <v>248</v>
      </c>
      <c r="EI52" s="288" t="s">
        <v>107</v>
      </c>
      <c r="EJ52" s="289">
        <v>1</v>
      </c>
      <c r="EK52" s="290">
        <f t="shared" si="163"/>
        <v>0</v>
      </c>
      <c r="EL52" s="291">
        <f t="shared" si="164"/>
        <v>0</v>
      </c>
      <c r="EM52" s="609"/>
    </row>
    <row r="53" spans="2:143" ht="52.5" customHeight="1">
      <c r="B53" s="286" t="s">
        <v>249</v>
      </c>
      <c r="C53" s="305" t="s">
        <v>250</v>
      </c>
      <c r="D53" s="288" t="s">
        <v>107</v>
      </c>
      <c r="E53" s="289">
        <v>1</v>
      </c>
      <c r="F53" s="290">
        <v>0</v>
      </c>
      <c r="G53" s="291">
        <f t="shared" si="0"/>
        <v>0</v>
      </c>
      <c r="H53" s="609"/>
      <c r="K53" s="286" t="s">
        <v>249</v>
      </c>
      <c r="L53" s="305" t="s">
        <v>250</v>
      </c>
      <c r="M53" s="288" t="s">
        <v>107</v>
      </c>
      <c r="N53" s="289">
        <v>1</v>
      </c>
      <c r="O53" s="290">
        <f t="shared" si="1"/>
        <v>1456014</v>
      </c>
      <c r="P53" s="291">
        <f t="shared" si="136"/>
        <v>1456014</v>
      </c>
      <c r="Q53" s="609"/>
      <c r="T53" s="286" t="s">
        <v>249</v>
      </c>
      <c r="U53" s="305" t="s">
        <v>250</v>
      </c>
      <c r="V53" s="288" t="s">
        <v>107</v>
      </c>
      <c r="W53" s="289">
        <v>1</v>
      </c>
      <c r="X53" s="290">
        <f t="shared" si="137"/>
        <v>1900000</v>
      </c>
      <c r="Y53" s="291">
        <f t="shared" si="138"/>
        <v>1900000</v>
      </c>
      <c r="Z53" s="609"/>
      <c r="AC53" s="286" t="s">
        <v>249</v>
      </c>
      <c r="AD53" s="305" t="s">
        <v>250</v>
      </c>
      <c r="AE53" s="288" t="s">
        <v>107</v>
      </c>
      <c r="AF53" s="289">
        <v>1</v>
      </c>
      <c r="AG53" s="290">
        <f t="shared" si="139"/>
        <v>1654954</v>
      </c>
      <c r="AH53" s="291">
        <f t="shared" si="140"/>
        <v>1654954</v>
      </c>
      <c r="AI53" s="609"/>
      <c r="AL53" s="286" t="s">
        <v>249</v>
      </c>
      <c r="AM53" s="305" t="s">
        <v>250</v>
      </c>
      <c r="AN53" s="288" t="s">
        <v>107</v>
      </c>
      <c r="AO53" s="289">
        <v>1</v>
      </c>
      <c r="AP53" s="290">
        <f t="shared" si="141"/>
        <v>1800000</v>
      </c>
      <c r="AQ53" s="291">
        <f t="shared" si="142"/>
        <v>1800000</v>
      </c>
      <c r="AR53" s="609"/>
      <c r="AU53" s="286" t="s">
        <v>249</v>
      </c>
      <c r="AV53" s="305" t="s">
        <v>250</v>
      </c>
      <c r="AW53" s="288" t="s">
        <v>107</v>
      </c>
      <c r="AX53" s="289">
        <v>1</v>
      </c>
      <c r="AY53" s="290">
        <f t="shared" si="143"/>
        <v>1925000</v>
      </c>
      <c r="AZ53" s="291">
        <f t="shared" si="144"/>
        <v>1925000</v>
      </c>
      <c r="BA53" s="609"/>
      <c r="BD53" s="286" t="s">
        <v>249</v>
      </c>
      <c r="BE53" s="305" t="s">
        <v>250</v>
      </c>
      <c r="BF53" s="288" t="s">
        <v>107</v>
      </c>
      <c r="BG53" s="289">
        <v>1</v>
      </c>
      <c r="BH53" s="290">
        <f t="shared" si="145"/>
        <v>1730400</v>
      </c>
      <c r="BI53" s="291">
        <f t="shared" si="146"/>
        <v>1730400</v>
      </c>
      <c r="BJ53" s="609"/>
      <c r="BM53" s="286" t="s">
        <v>249</v>
      </c>
      <c r="BN53" s="305" t="s">
        <v>250</v>
      </c>
      <c r="BO53" s="288" t="s">
        <v>107</v>
      </c>
      <c r="BP53" s="289">
        <v>1</v>
      </c>
      <c r="BQ53" s="290">
        <f t="shared" si="147"/>
        <v>0</v>
      </c>
      <c r="BR53" s="291">
        <f t="shared" si="148"/>
        <v>0</v>
      </c>
      <c r="BS53" s="609"/>
      <c r="BV53" s="286" t="s">
        <v>249</v>
      </c>
      <c r="BW53" s="305" t="s">
        <v>250</v>
      </c>
      <c r="BX53" s="288" t="s">
        <v>107</v>
      </c>
      <c r="BY53" s="289">
        <v>1</v>
      </c>
      <c r="BZ53" s="290">
        <f t="shared" si="149"/>
        <v>0</v>
      </c>
      <c r="CA53" s="291">
        <f t="shared" si="150"/>
        <v>0</v>
      </c>
      <c r="CB53" s="609"/>
      <c r="CE53" s="286" t="s">
        <v>249</v>
      </c>
      <c r="CF53" s="305" t="s">
        <v>250</v>
      </c>
      <c r="CG53" s="288" t="s">
        <v>107</v>
      </c>
      <c r="CH53" s="289">
        <v>1</v>
      </c>
      <c r="CI53" s="290">
        <f t="shared" si="151"/>
        <v>0</v>
      </c>
      <c r="CJ53" s="291">
        <f t="shared" si="152"/>
        <v>0</v>
      </c>
      <c r="CK53" s="609"/>
      <c r="CN53" s="286" t="s">
        <v>249</v>
      </c>
      <c r="CO53" s="305" t="s">
        <v>250</v>
      </c>
      <c r="CP53" s="288" t="s">
        <v>107</v>
      </c>
      <c r="CQ53" s="289">
        <v>1</v>
      </c>
      <c r="CR53" s="290">
        <f t="shared" si="153"/>
        <v>0</v>
      </c>
      <c r="CS53" s="291">
        <f t="shared" si="154"/>
        <v>0</v>
      </c>
      <c r="CT53" s="609"/>
      <c r="CW53" s="286" t="s">
        <v>249</v>
      </c>
      <c r="CX53" s="305" t="s">
        <v>250</v>
      </c>
      <c r="CY53" s="288" t="s">
        <v>107</v>
      </c>
      <c r="CZ53" s="289">
        <v>1</v>
      </c>
      <c r="DA53" s="290">
        <f t="shared" si="155"/>
        <v>0</v>
      </c>
      <c r="DB53" s="291">
        <f t="shared" si="156"/>
        <v>0</v>
      </c>
      <c r="DC53" s="609"/>
      <c r="DF53" s="286" t="s">
        <v>249</v>
      </c>
      <c r="DG53" s="305" t="s">
        <v>250</v>
      </c>
      <c r="DH53" s="288" t="s">
        <v>107</v>
      </c>
      <c r="DI53" s="289">
        <v>1</v>
      </c>
      <c r="DJ53" s="290">
        <f t="shared" si="157"/>
        <v>0</v>
      </c>
      <c r="DK53" s="291">
        <f t="shared" si="158"/>
        <v>0</v>
      </c>
      <c r="DL53" s="609"/>
      <c r="DO53" s="286" t="s">
        <v>249</v>
      </c>
      <c r="DP53" s="305" t="s">
        <v>250</v>
      </c>
      <c r="DQ53" s="288" t="s">
        <v>107</v>
      </c>
      <c r="DR53" s="289">
        <v>1</v>
      </c>
      <c r="DS53" s="290">
        <f t="shared" si="159"/>
        <v>0</v>
      </c>
      <c r="DT53" s="291">
        <f t="shared" si="160"/>
        <v>0</v>
      </c>
      <c r="DU53" s="609"/>
      <c r="DX53" s="286" t="s">
        <v>249</v>
      </c>
      <c r="DY53" s="305" t="s">
        <v>250</v>
      </c>
      <c r="DZ53" s="288" t="s">
        <v>107</v>
      </c>
      <c r="EA53" s="289">
        <v>1</v>
      </c>
      <c r="EB53" s="290">
        <f t="shared" si="161"/>
        <v>0</v>
      </c>
      <c r="EC53" s="291">
        <f t="shared" si="162"/>
        <v>0</v>
      </c>
      <c r="ED53" s="609"/>
      <c r="EG53" s="286" t="s">
        <v>249</v>
      </c>
      <c r="EH53" s="305" t="s">
        <v>250</v>
      </c>
      <c r="EI53" s="288" t="s">
        <v>107</v>
      </c>
      <c r="EJ53" s="289">
        <v>1</v>
      </c>
      <c r="EK53" s="290">
        <f t="shared" si="163"/>
        <v>0</v>
      </c>
      <c r="EL53" s="291">
        <f t="shared" si="164"/>
        <v>0</v>
      </c>
      <c r="EM53" s="609"/>
    </row>
    <row r="54" spans="2:143" ht="51" customHeight="1">
      <c r="B54" s="286" t="s">
        <v>251</v>
      </c>
      <c r="C54" s="305" t="s">
        <v>252</v>
      </c>
      <c r="D54" s="288" t="s">
        <v>107</v>
      </c>
      <c r="E54" s="289">
        <v>1</v>
      </c>
      <c r="F54" s="290">
        <v>0</v>
      </c>
      <c r="G54" s="291">
        <f t="shared" si="0"/>
        <v>0</v>
      </c>
      <c r="H54" s="609"/>
      <c r="K54" s="286" t="s">
        <v>251</v>
      </c>
      <c r="L54" s="305" t="s">
        <v>252</v>
      </c>
      <c r="M54" s="288" t="s">
        <v>107</v>
      </c>
      <c r="N54" s="289">
        <v>1</v>
      </c>
      <c r="O54" s="290">
        <f t="shared" si="1"/>
        <v>1350324</v>
      </c>
      <c r="P54" s="291">
        <f t="shared" si="136"/>
        <v>1350324</v>
      </c>
      <c r="Q54" s="609"/>
      <c r="T54" s="286" t="s">
        <v>251</v>
      </c>
      <c r="U54" s="305" t="s">
        <v>252</v>
      </c>
      <c r="V54" s="288" t="s">
        <v>107</v>
      </c>
      <c r="W54" s="289">
        <v>1</v>
      </c>
      <c r="X54" s="290">
        <f t="shared" si="137"/>
        <v>990000</v>
      </c>
      <c r="Y54" s="291">
        <f t="shared" si="138"/>
        <v>990000</v>
      </c>
      <c r="Z54" s="609"/>
      <c r="AC54" s="286" t="s">
        <v>251</v>
      </c>
      <c r="AD54" s="305" t="s">
        <v>252</v>
      </c>
      <c r="AE54" s="288" t="s">
        <v>107</v>
      </c>
      <c r="AF54" s="289">
        <v>1</v>
      </c>
      <c r="AG54" s="290">
        <f t="shared" si="139"/>
        <v>1320671</v>
      </c>
      <c r="AH54" s="291">
        <f t="shared" si="140"/>
        <v>1320671</v>
      </c>
      <c r="AI54" s="609"/>
      <c r="AL54" s="286" t="s">
        <v>251</v>
      </c>
      <c r="AM54" s="305" t="s">
        <v>252</v>
      </c>
      <c r="AN54" s="288" t="s">
        <v>107</v>
      </c>
      <c r="AO54" s="289">
        <v>1</v>
      </c>
      <c r="AP54" s="290">
        <f t="shared" si="141"/>
        <v>1100000</v>
      </c>
      <c r="AQ54" s="291">
        <f t="shared" si="142"/>
        <v>1100000</v>
      </c>
      <c r="AR54" s="609"/>
      <c r="AU54" s="286" t="s">
        <v>251</v>
      </c>
      <c r="AV54" s="305" t="s">
        <v>252</v>
      </c>
      <c r="AW54" s="288" t="s">
        <v>107</v>
      </c>
      <c r="AX54" s="289">
        <v>1</v>
      </c>
      <c r="AY54" s="290">
        <f t="shared" si="143"/>
        <v>450000</v>
      </c>
      <c r="AZ54" s="291">
        <f t="shared" si="144"/>
        <v>450000</v>
      </c>
      <c r="BA54" s="609"/>
      <c r="BD54" s="286" t="s">
        <v>251</v>
      </c>
      <c r="BE54" s="305" t="s">
        <v>252</v>
      </c>
      <c r="BF54" s="288" t="s">
        <v>107</v>
      </c>
      <c r="BG54" s="289">
        <v>1</v>
      </c>
      <c r="BH54" s="290">
        <f t="shared" si="145"/>
        <v>1215400</v>
      </c>
      <c r="BI54" s="291">
        <f t="shared" si="146"/>
        <v>1215400</v>
      </c>
      <c r="BJ54" s="609"/>
      <c r="BM54" s="286" t="s">
        <v>251</v>
      </c>
      <c r="BN54" s="305" t="s">
        <v>252</v>
      </c>
      <c r="BO54" s="288" t="s">
        <v>107</v>
      </c>
      <c r="BP54" s="289">
        <v>1</v>
      </c>
      <c r="BQ54" s="290">
        <f t="shared" si="147"/>
        <v>0</v>
      </c>
      <c r="BR54" s="291">
        <f t="shared" si="148"/>
        <v>0</v>
      </c>
      <c r="BS54" s="609"/>
      <c r="BV54" s="286" t="s">
        <v>251</v>
      </c>
      <c r="BW54" s="305" t="s">
        <v>252</v>
      </c>
      <c r="BX54" s="288" t="s">
        <v>107</v>
      </c>
      <c r="BY54" s="289">
        <v>1</v>
      </c>
      <c r="BZ54" s="290">
        <f t="shared" si="149"/>
        <v>0</v>
      </c>
      <c r="CA54" s="291">
        <f t="shared" si="150"/>
        <v>0</v>
      </c>
      <c r="CB54" s="609"/>
      <c r="CE54" s="286" t="s">
        <v>251</v>
      </c>
      <c r="CF54" s="305" t="s">
        <v>252</v>
      </c>
      <c r="CG54" s="288" t="s">
        <v>107</v>
      </c>
      <c r="CH54" s="289">
        <v>1</v>
      </c>
      <c r="CI54" s="290">
        <f t="shared" si="151"/>
        <v>0</v>
      </c>
      <c r="CJ54" s="291">
        <f t="shared" si="152"/>
        <v>0</v>
      </c>
      <c r="CK54" s="609"/>
      <c r="CN54" s="286" t="s">
        <v>251</v>
      </c>
      <c r="CO54" s="305" t="s">
        <v>252</v>
      </c>
      <c r="CP54" s="288" t="s">
        <v>107</v>
      </c>
      <c r="CQ54" s="289">
        <v>1</v>
      </c>
      <c r="CR54" s="290">
        <f t="shared" si="153"/>
        <v>0</v>
      </c>
      <c r="CS54" s="291">
        <f t="shared" si="154"/>
        <v>0</v>
      </c>
      <c r="CT54" s="609"/>
      <c r="CW54" s="286" t="s">
        <v>251</v>
      </c>
      <c r="CX54" s="305" t="s">
        <v>252</v>
      </c>
      <c r="CY54" s="288" t="s">
        <v>107</v>
      </c>
      <c r="CZ54" s="289">
        <v>1</v>
      </c>
      <c r="DA54" s="290">
        <f t="shared" si="155"/>
        <v>0</v>
      </c>
      <c r="DB54" s="291">
        <f t="shared" si="156"/>
        <v>0</v>
      </c>
      <c r="DC54" s="609"/>
      <c r="DF54" s="286" t="s">
        <v>251</v>
      </c>
      <c r="DG54" s="305" t="s">
        <v>252</v>
      </c>
      <c r="DH54" s="288" t="s">
        <v>107</v>
      </c>
      <c r="DI54" s="289">
        <v>1</v>
      </c>
      <c r="DJ54" s="290">
        <f t="shared" si="157"/>
        <v>0</v>
      </c>
      <c r="DK54" s="291">
        <f t="shared" si="158"/>
        <v>0</v>
      </c>
      <c r="DL54" s="609"/>
      <c r="DO54" s="286" t="s">
        <v>251</v>
      </c>
      <c r="DP54" s="305" t="s">
        <v>252</v>
      </c>
      <c r="DQ54" s="288" t="s">
        <v>107</v>
      </c>
      <c r="DR54" s="289">
        <v>1</v>
      </c>
      <c r="DS54" s="290">
        <f t="shared" si="159"/>
        <v>0</v>
      </c>
      <c r="DT54" s="291">
        <f t="shared" si="160"/>
        <v>0</v>
      </c>
      <c r="DU54" s="609"/>
      <c r="DX54" s="286" t="s">
        <v>251</v>
      </c>
      <c r="DY54" s="305" t="s">
        <v>252</v>
      </c>
      <c r="DZ54" s="288" t="s">
        <v>107</v>
      </c>
      <c r="EA54" s="289">
        <v>1</v>
      </c>
      <c r="EB54" s="290">
        <f t="shared" si="161"/>
        <v>0</v>
      </c>
      <c r="EC54" s="291">
        <f t="shared" si="162"/>
        <v>0</v>
      </c>
      <c r="ED54" s="609"/>
      <c r="EG54" s="286" t="s">
        <v>251</v>
      </c>
      <c r="EH54" s="305" t="s">
        <v>252</v>
      </c>
      <c r="EI54" s="288" t="s">
        <v>107</v>
      </c>
      <c r="EJ54" s="289">
        <v>1</v>
      </c>
      <c r="EK54" s="290">
        <f t="shared" si="163"/>
        <v>0</v>
      </c>
      <c r="EL54" s="291">
        <f t="shared" si="164"/>
        <v>0</v>
      </c>
      <c r="EM54" s="609"/>
    </row>
    <row r="55" spans="2:143" ht="37.5" customHeight="1">
      <c r="B55" s="286" t="s">
        <v>253</v>
      </c>
      <c r="C55" s="305" t="s">
        <v>254</v>
      </c>
      <c r="D55" s="306" t="s">
        <v>107</v>
      </c>
      <c r="E55" s="289">
        <v>1</v>
      </c>
      <c r="F55" s="290">
        <v>0</v>
      </c>
      <c r="G55" s="291">
        <f t="shared" si="0"/>
        <v>0</v>
      </c>
      <c r="H55" s="609"/>
      <c r="K55" s="286" t="s">
        <v>253</v>
      </c>
      <c r="L55" s="305" t="s">
        <v>254</v>
      </c>
      <c r="M55" s="306" t="s">
        <v>107</v>
      </c>
      <c r="N55" s="289">
        <v>1</v>
      </c>
      <c r="O55" s="290">
        <f t="shared" si="1"/>
        <v>185420</v>
      </c>
      <c r="P55" s="291">
        <f t="shared" si="136"/>
        <v>185420</v>
      </c>
      <c r="Q55" s="609"/>
      <c r="T55" s="286" t="s">
        <v>253</v>
      </c>
      <c r="U55" s="305" t="s">
        <v>254</v>
      </c>
      <c r="V55" s="306" t="s">
        <v>107</v>
      </c>
      <c r="W55" s="289">
        <v>1</v>
      </c>
      <c r="X55" s="290">
        <f t="shared" si="137"/>
        <v>24000</v>
      </c>
      <c r="Y55" s="291">
        <f t="shared" si="138"/>
        <v>24000</v>
      </c>
      <c r="Z55" s="609"/>
      <c r="AC55" s="286" t="s">
        <v>253</v>
      </c>
      <c r="AD55" s="305" t="s">
        <v>254</v>
      </c>
      <c r="AE55" s="306" t="s">
        <v>107</v>
      </c>
      <c r="AF55" s="289">
        <v>1</v>
      </c>
      <c r="AG55" s="290">
        <f t="shared" si="139"/>
        <v>17392</v>
      </c>
      <c r="AH55" s="291">
        <f t="shared" si="140"/>
        <v>17392</v>
      </c>
      <c r="AI55" s="609"/>
      <c r="AL55" s="286" t="s">
        <v>253</v>
      </c>
      <c r="AM55" s="305" t="s">
        <v>254</v>
      </c>
      <c r="AN55" s="306" t="s">
        <v>107</v>
      </c>
      <c r="AO55" s="289">
        <v>1</v>
      </c>
      <c r="AP55" s="290">
        <f t="shared" si="141"/>
        <v>8000</v>
      </c>
      <c r="AQ55" s="291">
        <f t="shared" si="142"/>
        <v>8000</v>
      </c>
      <c r="AR55" s="609"/>
      <c r="AU55" s="286" t="s">
        <v>253</v>
      </c>
      <c r="AV55" s="305" t="s">
        <v>254</v>
      </c>
      <c r="AW55" s="306" t="s">
        <v>107</v>
      </c>
      <c r="AX55" s="289">
        <v>1</v>
      </c>
      <c r="AY55" s="290">
        <f t="shared" si="143"/>
        <v>42000</v>
      </c>
      <c r="AZ55" s="291">
        <f t="shared" si="144"/>
        <v>42000</v>
      </c>
      <c r="BA55" s="609"/>
      <c r="BD55" s="286" t="s">
        <v>253</v>
      </c>
      <c r="BE55" s="305" t="s">
        <v>254</v>
      </c>
      <c r="BF55" s="306" t="s">
        <v>107</v>
      </c>
      <c r="BG55" s="289">
        <v>1</v>
      </c>
      <c r="BH55" s="290">
        <f t="shared" si="145"/>
        <v>5150</v>
      </c>
      <c r="BI55" s="291">
        <f t="shared" si="146"/>
        <v>5150</v>
      </c>
      <c r="BJ55" s="609"/>
      <c r="BM55" s="286" t="s">
        <v>253</v>
      </c>
      <c r="BN55" s="305" t="s">
        <v>254</v>
      </c>
      <c r="BO55" s="306" t="s">
        <v>107</v>
      </c>
      <c r="BP55" s="289">
        <v>1</v>
      </c>
      <c r="BQ55" s="290">
        <f t="shared" si="147"/>
        <v>0</v>
      </c>
      <c r="BR55" s="291">
        <f t="shared" si="148"/>
        <v>0</v>
      </c>
      <c r="BS55" s="609"/>
      <c r="BV55" s="286" t="s">
        <v>253</v>
      </c>
      <c r="BW55" s="305" t="s">
        <v>254</v>
      </c>
      <c r="BX55" s="306" t="s">
        <v>107</v>
      </c>
      <c r="BY55" s="289">
        <v>1</v>
      </c>
      <c r="BZ55" s="290">
        <f t="shared" si="149"/>
        <v>0</v>
      </c>
      <c r="CA55" s="291">
        <f t="shared" si="150"/>
        <v>0</v>
      </c>
      <c r="CB55" s="609"/>
      <c r="CE55" s="286" t="s">
        <v>253</v>
      </c>
      <c r="CF55" s="305" t="s">
        <v>254</v>
      </c>
      <c r="CG55" s="306" t="s">
        <v>107</v>
      </c>
      <c r="CH55" s="289">
        <v>1</v>
      </c>
      <c r="CI55" s="290">
        <f t="shared" si="151"/>
        <v>0</v>
      </c>
      <c r="CJ55" s="291">
        <f t="shared" si="152"/>
        <v>0</v>
      </c>
      <c r="CK55" s="609"/>
      <c r="CN55" s="286" t="s">
        <v>253</v>
      </c>
      <c r="CO55" s="305" t="s">
        <v>254</v>
      </c>
      <c r="CP55" s="306" t="s">
        <v>107</v>
      </c>
      <c r="CQ55" s="289">
        <v>1</v>
      </c>
      <c r="CR55" s="290">
        <f t="shared" si="153"/>
        <v>0</v>
      </c>
      <c r="CS55" s="291">
        <f t="shared" si="154"/>
        <v>0</v>
      </c>
      <c r="CT55" s="609"/>
      <c r="CW55" s="286" t="s">
        <v>253</v>
      </c>
      <c r="CX55" s="305" t="s">
        <v>254</v>
      </c>
      <c r="CY55" s="306" t="s">
        <v>107</v>
      </c>
      <c r="CZ55" s="289">
        <v>1</v>
      </c>
      <c r="DA55" s="290">
        <f t="shared" si="155"/>
        <v>0</v>
      </c>
      <c r="DB55" s="291">
        <f t="shared" si="156"/>
        <v>0</v>
      </c>
      <c r="DC55" s="609"/>
      <c r="DF55" s="286" t="s">
        <v>253</v>
      </c>
      <c r="DG55" s="305" t="s">
        <v>254</v>
      </c>
      <c r="DH55" s="306" t="s">
        <v>107</v>
      </c>
      <c r="DI55" s="289">
        <v>1</v>
      </c>
      <c r="DJ55" s="290">
        <f t="shared" si="157"/>
        <v>0</v>
      </c>
      <c r="DK55" s="291">
        <f t="shared" si="158"/>
        <v>0</v>
      </c>
      <c r="DL55" s="609"/>
      <c r="DO55" s="286" t="s">
        <v>253</v>
      </c>
      <c r="DP55" s="305" t="s">
        <v>254</v>
      </c>
      <c r="DQ55" s="306" t="s">
        <v>107</v>
      </c>
      <c r="DR55" s="289">
        <v>1</v>
      </c>
      <c r="DS55" s="290">
        <f t="shared" si="159"/>
        <v>0</v>
      </c>
      <c r="DT55" s="291">
        <f t="shared" si="160"/>
        <v>0</v>
      </c>
      <c r="DU55" s="609"/>
      <c r="DX55" s="286" t="s">
        <v>253</v>
      </c>
      <c r="DY55" s="305" t="s">
        <v>254</v>
      </c>
      <c r="DZ55" s="306" t="s">
        <v>107</v>
      </c>
      <c r="EA55" s="289">
        <v>1</v>
      </c>
      <c r="EB55" s="290">
        <f t="shared" si="161"/>
        <v>0</v>
      </c>
      <c r="EC55" s="291">
        <f t="shared" si="162"/>
        <v>0</v>
      </c>
      <c r="ED55" s="609"/>
      <c r="EG55" s="286" t="s">
        <v>253</v>
      </c>
      <c r="EH55" s="305" t="s">
        <v>254</v>
      </c>
      <c r="EI55" s="306" t="s">
        <v>107</v>
      </c>
      <c r="EJ55" s="289">
        <v>1</v>
      </c>
      <c r="EK55" s="290">
        <f t="shared" si="163"/>
        <v>0</v>
      </c>
      <c r="EL55" s="291">
        <f t="shared" si="164"/>
        <v>0</v>
      </c>
      <c r="EM55" s="609"/>
    </row>
    <row r="56" spans="2:143" ht="45" customHeight="1">
      <c r="B56" s="286" t="s">
        <v>255</v>
      </c>
      <c r="C56" s="305" t="s">
        <v>256</v>
      </c>
      <c r="D56" s="306" t="s">
        <v>109</v>
      </c>
      <c r="E56" s="289">
        <v>1</v>
      </c>
      <c r="F56" s="290">
        <v>0</v>
      </c>
      <c r="G56" s="291">
        <f t="shared" si="0"/>
        <v>0</v>
      </c>
      <c r="H56" s="609"/>
      <c r="K56" s="286" t="s">
        <v>255</v>
      </c>
      <c r="L56" s="305" t="s">
        <v>256</v>
      </c>
      <c r="M56" s="306" t="s">
        <v>109</v>
      </c>
      <c r="N56" s="289">
        <v>1</v>
      </c>
      <c r="O56" s="290">
        <f t="shared" si="1"/>
        <v>112000</v>
      </c>
      <c r="P56" s="291">
        <f t="shared" si="136"/>
        <v>112000</v>
      </c>
      <c r="Q56" s="609"/>
      <c r="T56" s="286" t="s">
        <v>255</v>
      </c>
      <c r="U56" s="305" t="s">
        <v>256</v>
      </c>
      <c r="V56" s="306" t="s">
        <v>109</v>
      </c>
      <c r="W56" s="289">
        <v>1</v>
      </c>
      <c r="X56" s="290">
        <f t="shared" si="137"/>
        <v>26000</v>
      </c>
      <c r="Y56" s="291">
        <f t="shared" si="138"/>
        <v>26000</v>
      </c>
      <c r="Z56" s="609"/>
      <c r="AC56" s="286" t="s">
        <v>255</v>
      </c>
      <c r="AD56" s="305" t="s">
        <v>256</v>
      </c>
      <c r="AE56" s="306" t="s">
        <v>109</v>
      </c>
      <c r="AF56" s="289">
        <v>1</v>
      </c>
      <c r="AG56" s="290">
        <f t="shared" si="139"/>
        <v>115950</v>
      </c>
      <c r="AH56" s="291">
        <f t="shared" si="140"/>
        <v>115950</v>
      </c>
      <c r="AI56" s="609"/>
      <c r="AL56" s="286" t="s">
        <v>255</v>
      </c>
      <c r="AM56" s="305" t="s">
        <v>256</v>
      </c>
      <c r="AN56" s="306" t="s">
        <v>109</v>
      </c>
      <c r="AO56" s="289">
        <v>1</v>
      </c>
      <c r="AP56" s="290">
        <f t="shared" si="141"/>
        <v>35000</v>
      </c>
      <c r="AQ56" s="291">
        <f t="shared" si="142"/>
        <v>35000</v>
      </c>
      <c r="AR56" s="609"/>
      <c r="AU56" s="286" t="s">
        <v>255</v>
      </c>
      <c r="AV56" s="305" t="s">
        <v>256</v>
      </c>
      <c r="AW56" s="306" t="s">
        <v>109</v>
      </c>
      <c r="AX56" s="289">
        <v>1</v>
      </c>
      <c r="AY56" s="290">
        <f t="shared" si="143"/>
        <v>28000</v>
      </c>
      <c r="AZ56" s="291">
        <f t="shared" si="144"/>
        <v>28000</v>
      </c>
      <c r="BA56" s="609"/>
      <c r="BD56" s="286" t="s">
        <v>255</v>
      </c>
      <c r="BE56" s="305" t="s">
        <v>256</v>
      </c>
      <c r="BF56" s="306" t="s">
        <v>109</v>
      </c>
      <c r="BG56" s="289">
        <v>1</v>
      </c>
      <c r="BH56" s="290">
        <f t="shared" si="145"/>
        <v>8240</v>
      </c>
      <c r="BI56" s="291">
        <f t="shared" si="146"/>
        <v>8240</v>
      </c>
      <c r="BJ56" s="609"/>
      <c r="BM56" s="286" t="s">
        <v>255</v>
      </c>
      <c r="BN56" s="305" t="s">
        <v>256</v>
      </c>
      <c r="BO56" s="306" t="s">
        <v>109</v>
      </c>
      <c r="BP56" s="289">
        <v>1</v>
      </c>
      <c r="BQ56" s="290">
        <f t="shared" si="147"/>
        <v>0</v>
      </c>
      <c r="BR56" s="291">
        <f t="shared" si="148"/>
        <v>0</v>
      </c>
      <c r="BS56" s="609"/>
      <c r="BV56" s="286" t="s">
        <v>255</v>
      </c>
      <c r="BW56" s="305" t="s">
        <v>256</v>
      </c>
      <c r="BX56" s="306" t="s">
        <v>109</v>
      </c>
      <c r="BY56" s="289">
        <v>1</v>
      </c>
      <c r="BZ56" s="290">
        <f t="shared" si="149"/>
        <v>0</v>
      </c>
      <c r="CA56" s="291">
        <f t="shared" si="150"/>
        <v>0</v>
      </c>
      <c r="CB56" s="609"/>
      <c r="CE56" s="286" t="s">
        <v>255</v>
      </c>
      <c r="CF56" s="305" t="s">
        <v>256</v>
      </c>
      <c r="CG56" s="306" t="s">
        <v>109</v>
      </c>
      <c r="CH56" s="289">
        <v>1</v>
      </c>
      <c r="CI56" s="290">
        <f t="shared" si="151"/>
        <v>0</v>
      </c>
      <c r="CJ56" s="291">
        <f t="shared" si="152"/>
        <v>0</v>
      </c>
      <c r="CK56" s="609"/>
      <c r="CN56" s="286" t="s">
        <v>255</v>
      </c>
      <c r="CO56" s="305" t="s">
        <v>256</v>
      </c>
      <c r="CP56" s="306" t="s">
        <v>109</v>
      </c>
      <c r="CQ56" s="289">
        <v>1</v>
      </c>
      <c r="CR56" s="290">
        <f t="shared" si="153"/>
        <v>0</v>
      </c>
      <c r="CS56" s="291">
        <f t="shared" si="154"/>
        <v>0</v>
      </c>
      <c r="CT56" s="609"/>
      <c r="CW56" s="286" t="s">
        <v>255</v>
      </c>
      <c r="CX56" s="305" t="s">
        <v>256</v>
      </c>
      <c r="CY56" s="306" t="s">
        <v>109</v>
      </c>
      <c r="CZ56" s="289">
        <v>1</v>
      </c>
      <c r="DA56" s="290">
        <f t="shared" si="155"/>
        <v>0</v>
      </c>
      <c r="DB56" s="291">
        <f t="shared" si="156"/>
        <v>0</v>
      </c>
      <c r="DC56" s="609"/>
      <c r="DF56" s="286" t="s">
        <v>255</v>
      </c>
      <c r="DG56" s="305" t="s">
        <v>256</v>
      </c>
      <c r="DH56" s="306" t="s">
        <v>109</v>
      </c>
      <c r="DI56" s="289">
        <v>1</v>
      </c>
      <c r="DJ56" s="290">
        <f t="shared" si="157"/>
        <v>0</v>
      </c>
      <c r="DK56" s="291">
        <f t="shared" si="158"/>
        <v>0</v>
      </c>
      <c r="DL56" s="609"/>
      <c r="DO56" s="286" t="s">
        <v>255</v>
      </c>
      <c r="DP56" s="305" t="s">
        <v>256</v>
      </c>
      <c r="DQ56" s="306" t="s">
        <v>109</v>
      </c>
      <c r="DR56" s="289">
        <v>1</v>
      </c>
      <c r="DS56" s="290">
        <f t="shared" si="159"/>
        <v>0</v>
      </c>
      <c r="DT56" s="291">
        <f t="shared" si="160"/>
        <v>0</v>
      </c>
      <c r="DU56" s="609"/>
      <c r="DX56" s="286" t="s">
        <v>255</v>
      </c>
      <c r="DY56" s="305" t="s">
        <v>256</v>
      </c>
      <c r="DZ56" s="306" t="s">
        <v>109</v>
      </c>
      <c r="EA56" s="289">
        <v>1</v>
      </c>
      <c r="EB56" s="290">
        <f t="shared" si="161"/>
        <v>0</v>
      </c>
      <c r="EC56" s="291">
        <f t="shared" si="162"/>
        <v>0</v>
      </c>
      <c r="ED56" s="609"/>
      <c r="EG56" s="286" t="s">
        <v>255</v>
      </c>
      <c r="EH56" s="305" t="s">
        <v>256</v>
      </c>
      <c r="EI56" s="306" t="s">
        <v>109</v>
      </c>
      <c r="EJ56" s="289">
        <v>1</v>
      </c>
      <c r="EK56" s="290">
        <f t="shared" si="163"/>
        <v>0</v>
      </c>
      <c r="EL56" s="291">
        <f t="shared" si="164"/>
        <v>0</v>
      </c>
      <c r="EM56" s="609"/>
    </row>
    <row r="57" spans="2:143" ht="45.75" customHeight="1">
      <c r="B57" s="286" t="s">
        <v>257</v>
      </c>
      <c r="C57" s="305" t="s">
        <v>258</v>
      </c>
      <c r="D57" s="288" t="s">
        <v>107</v>
      </c>
      <c r="E57" s="289">
        <v>1</v>
      </c>
      <c r="F57" s="290">
        <v>0</v>
      </c>
      <c r="G57" s="291">
        <f t="shared" si="0"/>
        <v>0</v>
      </c>
      <c r="H57" s="609"/>
      <c r="K57" s="286" t="s">
        <v>257</v>
      </c>
      <c r="L57" s="305" t="s">
        <v>258</v>
      </c>
      <c r="M57" s="288" t="s">
        <v>107</v>
      </c>
      <c r="N57" s="289">
        <v>1</v>
      </c>
      <c r="O57" s="290">
        <f t="shared" si="1"/>
        <v>247000</v>
      </c>
      <c r="P57" s="291">
        <f t="shared" si="136"/>
        <v>247000</v>
      </c>
      <c r="Q57" s="609"/>
      <c r="T57" s="286" t="s">
        <v>257</v>
      </c>
      <c r="U57" s="305" t="s">
        <v>258</v>
      </c>
      <c r="V57" s="288" t="s">
        <v>107</v>
      </c>
      <c r="W57" s="289">
        <v>1</v>
      </c>
      <c r="X57" s="290">
        <f t="shared" si="137"/>
        <v>380000</v>
      </c>
      <c r="Y57" s="291">
        <f t="shared" si="138"/>
        <v>380000</v>
      </c>
      <c r="Z57" s="609"/>
      <c r="AC57" s="286" t="s">
        <v>257</v>
      </c>
      <c r="AD57" s="305" t="s">
        <v>258</v>
      </c>
      <c r="AE57" s="288" t="s">
        <v>107</v>
      </c>
      <c r="AF57" s="289">
        <v>1</v>
      </c>
      <c r="AG57" s="290">
        <f t="shared" si="139"/>
        <v>586753</v>
      </c>
      <c r="AH57" s="291">
        <f t="shared" si="140"/>
        <v>586753</v>
      </c>
      <c r="AI57" s="609"/>
      <c r="AL57" s="286" t="s">
        <v>257</v>
      </c>
      <c r="AM57" s="305" t="s">
        <v>258</v>
      </c>
      <c r="AN57" s="288" t="s">
        <v>107</v>
      </c>
      <c r="AO57" s="289">
        <v>1</v>
      </c>
      <c r="AP57" s="290">
        <f t="shared" si="141"/>
        <v>800000</v>
      </c>
      <c r="AQ57" s="291">
        <f t="shared" si="142"/>
        <v>800000</v>
      </c>
      <c r="AR57" s="609"/>
      <c r="AU57" s="286" t="s">
        <v>257</v>
      </c>
      <c r="AV57" s="305" t="s">
        <v>258</v>
      </c>
      <c r="AW57" s="288" t="s">
        <v>107</v>
      </c>
      <c r="AX57" s="289">
        <v>1</v>
      </c>
      <c r="AY57" s="290">
        <f t="shared" si="143"/>
        <v>2100000</v>
      </c>
      <c r="AZ57" s="291">
        <f t="shared" si="144"/>
        <v>2100000</v>
      </c>
      <c r="BA57" s="609"/>
      <c r="BD57" s="286" t="s">
        <v>257</v>
      </c>
      <c r="BE57" s="305" t="s">
        <v>258</v>
      </c>
      <c r="BF57" s="288" t="s">
        <v>107</v>
      </c>
      <c r="BG57" s="289">
        <v>1</v>
      </c>
      <c r="BH57" s="290">
        <f t="shared" si="145"/>
        <v>448800</v>
      </c>
      <c r="BI57" s="291">
        <f t="shared" si="146"/>
        <v>448800</v>
      </c>
      <c r="BJ57" s="609"/>
      <c r="BM57" s="286" t="s">
        <v>257</v>
      </c>
      <c r="BN57" s="305" t="s">
        <v>258</v>
      </c>
      <c r="BO57" s="288" t="s">
        <v>107</v>
      </c>
      <c r="BP57" s="289">
        <v>1</v>
      </c>
      <c r="BQ57" s="290">
        <f t="shared" si="147"/>
        <v>0</v>
      </c>
      <c r="BR57" s="291">
        <f t="shared" si="148"/>
        <v>0</v>
      </c>
      <c r="BS57" s="609"/>
      <c r="BV57" s="286" t="s">
        <v>257</v>
      </c>
      <c r="BW57" s="305" t="s">
        <v>258</v>
      </c>
      <c r="BX57" s="288" t="s">
        <v>107</v>
      </c>
      <c r="BY57" s="289">
        <v>1</v>
      </c>
      <c r="BZ57" s="290">
        <f t="shared" si="149"/>
        <v>0</v>
      </c>
      <c r="CA57" s="291">
        <f t="shared" si="150"/>
        <v>0</v>
      </c>
      <c r="CB57" s="609"/>
      <c r="CE57" s="286" t="s">
        <v>257</v>
      </c>
      <c r="CF57" s="305" t="s">
        <v>258</v>
      </c>
      <c r="CG57" s="288" t="s">
        <v>107</v>
      </c>
      <c r="CH57" s="289">
        <v>1</v>
      </c>
      <c r="CI57" s="290">
        <f t="shared" si="151"/>
        <v>0</v>
      </c>
      <c r="CJ57" s="291">
        <f t="shared" si="152"/>
        <v>0</v>
      </c>
      <c r="CK57" s="609"/>
      <c r="CN57" s="286" t="s">
        <v>257</v>
      </c>
      <c r="CO57" s="305" t="s">
        <v>258</v>
      </c>
      <c r="CP57" s="288" t="s">
        <v>107</v>
      </c>
      <c r="CQ57" s="289">
        <v>1</v>
      </c>
      <c r="CR57" s="290">
        <f t="shared" si="153"/>
        <v>0</v>
      </c>
      <c r="CS57" s="291">
        <f t="shared" si="154"/>
        <v>0</v>
      </c>
      <c r="CT57" s="609"/>
      <c r="CW57" s="286" t="s">
        <v>257</v>
      </c>
      <c r="CX57" s="305" t="s">
        <v>258</v>
      </c>
      <c r="CY57" s="288" t="s">
        <v>107</v>
      </c>
      <c r="CZ57" s="289">
        <v>1</v>
      </c>
      <c r="DA57" s="290">
        <f t="shared" si="155"/>
        <v>0</v>
      </c>
      <c r="DB57" s="291">
        <f t="shared" si="156"/>
        <v>0</v>
      </c>
      <c r="DC57" s="609"/>
      <c r="DF57" s="286" t="s">
        <v>257</v>
      </c>
      <c r="DG57" s="305" t="s">
        <v>258</v>
      </c>
      <c r="DH57" s="288" t="s">
        <v>107</v>
      </c>
      <c r="DI57" s="289">
        <v>1</v>
      </c>
      <c r="DJ57" s="290">
        <f t="shared" si="157"/>
        <v>0</v>
      </c>
      <c r="DK57" s="291">
        <f t="shared" si="158"/>
        <v>0</v>
      </c>
      <c r="DL57" s="609"/>
      <c r="DO57" s="286" t="s">
        <v>257</v>
      </c>
      <c r="DP57" s="305" t="s">
        <v>258</v>
      </c>
      <c r="DQ57" s="288" t="s">
        <v>107</v>
      </c>
      <c r="DR57" s="289">
        <v>1</v>
      </c>
      <c r="DS57" s="290">
        <f t="shared" si="159"/>
        <v>0</v>
      </c>
      <c r="DT57" s="291">
        <f t="shared" si="160"/>
        <v>0</v>
      </c>
      <c r="DU57" s="609"/>
      <c r="DX57" s="286" t="s">
        <v>257</v>
      </c>
      <c r="DY57" s="305" t="s">
        <v>258</v>
      </c>
      <c r="DZ57" s="288" t="s">
        <v>107</v>
      </c>
      <c r="EA57" s="289">
        <v>1</v>
      </c>
      <c r="EB57" s="290">
        <f t="shared" si="161"/>
        <v>0</v>
      </c>
      <c r="EC57" s="291">
        <f t="shared" si="162"/>
        <v>0</v>
      </c>
      <c r="ED57" s="609"/>
      <c r="EG57" s="286" t="s">
        <v>257</v>
      </c>
      <c r="EH57" s="305" t="s">
        <v>258</v>
      </c>
      <c r="EI57" s="288" t="s">
        <v>107</v>
      </c>
      <c r="EJ57" s="289">
        <v>1</v>
      </c>
      <c r="EK57" s="290">
        <f t="shared" si="163"/>
        <v>0</v>
      </c>
      <c r="EL57" s="291">
        <f t="shared" si="164"/>
        <v>0</v>
      </c>
      <c r="EM57" s="609"/>
    </row>
    <row r="58" spans="2:143" ht="117.75" customHeight="1">
      <c r="B58" s="286" t="s">
        <v>259</v>
      </c>
      <c r="C58" s="323" t="s">
        <v>260</v>
      </c>
      <c r="D58" s="288" t="s">
        <v>107</v>
      </c>
      <c r="E58" s="289">
        <v>1</v>
      </c>
      <c r="F58" s="290">
        <v>0</v>
      </c>
      <c r="G58" s="291">
        <f t="shared" si="0"/>
        <v>0</v>
      </c>
      <c r="H58" s="609"/>
      <c r="J58" s="253"/>
      <c r="K58" s="286" t="s">
        <v>259</v>
      </c>
      <c r="L58" s="323" t="s">
        <v>260</v>
      </c>
      <c r="M58" s="288" t="s">
        <v>107</v>
      </c>
      <c r="N58" s="289">
        <v>1</v>
      </c>
      <c r="O58" s="290">
        <f t="shared" si="1"/>
        <v>1574200</v>
      </c>
      <c r="P58" s="291">
        <f t="shared" si="136"/>
        <v>1574200</v>
      </c>
      <c r="Q58" s="609"/>
      <c r="T58" s="286" t="s">
        <v>259</v>
      </c>
      <c r="U58" s="323" t="s">
        <v>260</v>
      </c>
      <c r="V58" s="288" t="s">
        <v>107</v>
      </c>
      <c r="W58" s="289">
        <v>1</v>
      </c>
      <c r="X58" s="290">
        <f t="shared" si="137"/>
        <v>7800000</v>
      </c>
      <c r="Y58" s="291">
        <f t="shared" si="138"/>
        <v>7800000</v>
      </c>
      <c r="Z58" s="609"/>
      <c r="AC58" s="286" t="s">
        <v>259</v>
      </c>
      <c r="AD58" s="323" t="s">
        <v>260</v>
      </c>
      <c r="AE58" s="288" t="s">
        <v>107</v>
      </c>
      <c r="AF58" s="289">
        <v>1</v>
      </c>
      <c r="AG58" s="290">
        <f t="shared" si="139"/>
        <v>7000000</v>
      </c>
      <c r="AH58" s="291">
        <f t="shared" si="140"/>
        <v>7000000</v>
      </c>
      <c r="AI58" s="609"/>
      <c r="AL58" s="286" t="s">
        <v>259</v>
      </c>
      <c r="AM58" s="323" t="s">
        <v>260</v>
      </c>
      <c r="AN58" s="288" t="s">
        <v>107</v>
      </c>
      <c r="AO58" s="289">
        <v>1</v>
      </c>
      <c r="AP58" s="290">
        <f t="shared" si="141"/>
        <v>6400000</v>
      </c>
      <c r="AQ58" s="291">
        <f t="shared" si="142"/>
        <v>6400000</v>
      </c>
      <c r="AR58" s="609"/>
      <c r="AU58" s="286" t="s">
        <v>259</v>
      </c>
      <c r="AV58" s="323" t="s">
        <v>260</v>
      </c>
      <c r="AW58" s="288" t="s">
        <v>107</v>
      </c>
      <c r="AX58" s="289">
        <v>1</v>
      </c>
      <c r="AY58" s="290">
        <f t="shared" si="143"/>
        <v>9500000</v>
      </c>
      <c r="AZ58" s="291">
        <f t="shared" si="144"/>
        <v>9500000</v>
      </c>
      <c r="BA58" s="609"/>
      <c r="BD58" s="286" t="s">
        <v>259</v>
      </c>
      <c r="BE58" s="323" t="s">
        <v>260</v>
      </c>
      <c r="BF58" s="288" t="s">
        <v>107</v>
      </c>
      <c r="BG58" s="289">
        <v>1</v>
      </c>
      <c r="BH58" s="290">
        <f t="shared" si="145"/>
        <v>7673500</v>
      </c>
      <c r="BI58" s="291">
        <f t="shared" si="146"/>
        <v>7673500</v>
      </c>
      <c r="BJ58" s="609"/>
      <c r="BM58" s="286" t="s">
        <v>259</v>
      </c>
      <c r="BN58" s="323" t="s">
        <v>260</v>
      </c>
      <c r="BO58" s="288" t="s">
        <v>107</v>
      </c>
      <c r="BP58" s="289">
        <v>1</v>
      </c>
      <c r="BQ58" s="290">
        <f t="shared" si="147"/>
        <v>0</v>
      </c>
      <c r="BR58" s="291">
        <f t="shared" si="148"/>
        <v>0</v>
      </c>
      <c r="BS58" s="609"/>
      <c r="BV58" s="286" t="s">
        <v>259</v>
      </c>
      <c r="BW58" s="323" t="s">
        <v>260</v>
      </c>
      <c r="BX58" s="288" t="s">
        <v>107</v>
      </c>
      <c r="BY58" s="289">
        <v>1</v>
      </c>
      <c r="BZ58" s="290">
        <f t="shared" si="149"/>
        <v>0</v>
      </c>
      <c r="CA58" s="291">
        <f t="shared" si="150"/>
        <v>0</v>
      </c>
      <c r="CB58" s="609"/>
      <c r="CE58" s="286" t="s">
        <v>259</v>
      </c>
      <c r="CF58" s="323" t="s">
        <v>260</v>
      </c>
      <c r="CG58" s="288" t="s">
        <v>107</v>
      </c>
      <c r="CH58" s="289">
        <v>1</v>
      </c>
      <c r="CI58" s="290">
        <f t="shared" si="151"/>
        <v>0</v>
      </c>
      <c r="CJ58" s="291">
        <f t="shared" si="152"/>
        <v>0</v>
      </c>
      <c r="CK58" s="609"/>
      <c r="CN58" s="286" t="s">
        <v>259</v>
      </c>
      <c r="CO58" s="323" t="s">
        <v>260</v>
      </c>
      <c r="CP58" s="288" t="s">
        <v>107</v>
      </c>
      <c r="CQ58" s="289">
        <v>1</v>
      </c>
      <c r="CR58" s="290">
        <f t="shared" si="153"/>
        <v>0</v>
      </c>
      <c r="CS58" s="291">
        <f t="shared" si="154"/>
        <v>0</v>
      </c>
      <c r="CT58" s="609"/>
      <c r="CW58" s="286" t="s">
        <v>259</v>
      </c>
      <c r="CX58" s="323" t="s">
        <v>260</v>
      </c>
      <c r="CY58" s="288" t="s">
        <v>107</v>
      </c>
      <c r="CZ58" s="289">
        <v>1</v>
      </c>
      <c r="DA58" s="290">
        <f t="shared" si="155"/>
        <v>0</v>
      </c>
      <c r="DB58" s="291">
        <f t="shared" si="156"/>
        <v>0</v>
      </c>
      <c r="DC58" s="609"/>
      <c r="DF58" s="286" t="s">
        <v>259</v>
      </c>
      <c r="DG58" s="323" t="s">
        <v>260</v>
      </c>
      <c r="DH58" s="288" t="s">
        <v>107</v>
      </c>
      <c r="DI58" s="289">
        <v>1</v>
      </c>
      <c r="DJ58" s="290">
        <f t="shared" si="157"/>
        <v>0</v>
      </c>
      <c r="DK58" s="291">
        <f t="shared" si="158"/>
        <v>0</v>
      </c>
      <c r="DL58" s="609"/>
      <c r="DO58" s="286" t="s">
        <v>259</v>
      </c>
      <c r="DP58" s="323" t="s">
        <v>260</v>
      </c>
      <c r="DQ58" s="288" t="s">
        <v>107</v>
      </c>
      <c r="DR58" s="289">
        <v>1</v>
      </c>
      <c r="DS58" s="290">
        <f t="shared" si="159"/>
        <v>0</v>
      </c>
      <c r="DT58" s="291">
        <f t="shared" si="160"/>
        <v>0</v>
      </c>
      <c r="DU58" s="609"/>
      <c r="DX58" s="286" t="s">
        <v>259</v>
      </c>
      <c r="DY58" s="323" t="s">
        <v>260</v>
      </c>
      <c r="DZ58" s="288" t="s">
        <v>107</v>
      </c>
      <c r="EA58" s="289">
        <v>1</v>
      </c>
      <c r="EB58" s="290">
        <f t="shared" si="161"/>
        <v>0</v>
      </c>
      <c r="EC58" s="291">
        <f t="shared" si="162"/>
        <v>0</v>
      </c>
      <c r="ED58" s="609"/>
      <c r="EG58" s="286" t="s">
        <v>259</v>
      </c>
      <c r="EH58" s="323" t="s">
        <v>260</v>
      </c>
      <c r="EI58" s="288" t="s">
        <v>107</v>
      </c>
      <c r="EJ58" s="289">
        <v>1</v>
      </c>
      <c r="EK58" s="290">
        <f t="shared" si="163"/>
        <v>0</v>
      </c>
      <c r="EL58" s="291">
        <f t="shared" si="164"/>
        <v>0</v>
      </c>
      <c r="EM58" s="609"/>
    </row>
    <row r="59" spans="2:143" ht="56.25" customHeight="1">
      <c r="B59" s="286" t="s">
        <v>261</v>
      </c>
      <c r="C59" s="287" t="s">
        <v>262</v>
      </c>
      <c r="D59" s="306" t="s">
        <v>107</v>
      </c>
      <c r="E59" s="289">
        <v>1</v>
      </c>
      <c r="F59" s="290">
        <v>0</v>
      </c>
      <c r="G59" s="291">
        <f t="shared" si="0"/>
        <v>0</v>
      </c>
      <c r="H59" s="609"/>
      <c r="J59" s="253"/>
      <c r="K59" s="286" t="s">
        <v>261</v>
      </c>
      <c r="L59" s="287" t="s">
        <v>262</v>
      </c>
      <c r="M59" s="306" t="s">
        <v>107</v>
      </c>
      <c r="N59" s="289">
        <v>1</v>
      </c>
      <c r="O59" s="290">
        <f t="shared" si="1"/>
        <v>85000</v>
      </c>
      <c r="P59" s="291">
        <f t="shared" si="136"/>
        <v>85000</v>
      </c>
      <c r="Q59" s="609"/>
      <c r="T59" s="286" t="s">
        <v>261</v>
      </c>
      <c r="U59" s="287" t="s">
        <v>262</v>
      </c>
      <c r="V59" s="306" t="s">
        <v>107</v>
      </c>
      <c r="W59" s="289">
        <v>1</v>
      </c>
      <c r="X59" s="290">
        <f t="shared" si="137"/>
        <v>275000</v>
      </c>
      <c r="Y59" s="291">
        <f t="shared" si="138"/>
        <v>275000</v>
      </c>
      <c r="Z59" s="609"/>
      <c r="AC59" s="286" t="s">
        <v>261</v>
      </c>
      <c r="AD59" s="287" t="s">
        <v>262</v>
      </c>
      <c r="AE59" s="306" t="s">
        <v>107</v>
      </c>
      <c r="AF59" s="289">
        <v>1</v>
      </c>
      <c r="AG59" s="290">
        <f t="shared" si="139"/>
        <v>121475</v>
      </c>
      <c r="AH59" s="291">
        <f t="shared" si="140"/>
        <v>121475</v>
      </c>
      <c r="AI59" s="609"/>
      <c r="AL59" s="286" t="s">
        <v>261</v>
      </c>
      <c r="AM59" s="287" t="s">
        <v>262</v>
      </c>
      <c r="AN59" s="306" t="s">
        <v>107</v>
      </c>
      <c r="AO59" s="289">
        <v>1</v>
      </c>
      <c r="AP59" s="290">
        <f t="shared" si="141"/>
        <v>670000</v>
      </c>
      <c r="AQ59" s="291">
        <f t="shared" si="142"/>
        <v>670000</v>
      </c>
      <c r="AR59" s="609"/>
      <c r="AU59" s="286" t="s">
        <v>261</v>
      </c>
      <c r="AV59" s="287" t="s">
        <v>262</v>
      </c>
      <c r="AW59" s="306" t="s">
        <v>107</v>
      </c>
      <c r="AX59" s="289">
        <v>1</v>
      </c>
      <c r="AY59" s="290">
        <f t="shared" si="143"/>
        <v>220000</v>
      </c>
      <c r="AZ59" s="291">
        <f t="shared" si="144"/>
        <v>220000</v>
      </c>
      <c r="BA59" s="609"/>
      <c r="BD59" s="286" t="s">
        <v>261</v>
      </c>
      <c r="BE59" s="287" t="s">
        <v>262</v>
      </c>
      <c r="BF59" s="306" t="s">
        <v>107</v>
      </c>
      <c r="BG59" s="289">
        <v>1</v>
      </c>
      <c r="BH59" s="290">
        <f t="shared" si="145"/>
        <v>216300</v>
      </c>
      <c r="BI59" s="291">
        <f t="shared" si="146"/>
        <v>216300</v>
      </c>
      <c r="BJ59" s="609"/>
      <c r="BM59" s="286" t="s">
        <v>261</v>
      </c>
      <c r="BN59" s="287" t="s">
        <v>262</v>
      </c>
      <c r="BO59" s="306" t="s">
        <v>107</v>
      </c>
      <c r="BP59" s="289">
        <v>1</v>
      </c>
      <c r="BQ59" s="290">
        <f t="shared" si="147"/>
        <v>0</v>
      </c>
      <c r="BR59" s="291">
        <f t="shared" si="148"/>
        <v>0</v>
      </c>
      <c r="BS59" s="609"/>
      <c r="BV59" s="286" t="s">
        <v>261</v>
      </c>
      <c r="BW59" s="287" t="s">
        <v>262</v>
      </c>
      <c r="BX59" s="306" t="s">
        <v>107</v>
      </c>
      <c r="BY59" s="289">
        <v>1</v>
      </c>
      <c r="BZ59" s="290">
        <f t="shared" si="149"/>
        <v>0</v>
      </c>
      <c r="CA59" s="291">
        <f t="shared" si="150"/>
        <v>0</v>
      </c>
      <c r="CB59" s="609"/>
      <c r="CE59" s="286" t="s">
        <v>261</v>
      </c>
      <c r="CF59" s="287" t="s">
        <v>262</v>
      </c>
      <c r="CG59" s="306" t="s">
        <v>107</v>
      </c>
      <c r="CH59" s="289">
        <v>1</v>
      </c>
      <c r="CI59" s="290">
        <f t="shared" si="151"/>
        <v>0</v>
      </c>
      <c r="CJ59" s="291">
        <f t="shared" si="152"/>
        <v>0</v>
      </c>
      <c r="CK59" s="609"/>
      <c r="CN59" s="286" t="s">
        <v>261</v>
      </c>
      <c r="CO59" s="287" t="s">
        <v>262</v>
      </c>
      <c r="CP59" s="306" t="s">
        <v>107</v>
      </c>
      <c r="CQ59" s="289">
        <v>1</v>
      </c>
      <c r="CR59" s="290">
        <f t="shared" si="153"/>
        <v>0</v>
      </c>
      <c r="CS59" s="291">
        <f t="shared" si="154"/>
        <v>0</v>
      </c>
      <c r="CT59" s="609"/>
      <c r="CW59" s="286" t="s">
        <v>261</v>
      </c>
      <c r="CX59" s="287" t="s">
        <v>262</v>
      </c>
      <c r="CY59" s="306" t="s">
        <v>107</v>
      </c>
      <c r="CZ59" s="289">
        <v>1</v>
      </c>
      <c r="DA59" s="290">
        <f t="shared" si="155"/>
        <v>0</v>
      </c>
      <c r="DB59" s="291">
        <f t="shared" si="156"/>
        <v>0</v>
      </c>
      <c r="DC59" s="609"/>
      <c r="DF59" s="286" t="s">
        <v>261</v>
      </c>
      <c r="DG59" s="287" t="s">
        <v>262</v>
      </c>
      <c r="DH59" s="306" t="s">
        <v>107</v>
      </c>
      <c r="DI59" s="289">
        <v>1</v>
      </c>
      <c r="DJ59" s="290">
        <f t="shared" si="157"/>
        <v>0</v>
      </c>
      <c r="DK59" s="291">
        <f t="shared" si="158"/>
        <v>0</v>
      </c>
      <c r="DL59" s="609"/>
      <c r="DO59" s="286" t="s">
        <v>261</v>
      </c>
      <c r="DP59" s="287" t="s">
        <v>262</v>
      </c>
      <c r="DQ59" s="306" t="s">
        <v>107</v>
      </c>
      <c r="DR59" s="289">
        <v>1</v>
      </c>
      <c r="DS59" s="290">
        <f t="shared" si="159"/>
        <v>0</v>
      </c>
      <c r="DT59" s="291">
        <f t="shared" si="160"/>
        <v>0</v>
      </c>
      <c r="DU59" s="609"/>
      <c r="DX59" s="286" t="s">
        <v>261</v>
      </c>
      <c r="DY59" s="287" t="s">
        <v>262</v>
      </c>
      <c r="DZ59" s="306" t="s">
        <v>107</v>
      </c>
      <c r="EA59" s="289">
        <v>1</v>
      </c>
      <c r="EB59" s="290">
        <f t="shared" si="161"/>
        <v>0</v>
      </c>
      <c r="EC59" s="291">
        <f t="shared" si="162"/>
        <v>0</v>
      </c>
      <c r="ED59" s="609"/>
      <c r="EG59" s="286" t="s">
        <v>261</v>
      </c>
      <c r="EH59" s="287" t="s">
        <v>262</v>
      </c>
      <c r="EI59" s="306" t="s">
        <v>107</v>
      </c>
      <c r="EJ59" s="289">
        <v>1</v>
      </c>
      <c r="EK59" s="290">
        <f t="shared" si="163"/>
        <v>0</v>
      </c>
      <c r="EL59" s="291">
        <f t="shared" si="164"/>
        <v>0</v>
      </c>
      <c r="EM59" s="609"/>
    </row>
    <row r="60" spans="2:143" ht="78" customHeight="1" thickBot="1">
      <c r="B60" s="286" t="s">
        <v>263</v>
      </c>
      <c r="C60" s="287" t="s">
        <v>264</v>
      </c>
      <c r="D60" s="306" t="s">
        <v>109</v>
      </c>
      <c r="E60" s="289">
        <v>1</v>
      </c>
      <c r="F60" s="290">
        <v>0</v>
      </c>
      <c r="G60" s="291">
        <f t="shared" si="0"/>
        <v>0</v>
      </c>
      <c r="H60" s="635"/>
      <c r="J60" s="253"/>
      <c r="K60" s="286" t="s">
        <v>263</v>
      </c>
      <c r="L60" s="287" t="s">
        <v>264</v>
      </c>
      <c r="M60" s="306" t="s">
        <v>109</v>
      </c>
      <c r="N60" s="289">
        <v>1</v>
      </c>
      <c r="O60" s="290">
        <f t="shared" si="1"/>
        <v>93840</v>
      </c>
      <c r="P60" s="291">
        <f t="shared" si="136"/>
        <v>93840</v>
      </c>
      <c r="Q60" s="635"/>
      <c r="T60" s="286" t="s">
        <v>263</v>
      </c>
      <c r="U60" s="287" t="s">
        <v>264</v>
      </c>
      <c r="V60" s="306" t="s">
        <v>109</v>
      </c>
      <c r="W60" s="289">
        <v>1</v>
      </c>
      <c r="X60" s="290">
        <f t="shared" si="137"/>
        <v>115000</v>
      </c>
      <c r="Y60" s="291">
        <f t="shared" si="138"/>
        <v>115000</v>
      </c>
      <c r="Z60" s="635"/>
      <c r="AC60" s="286" t="s">
        <v>263</v>
      </c>
      <c r="AD60" s="287" t="s">
        <v>264</v>
      </c>
      <c r="AE60" s="306" t="s">
        <v>109</v>
      </c>
      <c r="AF60" s="289">
        <v>1</v>
      </c>
      <c r="AG60" s="290">
        <f t="shared" si="139"/>
        <v>220000</v>
      </c>
      <c r="AH60" s="291">
        <f t="shared" si="140"/>
        <v>220000</v>
      </c>
      <c r="AI60" s="635"/>
      <c r="AL60" s="286" t="s">
        <v>263</v>
      </c>
      <c r="AM60" s="287" t="s">
        <v>264</v>
      </c>
      <c r="AN60" s="306" t="s">
        <v>109</v>
      </c>
      <c r="AO60" s="289">
        <v>1</v>
      </c>
      <c r="AP60" s="290">
        <f t="shared" si="141"/>
        <v>80000</v>
      </c>
      <c r="AQ60" s="291">
        <f t="shared" si="142"/>
        <v>80000</v>
      </c>
      <c r="AR60" s="635"/>
      <c r="AU60" s="286" t="s">
        <v>263</v>
      </c>
      <c r="AV60" s="287" t="s">
        <v>264</v>
      </c>
      <c r="AW60" s="306" t="s">
        <v>109</v>
      </c>
      <c r="AX60" s="289">
        <v>1</v>
      </c>
      <c r="AY60" s="290">
        <f t="shared" si="143"/>
        <v>45000</v>
      </c>
      <c r="AZ60" s="291">
        <f t="shared" si="144"/>
        <v>45000</v>
      </c>
      <c r="BA60" s="635"/>
      <c r="BD60" s="286" t="s">
        <v>263</v>
      </c>
      <c r="BE60" s="287" t="s">
        <v>264</v>
      </c>
      <c r="BF60" s="306" t="s">
        <v>109</v>
      </c>
      <c r="BG60" s="289">
        <v>1</v>
      </c>
      <c r="BH60" s="290">
        <f t="shared" si="145"/>
        <v>46350</v>
      </c>
      <c r="BI60" s="291">
        <f t="shared" si="146"/>
        <v>46350</v>
      </c>
      <c r="BJ60" s="635"/>
      <c r="BM60" s="286" t="s">
        <v>263</v>
      </c>
      <c r="BN60" s="287" t="s">
        <v>264</v>
      </c>
      <c r="BO60" s="306" t="s">
        <v>109</v>
      </c>
      <c r="BP60" s="289">
        <v>1</v>
      </c>
      <c r="BQ60" s="290">
        <f t="shared" si="147"/>
        <v>0</v>
      </c>
      <c r="BR60" s="291">
        <f t="shared" si="148"/>
        <v>0</v>
      </c>
      <c r="BS60" s="635"/>
      <c r="BV60" s="286" t="s">
        <v>263</v>
      </c>
      <c r="BW60" s="287" t="s">
        <v>264</v>
      </c>
      <c r="BX60" s="306" t="s">
        <v>109</v>
      </c>
      <c r="BY60" s="289">
        <v>1</v>
      </c>
      <c r="BZ60" s="290">
        <f t="shared" si="149"/>
        <v>0</v>
      </c>
      <c r="CA60" s="291">
        <f t="shared" si="150"/>
        <v>0</v>
      </c>
      <c r="CB60" s="635"/>
      <c r="CE60" s="286" t="s">
        <v>263</v>
      </c>
      <c r="CF60" s="287" t="s">
        <v>264</v>
      </c>
      <c r="CG60" s="306" t="s">
        <v>109</v>
      </c>
      <c r="CH60" s="289">
        <v>1</v>
      </c>
      <c r="CI60" s="290">
        <f t="shared" si="151"/>
        <v>0</v>
      </c>
      <c r="CJ60" s="291">
        <f t="shared" si="152"/>
        <v>0</v>
      </c>
      <c r="CK60" s="635"/>
      <c r="CN60" s="286" t="s">
        <v>263</v>
      </c>
      <c r="CO60" s="287" t="s">
        <v>264</v>
      </c>
      <c r="CP60" s="306" t="s">
        <v>109</v>
      </c>
      <c r="CQ60" s="289">
        <v>1</v>
      </c>
      <c r="CR60" s="290">
        <f t="shared" si="153"/>
        <v>0</v>
      </c>
      <c r="CS60" s="291">
        <f t="shared" si="154"/>
        <v>0</v>
      </c>
      <c r="CT60" s="635"/>
      <c r="CW60" s="286" t="s">
        <v>263</v>
      </c>
      <c r="CX60" s="287" t="s">
        <v>264</v>
      </c>
      <c r="CY60" s="306" t="s">
        <v>109</v>
      </c>
      <c r="CZ60" s="289">
        <v>1</v>
      </c>
      <c r="DA60" s="290">
        <f t="shared" si="155"/>
        <v>0</v>
      </c>
      <c r="DB60" s="291">
        <f t="shared" si="156"/>
        <v>0</v>
      </c>
      <c r="DC60" s="635"/>
      <c r="DF60" s="286" t="s">
        <v>263</v>
      </c>
      <c r="DG60" s="287" t="s">
        <v>264</v>
      </c>
      <c r="DH60" s="306" t="s">
        <v>109</v>
      </c>
      <c r="DI60" s="289">
        <v>1</v>
      </c>
      <c r="DJ60" s="290">
        <f t="shared" si="157"/>
        <v>0</v>
      </c>
      <c r="DK60" s="291">
        <f t="shared" si="158"/>
        <v>0</v>
      </c>
      <c r="DL60" s="635"/>
      <c r="DO60" s="286" t="s">
        <v>263</v>
      </c>
      <c r="DP60" s="287" t="s">
        <v>264</v>
      </c>
      <c r="DQ60" s="306" t="s">
        <v>109</v>
      </c>
      <c r="DR60" s="289">
        <v>1</v>
      </c>
      <c r="DS60" s="290">
        <f t="shared" si="159"/>
        <v>0</v>
      </c>
      <c r="DT60" s="291">
        <f t="shared" si="160"/>
        <v>0</v>
      </c>
      <c r="DU60" s="635"/>
      <c r="DX60" s="286" t="s">
        <v>263</v>
      </c>
      <c r="DY60" s="287" t="s">
        <v>264</v>
      </c>
      <c r="DZ60" s="306" t="s">
        <v>109</v>
      </c>
      <c r="EA60" s="289">
        <v>1</v>
      </c>
      <c r="EB60" s="290">
        <f t="shared" si="161"/>
        <v>0</v>
      </c>
      <c r="EC60" s="291">
        <f t="shared" si="162"/>
        <v>0</v>
      </c>
      <c r="ED60" s="635"/>
      <c r="EG60" s="286" t="s">
        <v>263</v>
      </c>
      <c r="EH60" s="287" t="s">
        <v>264</v>
      </c>
      <c r="EI60" s="306" t="s">
        <v>109</v>
      </c>
      <c r="EJ60" s="289">
        <v>1</v>
      </c>
      <c r="EK60" s="290">
        <f t="shared" si="163"/>
        <v>0</v>
      </c>
      <c r="EL60" s="291">
        <f t="shared" si="164"/>
        <v>0</v>
      </c>
      <c r="EM60" s="635"/>
    </row>
    <row r="61" spans="2:143" ht="17.25" thickTop="1" thickBot="1">
      <c r="B61" s="327" t="s">
        <v>265</v>
      </c>
      <c r="C61" s="328" t="s">
        <v>266</v>
      </c>
      <c r="D61" s="327"/>
      <c r="E61" s="329"/>
      <c r="F61" s="330"/>
      <c r="G61" s="330">
        <f>SUM(G63:G115)</f>
        <v>0</v>
      </c>
      <c r="H61" s="331" t="e">
        <f>G61/G189</f>
        <v>#DIV/0!</v>
      </c>
      <c r="I61" s="252"/>
      <c r="K61" s="327" t="s">
        <v>265</v>
      </c>
      <c r="L61" s="328" t="s">
        <v>266</v>
      </c>
      <c r="M61" s="327"/>
      <c r="N61" s="329"/>
      <c r="O61" s="329"/>
      <c r="P61" s="330">
        <f>SUM(P63:P115)</f>
        <v>4200277</v>
      </c>
      <c r="Q61" s="331">
        <f>P61/P189</f>
        <v>0.1106099086353939</v>
      </c>
      <c r="T61" s="327" t="s">
        <v>265</v>
      </c>
      <c r="U61" s="328" t="s">
        <v>266</v>
      </c>
      <c r="V61" s="327"/>
      <c r="W61" s="329"/>
      <c r="X61" s="329"/>
      <c r="Y61" s="330">
        <f>SUM(Y63:Y115)</f>
        <v>3294336</v>
      </c>
      <c r="Z61" s="331">
        <f>Y61/Y189</f>
        <v>5.1691443286901555E-2</v>
      </c>
      <c r="AC61" s="327" t="s">
        <v>265</v>
      </c>
      <c r="AD61" s="328" t="s">
        <v>266</v>
      </c>
      <c r="AE61" s="327"/>
      <c r="AF61" s="329"/>
      <c r="AG61" s="329"/>
      <c r="AH61" s="330">
        <f>SUM(AH63:AH115)</f>
        <v>4128900</v>
      </c>
      <c r="AI61" s="331">
        <f>AH61/AH189</f>
        <v>6.5453945360246776E-2</v>
      </c>
      <c r="AL61" s="327" t="s">
        <v>265</v>
      </c>
      <c r="AM61" s="328" t="s">
        <v>266</v>
      </c>
      <c r="AN61" s="327"/>
      <c r="AO61" s="329"/>
      <c r="AP61" s="329"/>
      <c r="AQ61" s="330">
        <f>SUM(AQ63:AQ115)</f>
        <v>3582000</v>
      </c>
      <c r="AR61" s="331">
        <f>AQ61/AQ189</f>
        <v>5.5218128564821951E-2</v>
      </c>
      <c r="AU61" s="327" t="s">
        <v>265</v>
      </c>
      <c r="AV61" s="328" t="s">
        <v>266</v>
      </c>
      <c r="AW61" s="327"/>
      <c r="AX61" s="329"/>
      <c r="AY61" s="329"/>
      <c r="AZ61" s="330">
        <f>SUM(AZ63:AZ115)</f>
        <v>4201000</v>
      </c>
      <c r="BA61" s="331">
        <f>AZ61/AZ189</f>
        <v>6.5138932069769326E-2</v>
      </c>
      <c r="BD61" s="327" t="s">
        <v>265</v>
      </c>
      <c r="BE61" s="328" t="s">
        <v>266</v>
      </c>
      <c r="BF61" s="327"/>
      <c r="BG61" s="329"/>
      <c r="BH61" s="329"/>
      <c r="BI61" s="330">
        <f>SUM(BI63:BI115)</f>
        <v>1915388</v>
      </c>
      <c r="BJ61" s="331">
        <f>BI61/BI189</f>
        <v>3.2650982505141445E-2</v>
      </c>
      <c r="BM61" s="327" t="s">
        <v>265</v>
      </c>
      <c r="BN61" s="328" t="s">
        <v>266</v>
      </c>
      <c r="BO61" s="327"/>
      <c r="BP61" s="329"/>
      <c r="BQ61" s="329"/>
      <c r="BR61" s="330">
        <f>SUM(BR63:BR115)</f>
        <v>0</v>
      </c>
      <c r="BS61" s="331" t="e">
        <f>BR61/BR189</f>
        <v>#DIV/0!</v>
      </c>
      <c r="BV61" s="327" t="s">
        <v>265</v>
      </c>
      <c r="BW61" s="328" t="s">
        <v>266</v>
      </c>
      <c r="BX61" s="327"/>
      <c r="BY61" s="329"/>
      <c r="BZ61" s="329"/>
      <c r="CA61" s="330">
        <f>SUM(CA63:CA115)</f>
        <v>0</v>
      </c>
      <c r="CB61" s="331" t="e">
        <f>CA61/CA189</f>
        <v>#DIV/0!</v>
      </c>
      <c r="CE61" s="327" t="s">
        <v>265</v>
      </c>
      <c r="CF61" s="328" t="s">
        <v>266</v>
      </c>
      <c r="CG61" s="327"/>
      <c r="CH61" s="329"/>
      <c r="CI61" s="329"/>
      <c r="CJ61" s="330">
        <f>SUM(CJ63:CJ115)</f>
        <v>0</v>
      </c>
      <c r="CK61" s="331" t="e">
        <f>CJ61/CJ189</f>
        <v>#DIV/0!</v>
      </c>
      <c r="CN61" s="327" t="s">
        <v>265</v>
      </c>
      <c r="CO61" s="328" t="s">
        <v>266</v>
      </c>
      <c r="CP61" s="327"/>
      <c r="CQ61" s="329"/>
      <c r="CR61" s="329"/>
      <c r="CS61" s="330">
        <f>SUM(CS63:CS115)</f>
        <v>0</v>
      </c>
      <c r="CT61" s="331" t="e">
        <f>CS61/CS189</f>
        <v>#DIV/0!</v>
      </c>
      <c r="CW61" s="327" t="s">
        <v>265</v>
      </c>
      <c r="CX61" s="328" t="s">
        <v>266</v>
      </c>
      <c r="CY61" s="327"/>
      <c r="CZ61" s="329"/>
      <c r="DA61" s="329"/>
      <c r="DB61" s="330">
        <f>SUM(DB63:DB115)</f>
        <v>0</v>
      </c>
      <c r="DC61" s="331" t="e">
        <f>DB61/DB189</f>
        <v>#DIV/0!</v>
      </c>
      <c r="DF61" s="327" t="s">
        <v>265</v>
      </c>
      <c r="DG61" s="328" t="s">
        <v>266</v>
      </c>
      <c r="DH61" s="327"/>
      <c r="DI61" s="329"/>
      <c r="DJ61" s="329"/>
      <c r="DK61" s="330">
        <f>SUM(DK63:DK115)</f>
        <v>0</v>
      </c>
      <c r="DL61" s="331" t="e">
        <f>DK61/DK189</f>
        <v>#DIV/0!</v>
      </c>
      <c r="DO61" s="327" t="s">
        <v>265</v>
      </c>
      <c r="DP61" s="328" t="s">
        <v>266</v>
      </c>
      <c r="DQ61" s="327"/>
      <c r="DR61" s="329"/>
      <c r="DS61" s="329"/>
      <c r="DT61" s="330">
        <f>SUM(DT63:DT115)</f>
        <v>0</v>
      </c>
      <c r="DU61" s="331" t="e">
        <f>DT61/DT189</f>
        <v>#DIV/0!</v>
      </c>
      <c r="DX61" s="327" t="s">
        <v>265</v>
      </c>
      <c r="DY61" s="328" t="s">
        <v>266</v>
      </c>
      <c r="DZ61" s="327"/>
      <c r="EA61" s="329"/>
      <c r="EB61" s="329"/>
      <c r="EC61" s="330">
        <f>SUM(EC63:EC115)</f>
        <v>0</v>
      </c>
      <c r="ED61" s="331" t="e">
        <f>EC61/EC189</f>
        <v>#DIV/0!</v>
      </c>
      <c r="EG61" s="327" t="s">
        <v>265</v>
      </c>
      <c r="EH61" s="328" t="s">
        <v>266</v>
      </c>
      <c r="EI61" s="327"/>
      <c r="EJ61" s="329"/>
      <c r="EK61" s="329"/>
      <c r="EL61" s="330">
        <f>SUM(EL63:EL115)</f>
        <v>0</v>
      </c>
      <c r="EM61" s="331" t="e">
        <f>EL61/EL189</f>
        <v>#DIV/0!</v>
      </c>
    </row>
    <row r="62" spans="2:143" ht="17.25" thickTop="1">
      <c r="B62" s="308" t="s">
        <v>267</v>
      </c>
      <c r="C62" s="270" t="s">
        <v>268</v>
      </c>
      <c r="D62" s="309"/>
      <c r="E62" s="310"/>
      <c r="F62" s="311"/>
      <c r="G62" s="312"/>
      <c r="H62" s="275">
        <f>SUM(G63:G64)</f>
        <v>0</v>
      </c>
      <c r="K62" s="308" t="s">
        <v>267</v>
      </c>
      <c r="L62" s="270" t="s">
        <v>268</v>
      </c>
      <c r="M62" s="309"/>
      <c r="N62" s="310"/>
      <c r="O62" s="310"/>
      <c r="P62" s="312"/>
      <c r="Q62" s="275">
        <f>SUM(P63:P64)</f>
        <v>587400</v>
      </c>
      <c r="T62" s="308" t="s">
        <v>267</v>
      </c>
      <c r="U62" s="270" t="s">
        <v>268</v>
      </c>
      <c r="V62" s="309"/>
      <c r="W62" s="310"/>
      <c r="X62" s="310"/>
      <c r="Y62" s="312"/>
      <c r="Z62" s="275">
        <f>SUM(Y63:Y64)</f>
        <v>585000</v>
      </c>
      <c r="AC62" s="308" t="s">
        <v>267</v>
      </c>
      <c r="AD62" s="270" t="s">
        <v>268</v>
      </c>
      <c r="AE62" s="309"/>
      <c r="AF62" s="310"/>
      <c r="AG62" s="310"/>
      <c r="AH62" s="312"/>
      <c r="AI62" s="275">
        <f>SUM(AH63:AH64)</f>
        <v>690000</v>
      </c>
      <c r="AL62" s="308" t="s">
        <v>267</v>
      </c>
      <c r="AM62" s="270" t="s">
        <v>268</v>
      </c>
      <c r="AN62" s="309"/>
      <c r="AO62" s="310"/>
      <c r="AP62" s="310"/>
      <c r="AQ62" s="312"/>
      <c r="AR62" s="275">
        <f>SUM(AQ63:AQ64)</f>
        <v>700000</v>
      </c>
      <c r="AU62" s="308" t="s">
        <v>267</v>
      </c>
      <c r="AV62" s="270" t="s">
        <v>268</v>
      </c>
      <c r="AW62" s="309"/>
      <c r="AX62" s="310"/>
      <c r="AY62" s="310"/>
      <c r="AZ62" s="312"/>
      <c r="BA62" s="275">
        <f>SUM(AZ63:AZ64)</f>
        <v>825000</v>
      </c>
      <c r="BD62" s="308" t="s">
        <v>267</v>
      </c>
      <c r="BE62" s="270" t="s">
        <v>268</v>
      </c>
      <c r="BF62" s="309"/>
      <c r="BG62" s="310"/>
      <c r="BH62" s="310"/>
      <c r="BI62" s="312"/>
      <c r="BJ62" s="275">
        <f>SUM(BI63:BI64)</f>
        <v>386765</v>
      </c>
      <c r="BM62" s="308" t="s">
        <v>267</v>
      </c>
      <c r="BN62" s="270" t="s">
        <v>268</v>
      </c>
      <c r="BO62" s="309"/>
      <c r="BP62" s="310"/>
      <c r="BQ62" s="310"/>
      <c r="BR62" s="312"/>
      <c r="BS62" s="275">
        <f>SUM(BR63:BR64)</f>
        <v>0</v>
      </c>
      <c r="BV62" s="308" t="s">
        <v>267</v>
      </c>
      <c r="BW62" s="270" t="s">
        <v>268</v>
      </c>
      <c r="BX62" s="309"/>
      <c r="BY62" s="310"/>
      <c r="BZ62" s="310"/>
      <c r="CA62" s="312"/>
      <c r="CB62" s="275">
        <f>SUM(CA63:CA64)</f>
        <v>0</v>
      </c>
      <c r="CE62" s="308" t="s">
        <v>267</v>
      </c>
      <c r="CF62" s="270" t="s">
        <v>268</v>
      </c>
      <c r="CG62" s="309"/>
      <c r="CH62" s="310"/>
      <c r="CI62" s="310"/>
      <c r="CJ62" s="312"/>
      <c r="CK62" s="275">
        <f>SUM(CJ63:CJ64)</f>
        <v>0</v>
      </c>
      <c r="CN62" s="308" t="s">
        <v>267</v>
      </c>
      <c r="CO62" s="270" t="s">
        <v>268</v>
      </c>
      <c r="CP62" s="309"/>
      <c r="CQ62" s="310"/>
      <c r="CR62" s="310"/>
      <c r="CS62" s="312"/>
      <c r="CT62" s="275">
        <f>SUM(CS63:CS64)</f>
        <v>0</v>
      </c>
      <c r="CW62" s="308" t="s">
        <v>267</v>
      </c>
      <c r="CX62" s="270" t="s">
        <v>268</v>
      </c>
      <c r="CY62" s="309"/>
      <c r="CZ62" s="310"/>
      <c r="DA62" s="310"/>
      <c r="DB62" s="312"/>
      <c r="DC62" s="275">
        <f>SUM(DB63:DB64)</f>
        <v>0</v>
      </c>
      <c r="DF62" s="308" t="s">
        <v>267</v>
      </c>
      <c r="DG62" s="270" t="s">
        <v>268</v>
      </c>
      <c r="DH62" s="309"/>
      <c r="DI62" s="310"/>
      <c r="DJ62" s="310"/>
      <c r="DK62" s="312"/>
      <c r="DL62" s="275">
        <f>SUM(DK63:DK64)</f>
        <v>0</v>
      </c>
      <c r="DO62" s="308" t="s">
        <v>267</v>
      </c>
      <c r="DP62" s="270" t="s">
        <v>268</v>
      </c>
      <c r="DQ62" s="309"/>
      <c r="DR62" s="310"/>
      <c r="DS62" s="310"/>
      <c r="DT62" s="312"/>
      <c r="DU62" s="275">
        <f>SUM(DT63:DT64)</f>
        <v>0</v>
      </c>
      <c r="DX62" s="308" t="s">
        <v>267</v>
      </c>
      <c r="DY62" s="270" t="s">
        <v>268</v>
      </c>
      <c r="DZ62" s="309"/>
      <c r="EA62" s="310"/>
      <c r="EB62" s="310"/>
      <c r="EC62" s="312"/>
      <c r="ED62" s="275">
        <f>SUM(EC63:EC64)</f>
        <v>0</v>
      </c>
      <c r="EG62" s="308" t="s">
        <v>267</v>
      </c>
      <c r="EH62" s="270" t="s">
        <v>268</v>
      </c>
      <c r="EI62" s="309"/>
      <c r="EJ62" s="310"/>
      <c r="EK62" s="310"/>
      <c r="EL62" s="312"/>
      <c r="EM62" s="275">
        <f>SUM(EL63:EL64)</f>
        <v>0</v>
      </c>
    </row>
    <row r="63" spans="2:143" ht="37.5" customHeight="1">
      <c r="B63" s="286"/>
      <c r="C63" s="287" t="s">
        <v>269</v>
      </c>
      <c r="D63" s="288"/>
      <c r="E63" s="289"/>
      <c r="F63" s="333"/>
      <c r="G63" s="291"/>
      <c r="H63" s="594" t="e">
        <f>+H62/G189</f>
        <v>#DIV/0!</v>
      </c>
      <c r="K63" s="286"/>
      <c r="L63" s="287" t="s">
        <v>269</v>
      </c>
      <c r="M63" s="288"/>
      <c r="N63" s="289"/>
      <c r="O63" s="289"/>
      <c r="P63" s="291"/>
      <c r="Q63" s="594">
        <f>+Q62/P189</f>
        <v>1.5468565604704256E-2</v>
      </c>
      <c r="T63" s="286"/>
      <c r="U63" s="287" t="s">
        <v>269</v>
      </c>
      <c r="V63" s="288"/>
      <c r="W63" s="289"/>
      <c r="X63" s="289"/>
      <c r="Y63" s="291"/>
      <c r="Z63" s="594">
        <f>+Z62/Y189</f>
        <v>9.1792380385113757E-3</v>
      </c>
      <c r="AC63" s="286"/>
      <c r="AD63" s="287" t="s">
        <v>269</v>
      </c>
      <c r="AE63" s="288"/>
      <c r="AF63" s="289"/>
      <c r="AG63" s="289"/>
      <c r="AH63" s="291"/>
      <c r="AI63" s="594">
        <f>+AI62/AH189</f>
        <v>1.0938318268442025E-2</v>
      </c>
      <c r="AL63" s="286"/>
      <c r="AM63" s="287" t="s">
        <v>269</v>
      </c>
      <c r="AN63" s="288"/>
      <c r="AO63" s="289"/>
      <c r="AP63" s="289"/>
      <c r="AQ63" s="291"/>
      <c r="AR63" s="594">
        <f>+AR62/AQ189</f>
        <v>1.0790812394018807E-2</v>
      </c>
      <c r="AU63" s="286"/>
      <c r="AV63" s="287" t="s">
        <v>269</v>
      </c>
      <c r="AW63" s="288"/>
      <c r="AX63" s="289"/>
      <c r="AY63" s="289"/>
      <c r="AZ63" s="291"/>
      <c r="BA63" s="594">
        <f>+BA62/AZ189</f>
        <v>1.2792101632363651E-2</v>
      </c>
      <c r="BD63" s="286"/>
      <c r="BE63" s="287" t="s">
        <v>269</v>
      </c>
      <c r="BF63" s="288"/>
      <c r="BG63" s="289"/>
      <c r="BH63" s="289"/>
      <c r="BI63" s="291"/>
      <c r="BJ63" s="594">
        <f>+BJ62/BI189</f>
        <v>6.5930543830289377E-3</v>
      </c>
      <c r="BM63" s="286"/>
      <c r="BN63" s="287" t="s">
        <v>269</v>
      </c>
      <c r="BO63" s="288"/>
      <c r="BP63" s="289"/>
      <c r="BQ63" s="289"/>
      <c r="BR63" s="291"/>
      <c r="BS63" s="594" t="e">
        <f>+BS62/BR189</f>
        <v>#DIV/0!</v>
      </c>
      <c r="BV63" s="286"/>
      <c r="BW63" s="287" t="s">
        <v>269</v>
      </c>
      <c r="BX63" s="288"/>
      <c r="BY63" s="289"/>
      <c r="BZ63" s="289"/>
      <c r="CA63" s="291"/>
      <c r="CB63" s="594" t="e">
        <f>+CB62/CA189</f>
        <v>#DIV/0!</v>
      </c>
      <c r="CE63" s="286"/>
      <c r="CF63" s="287" t="s">
        <v>269</v>
      </c>
      <c r="CG63" s="288"/>
      <c r="CH63" s="289"/>
      <c r="CI63" s="289"/>
      <c r="CJ63" s="291"/>
      <c r="CK63" s="594" t="e">
        <f>+CK62/CJ189</f>
        <v>#DIV/0!</v>
      </c>
      <c r="CN63" s="286"/>
      <c r="CO63" s="287" t="s">
        <v>269</v>
      </c>
      <c r="CP63" s="288"/>
      <c r="CQ63" s="289"/>
      <c r="CR63" s="289"/>
      <c r="CS63" s="291"/>
      <c r="CT63" s="594" t="e">
        <f>+CT62/CS189</f>
        <v>#DIV/0!</v>
      </c>
      <c r="CW63" s="286"/>
      <c r="CX63" s="287" t="s">
        <v>269</v>
      </c>
      <c r="CY63" s="288"/>
      <c r="CZ63" s="289"/>
      <c r="DA63" s="289"/>
      <c r="DB63" s="291"/>
      <c r="DC63" s="594" t="e">
        <f>+DC62/DB189</f>
        <v>#DIV/0!</v>
      </c>
      <c r="DF63" s="286"/>
      <c r="DG63" s="287" t="s">
        <v>269</v>
      </c>
      <c r="DH63" s="288"/>
      <c r="DI63" s="289"/>
      <c r="DJ63" s="289"/>
      <c r="DK63" s="291"/>
      <c r="DL63" s="594" t="e">
        <f>+DL62/DK189</f>
        <v>#DIV/0!</v>
      </c>
      <c r="DO63" s="286"/>
      <c r="DP63" s="287" t="s">
        <v>269</v>
      </c>
      <c r="DQ63" s="288"/>
      <c r="DR63" s="289"/>
      <c r="DS63" s="289"/>
      <c r="DT63" s="291"/>
      <c r="DU63" s="594" t="e">
        <f>+DU62/DT189</f>
        <v>#DIV/0!</v>
      </c>
      <c r="DX63" s="286"/>
      <c r="DY63" s="287" t="s">
        <v>269</v>
      </c>
      <c r="DZ63" s="288"/>
      <c r="EA63" s="289"/>
      <c r="EB63" s="289"/>
      <c r="EC63" s="291"/>
      <c r="ED63" s="594" t="e">
        <f>+ED62/EC189</f>
        <v>#DIV/0!</v>
      </c>
      <c r="EG63" s="286"/>
      <c r="EH63" s="287" t="s">
        <v>269</v>
      </c>
      <c r="EI63" s="288"/>
      <c r="EJ63" s="289"/>
      <c r="EK63" s="289"/>
      <c r="EL63" s="291"/>
      <c r="EM63" s="594" t="e">
        <f>+EM62/EL189</f>
        <v>#DIV/0!</v>
      </c>
    </row>
    <row r="64" spans="2:143" ht="104.25" customHeight="1" thickBot="1">
      <c r="B64" s="286" t="s">
        <v>270</v>
      </c>
      <c r="C64" s="287" t="s">
        <v>271</v>
      </c>
      <c r="D64" s="288" t="s">
        <v>272</v>
      </c>
      <c r="E64" s="289">
        <v>1</v>
      </c>
      <c r="F64" s="290">
        <v>0</v>
      </c>
      <c r="G64" s="291">
        <f t="shared" ref="G64:G113" si="165">+ROUND(E64*F64,0)</f>
        <v>0</v>
      </c>
      <c r="H64" s="594"/>
      <c r="K64" s="286" t="s">
        <v>270</v>
      </c>
      <c r="L64" s="287" t="s">
        <v>271</v>
      </c>
      <c r="M64" s="288" t="s">
        <v>272</v>
      </c>
      <c r="N64" s="289">
        <v>1</v>
      </c>
      <c r="O64" s="290">
        <f>VLOOKUP(K64,OFERENTE_1,5,FALSE)</f>
        <v>587400</v>
      </c>
      <c r="P64" s="291">
        <f t="shared" ref="P64" si="166">+ROUND(N64*O64,0)</f>
        <v>587400</v>
      </c>
      <c r="Q64" s="594"/>
      <c r="T64" s="286" t="s">
        <v>270</v>
      </c>
      <c r="U64" s="287" t="s">
        <v>271</v>
      </c>
      <c r="V64" s="288" t="s">
        <v>272</v>
      </c>
      <c r="W64" s="289">
        <v>1</v>
      </c>
      <c r="X64" s="290">
        <f>VLOOKUP(T64,OFERENTE_2,5,FALSE)</f>
        <v>585000</v>
      </c>
      <c r="Y64" s="291">
        <f t="shared" ref="Y64" si="167">+ROUND(W64*X64,0)</f>
        <v>585000</v>
      </c>
      <c r="Z64" s="594"/>
      <c r="AC64" s="286" t="s">
        <v>270</v>
      </c>
      <c r="AD64" s="287" t="s">
        <v>271</v>
      </c>
      <c r="AE64" s="288" t="s">
        <v>272</v>
      </c>
      <c r="AF64" s="289">
        <v>1</v>
      </c>
      <c r="AG64" s="290">
        <f>VLOOKUP(AC64,OFERENTE_3,5,FALSE)</f>
        <v>690000</v>
      </c>
      <c r="AH64" s="291">
        <f t="shared" ref="AH64" si="168">+ROUND(AF64*AG64,0)</f>
        <v>690000</v>
      </c>
      <c r="AI64" s="594"/>
      <c r="AL64" s="286" t="s">
        <v>270</v>
      </c>
      <c r="AM64" s="287" t="s">
        <v>271</v>
      </c>
      <c r="AN64" s="288" t="s">
        <v>272</v>
      </c>
      <c r="AO64" s="289">
        <v>1</v>
      </c>
      <c r="AP64" s="290">
        <f>VLOOKUP(AL64,OFERENTE_4,5,FALSE)</f>
        <v>700000</v>
      </c>
      <c r="AQ64" s="291">
        <f t="shared" ref="AQ64" si="169">+ROUND(AO64*AP64,0)</f>
        <v>700000</v>
      </c>
      <c r="AR64" s="594"/>
      <c r="AU64" s="286" t="s">
        <v>270</v>
      </c>
      <c r="AV64" s="287" t="s">
        <v>271</v>
      </c>
      <c r="AW64" s="288" t="s">
        <v>272</v>
      </c>
      <c r="AX64" s="289">
        <v>1</v>
      </c>
      <c r="AY64" s="290">
        <f>VLOOKUP(AU64,OFERENTE_5,5,FALSE)</f>
        <v>825000</v>
      </c>
      <c r="AZ64" s="291">
        <f t="shared" ref="AZ64" si="170">+ROUND(AX64*AY64,0)</f>
        <v>825000</v>
      </c>
      <c r="BA64" s="594"/>
      <c r="BD64" s="286" t="s">
        <v>270</v>
      </c>
      <c r="BE64" s="287" t="s">
        <v>271</v>
      </c>
      <c r="BF64" s="288" t="s">
        <v>272</v>
      </c>
      <c r="BG64" s="289">
        <v>1</v>
      </c>
      <c r="BH64" s="290">
        <f>VLOOKUP(BD64,OFERENTE_6,5,FALSE)</f>
        <v>386765</v>
      </c>
      <c r="BI64" s="291">
        <f t="shared" ref="BI64" si="171">+ROUND(BG64*BH64,0)</f>
        <v>386765</v>
      </c>
      <c r="BJ64" s="594"/>
      <c r="BM64" s="286" t="s">
        <v>270</v>
      </c>
      <c r="BN64" s="287" t="s">
        <v>271</v>
      </c>
      <c r="BO64" s="288" t="s">
        <v>272</v>
      </c>
      <c r="BP64" s="289">
        <v>1</v>
      </c>
      <c r="BQ64" s="290">
        <f>VLOOKUP(BM64,OFERENTE_7,5,FALSE)</f>
        <v>0</v>
      </c>
      <c r="BR64" s="291">
        <f t="shared" ref="BR64" si="172">+ROUND(BP64*BQ64,0)</f>
        <v>0</v>
      </c>
      <c r="BS64" s="594"/>
      <c r="BV64" s="286" t="s">
        <v>270</v>
      </c>
      <c r="BW64" s="287" t="s">
        <v>271</v>
      </c>
      <c r="BX64" s="288" t="s">
        <v>272</v>
      </c>
      <c r="BY64" s="289">
        <v>1</v>
      </c>
      <c r="BZ64" s="290">
        <f>VLOOKUP(BV64,OFERENTE_8,5,FALSE)</f>
        <v>0</v>
      </c>
      <c r="CA64" s="291">
        <f t="shared" ref="CA64" si="173">+ROUND(BY64*BZ64,0)</f>
        <v>0</v>
      </c>
      <c r="CB64" s="594"/>
      <c r="CE64" s="286" t="s">
        <v>270</v>
      </c>
      <c r="CF64" s="287" t="s">
        <v>271</v>
      </c>
      <c r="CG64" s="288" t="s">
        <v>272</v>
      </c>
      <c r="CH64" s="289">
        <v>1</v>
      </c>
      <c r="CI64" s="290">
        <f>VLOOKUP(CE64,OFERENTE_9,5,FALSE)</f>
        <v>0</v>
      </c>
      <c r="CJ64" s="291">
        <f t="shared" ref="CJ64" si="174">+ROUND(CH64*CI64,0)</f>
        <v>0</v>
      </c>
      <c r="CK64" s="594"/>
      <c r="CN64" s="286" t="s">
        <v>270</v>
      </c>
      <c r="CO64" s="287" t="s">
        <v>271</v>
      </c>
      <c r="CP64" s="288" t="s">
        <v>272</v>
      </c>
      <c r="CQ64" s="289">
        <v>1</v>
      </c>
      <c r="CR64" s="290">
        <f>VLOOKUP(CN64,OFERENTE_10,5,FALSE)</f>
        <v>0</v>
      </c>
      <c r="CS64" s="291">
        <f t="shared" ref="CS64" si="175">+ROUND(CQ64*CR64,0)</f>
        <v>0</v>
      </c>
      <c r="CT64" s="594"/>
      <c r="CW64" s="286" t="s">
        <v>270</v>
      </c>
      <c r="CX64" s="287" t="s">
        <v>271</v>
      </c>
      <c r="CY64" s="288" t="s">
        <v>272</v>
      </c>
      <c r="CZ64" s="289">
        <v>1</v>
      </c>
      <c r="DA64" s="290">
        <f>VLOOKUP(CW64,OFERENTE_11,5,FALSE)</f>
        <v>0</v>
      </c>
      <c r="DB64" s="291">
        <f t="shared" ref="DB64" si="176">+ROUND(CZ64*DA64,0)</f>
        <v>0</v>
      </c>
      <c r="DC64" s="594"/>
      <c r="DF64" s="286" t="s">
        <v>270</v>
      </c>
      <c r="DG64" s="287" t="s">
        <v>271</v>
      </c>
      <c r="DH64" s="288" t="s">
        <v>272</v>
      </c>
      <c r="DI64" s="289">
        <v>1</v>
      </c>
      <c r="DJ64" s="290">
        <f>VLOOKUP(DF64,OFERENTE_12,5,FALSE)</f>
        <v>0</v>
      </c>
      <c r="DK64" s="291">
        <f t="shared" ref="DK64" si="177">+ROUND(DI64*DJ64,0)</f>
        <v>0</v>
      </c>
      <c r="DL64" s="594"/>
      <c r="DO64" s="286" t="s">
        <v>270</v>
      </c>
      <c r="DP64" s="287" t="s">
        <v>271</v>
      </c>
      <c r="DQ64" s="288" t="s">
        <v>272</v>
      </c>
      <c r="DR64" s="289">
        <v>1</v>
      </c>
      <c r="DS64" s="290">
        <f>VLOOKUP(DO64,OFERENTE_13,5,FALSE)</f>
        <v>0</v>
      </c>
      <c r="DT64" s="291">
        <f t="shared" ref="DT64" si="178">+ROUND(DR64*DS64,0)</f>
        <v>0</v>
      </c>
      <c r="DU64" s="594"/>
      <c r="DX64" s="286" t="s">
        <v>270</v>
      </c>
      <c r="DY64" s="287" t="s">
        <v>271</v>
      </c>
      <c r="DZ64" s="288" t="s">
        <v>272</v>
      </c>
      <c r="EA64" s="289">
        <v>1</v>
      </c>
      <c r="EB64" s="290">
        <f>VLOOKUP(DX64,OFERENTE_14,5,FALSE)</f>
        <v>0</v>
      </c>
      <c r="EC64" s="291">
        <f t="shared" ref="EC64" si="179">+ROUND(EA64*EB64,0)</f>
        <v>0</v>
      </c>
      <c r="ED64" s="594"/>
      <c r="EG64" s="286" t="s">
        <v>270</v>
      </c>
      <c r="EH64" s="287" t="s">
        <v>271</v>
      </c>
      <c r="EI64" s="288" t="s">
        <v>272</v>
      </c>
      <c r="EJ64" s="289">
        <v>1</v>
      </c>
      <c r="EK64" s="290">
        <f>VLOOKUP(EG64,OFERENTE_15,5,FALSE)</f>
        <v>0</v>
      </c>
      <c r="EL64" s="291">
        <f t="shared" ref="EL64" si="180">+ROUND(EJ64*EK64,0)</f>
        <v>0</v>
      </c>
      <c r="EM64" s="594"/>
    </row>
    <row r="65" spans="2:143" ht="17.25" thickTop="1">
      <c r="B65" s="308" t="s">
        <v>273</v>
      </c>
      <c r="C65" s="270" t="s">
        <v>274</v>
      </c>
      <c r="D65" s="309"/>
      <c r="E65" s="310"/>
      <c r="F65" s="311"/>
      <c r="G65" s="312"/>
      <c r="H65" s="275">
        <f>SUM(G66:G68)</f>
        <v>0</v>
      </c>
      <c r="K65" s="308" t="s">
        <v>273</v>
      </c>
      <c r="L65" s="270" t="s">
        <v>274</v>
      </c>
      <c r="M65" s="309"/>
      <c r="N65" s="310"/>
      <c r="O65" s="310"/>
      <c r="P65" s="312"/>
      <c r="Q65" s="275">
        <f>SUM(P66:P68)</f>
        <v>427430</v>
      </c>
      <c r="T65" s="308" t="s">
        <v>273</v>
      </c>
      <c r="U65" s="270" t="s">
        <v>274</v>
      </c>
      <c r="V65" s="309"/>
      <c r="W65" s="310"/>
      <c r="X65" s="310"/>
      <c r="Y65" s="312"/>
      <c r="Z65" s="275">
        <f>SUM(Y66:Y68)</f>
        <v>149000</v>
      </c>
      <c r="AC65" s="308" t="s">
        <v>273</v>
      </c>
      <c r="AD65" s="270" t="s">
        <v>274</v>
      </c>
      <c r="AE65" s="309"/>
      <c r="AF65" s="310"/>
      <c r="AG65" s="310"/>
      <c r="AH65" s="312"/>
      <c r="AI65" s="275">
        <f>SUM(AH66:AH68)</f>
        <v>497000</v>
      </c>
      <c r="AL65" s="308" t="s">
        <v>273</v>
      </c>
      <c r="AM65" s="270" t="s">
        <v>274</v>
      </c>
      <c r="AN65" s="309"/>
      <c r="AO65" s="310"/>
      <c r="AP65" s="310"/>
      <c r="AQ65" s="312"/>
      <c r="AR65" s="275">
        <f>SUM(AQ66:AQ68)</f>
        <v>275000</v>
      </c>
      <c r="AU65" s="308" t="s">
        <v>273</v>
      </c>
      <c r="AV65" s="270" t="s">
        <v>274</v>
      </c>
      <c r="AW65" s="309"/>
      <c r="AX65" s="310"/>
      <c r="AY65" s="310"/>
      <c r="AZ65" s="312"/>
      <c r="BA65" s="275">
        <f>SUM(AZ66:AZ68)</f>
        <v>230000</v>
      </c>
      <c r="BD65" s="308" t="s">
        <v>273</v>
      </c>
      <c r="BE65" s="270" t="s">
        <v>274</v>
      </c>
      <c r="BF65" s="309"/>
      <c r="BG65" s="310"/>
      <c r="BH65" s="310"/>
      <c r="BI65" s="312"/>
      <c r="BJ65" s="275">
        <f>SUM(BI66:BI68)</f>
        <v>219287</v>
      </c>
      <c r="BM65" s="308" t="s">
        <v>273</v>
      </c>
      <c r="BN65" s="270" t="s">
        <v>274</v>
      </c>
      <c r="BO65" s="309"/>
      <c r="BP65" s="310"/>
      <c r="BQ65" s="310"/>
      <c r="BR65" s="312"/>
      <c r="BS65" s="275">
        <f>SUM(BR66:BR68)</f>
        <v>0</v>
      </c>
      <c r="BV65" s="308" t="s">
        <v>273</v>
      </c>
      <c r="BW65" s="270" t="s">
        <v>274</v>
      </c>
      <c r="BX65" s="309"/>
      <c r="BY65" s="310"/>
      <c r="BZ65" s="310"/>
      <c r="CA65" s="312"/>
      <c r="CB65" s="275">
        <f>SUM(CA66:CA68)</f>
        <v>0</v>
      </c>
      <c r="CE65" s="308" t="s">
        <v>273</v>
      </c>
      <c r="CF65" s="270" t="s">
        <v>274</v>
      </c>
      <c r="CG65" s="309"/>
      <c r="CH65" s="310"/>
      <c r="CI65" s="310"/>
      <c r="CJ65" s="312"/>
      <c r="CK65" s="275">
        <f>SUM(CJ66:CJ68)</f>
        <v>0</v>
      </c>
      <c r="CN65" s="308" t="s">
        <v>273</v>
      </c>
      <c r="CO65" s="270" t="s">
        <v>274</v>
      </c>
      <c r="CP65" s="309"/>
      <c r="CQ65" s="310"/>
      <c r="CR65" s="310"/>
      <c r="CS65" s="312"/>
      <c r="CT65" s="275">
        <f>SUM(CS66:CS68)</f>
        <v>0</v>
      </c>
      <c r="CW65" s="308" t="s">
        <v>273</v>
      </c>
      <c r="CX65" s="270" t="s">
        <v>274</v>
      </c>
      <c r="CY65" s="309"/>
      <c r="CZ65" s="310"/>
      <c r="DA65" s="310"/>
      <c r="DB65" s="312"/>
      <c r="DC65" s="275">
        <f>SUM(DB66:DB68)</f>
        <v>0</v>
      </c>
      <c r="DF65" s="308" t="s">
        <v>273</v>
      </c>
      <c r="DG65" s="270" t="s">
        <v>274</v>
      </c>
      <c r="DH65" s="309"/>
      <c r="DI65" s="310"/>
      <c r="DJ65" s="310"/>
      <c r="DK65" s="312"/>
      <c r="DL65" s="275">
        <f>SUM(DK66:DK68)</f>
        <v>0</v>
      </c>
      <c r="DO65" s="308" t="s">
        <v>273</v>
      </c>
      <c r="DP65" s="270" t="s">
        <v>274</v>
      </c>
      <c r="DQ65" s="309"/>
      <c r="DR65" s="310"/>
      <c r="DS65" s="310"/>
      <c r="DT65" s="312"/>
      <c r="DU65" s="275">
        <f>SUM(DT66:DT68)</f>
        <v>0</v>
      </c>
      <c r="DX65" s="308" t="s">
        <v>273</v>
      </c>
      <c r="DY65" s="270" t="s">
        <v>274</v>
      </c>
      <c r="DZ65" s="309"/>
      <c r="EA65" s="310"/>
      <c r="EB65" s="310"/>
      <c r="EC65" s="312"/>
      <c r="ED65" s="275">
        <f>SUM(EC66:EC68)</f>
        <v>0</v>
      </c>
      <c r="EG65" s="308" t="s">
        <v>273</v>
      </c>
      <c r="EH65" s="270" t="s">
        <v>274</v>
      </c>
      <c r="EI65" s="309"/>
      <c r="EJ65" s="310"/>
      <c r="EK65" s="310"/>
      <c r="EL65" s="312"/>
      <c r="EM65" s="275">
        <f>SUM(EL66:EL68)</f>
        <v>0</v>
      </c>
    </row>
    <row r="66" spans="2:143" ht="39.75" customHeight="1">
      <c r="B66" s="286"/>
      <c r="C66" s="287" t="s">
        <v>269</v>
      </c>
      <c r="D66" s="288"/>
      <c r="E66" s="289"/>
      <c r="F66" s="333"/>
      <c r="G66" s="291"/>
      <c r="H66" s="594" t="e">
        <f>+H65/G189</f>
        <v>#DIV/0!</v>
      </c>
      <c r="K66" s="286"/>
      <c r="L66" s="287" t="s">
        <v>269</v>
      </c>
      <c r="M66" s="288"/>
      <c r="N66" s="289"/>
      <c r="O66" s="290"/>
      <c r="P66" s="291"/>
      <c r="Q66" s="594">
        <f>+Q65/P189</f>
        <v>1.1255922704151754E-2</v>
      </c>
      <c r="T66" s="286"/>
      <c r="U66" s="287" t="s">
        <v>269</v>
      </c>
      <c r="V66" s="288"/>
      <c r="W66" s="289"/>
      <c r="X66" s="290"/>
      <c r="Y66" s="291"/>
      <c r="Z66" s="594">
        <f>+Z65/Y189</f>
        <v>2.3379597739114442E-3</v>
      </c>
      <c r="AC66" s="286"/>
      <c r="AD66" s="287" t="s">
        <v>269</v>
      </c>
      <c r="AE66" s="288"/>
      <c r="AF66" s="289"/>
      <c r="AG66" s="290"/>
      <c r="AH66" s="291"/>
      <c r="AI66" s="594">
        <f>+AI65/AH189</f>
        <v>7.8787596803125883E-3</v>
      </c>
      <c r="AL66" s="286"/>
      <c r="AM66" s="287" t="s">
        <v>269</v>
      </c>
      <c r="AN66" s="288"/>
      <c r="AO66" s="289"/>
      <c r="AP66" s="290"/>
      <c r="AQ66" s="291"/>
      <c r="AR66" s="594">
        <f>+AR65/AQ189</f>
        <v>4.2392477262216737E-3</v>
      </c>
      <c r="AU66" s="286"/>
      <c r="AV66" s="287" t="s">
        <v>269</v>
      </c>
      <c r="AW66" s="288"/>
      <c r="AX66" s="289"/>
      <c r="AY66" s="290"/>
      <c r="AZ66" s="291"/>
      <c r="BA66" s="594">
        <f>+BA65/AZ189</f>
        <v>3.5662828793256241E-3</v>
      </c>
      <c r="BD66" s="286"/>
      <c r="BE66" s="287" t="s">
        <v>269</v>
      </c>
      <c r="BF66" s="288"/>
      <c r="BG66" s="289"/>
      <c r="BH66" s="290"/>
      <c r="BI66" s="291"/>
      <c r="BJ66" s="594">
        <f>+BJ65/BI189</f>
        <v>3.7381125916028254E-3</v>
      </c>
      <c r="BM66" s="286"/>
      <c r="BN66" s="287" t="s">
        <v>269</v>
      </c>
      <c r="BO66" s="288"/>
      <c r="BP66" s="289"/>
      <c r="BQ66" s="290"/>
      <c r="BR66" s="291"/>
      <c r="BS66" s="594" t="e">
        <f>+BS65/BR189</f>
        <v>#DIV/0!</v>
      </c>
      <c r="BV66" s="286"/>
      <c r="BW66" s="287" t="s">
        <v>269</v>
      </c>
      <c r="BX66" s="288"/>
      <c r="BY66" s="289"/>
      <c r="BZ66" s="290"/>
      <c r="CA66" s="291"/>
      <c r="CB66" s="594" t="e">
        <f>+CB65/CA189</f>
        <v>#DIV/0!</v>
      </c>
      <c r="CE66" s="286"/>
      <c r="CF66" s="287" t="s">
        <v>269</v>
      </c>
      <c r="CG66" s="288"/>
      <c r="CH66" s="289"/>
      <c r="CI66" s="290"/>
      <c r="CJ66" s="291"/>
      <c r="CK66" s="594" t="e">
        <f>+CK65/CJ189</f>
        <v>#DIV/0!</v>
      </c>
      <c r="CN66" s="286"/>
      <c r="CO66" s="287" t="s">
        <v>269</v>
      </c>
      <c r="CP66" s="288"/>
      <c r="CQ66" s="289"/>
      <c r="CR66" s="290"/>
      <c r="CS66" s="291"/>
      <c r="CT66" s="594" t="e">
        <f>+CT65/CS189</f>
        <v>#DIV/0!</v>
      </c>
      <c r="CW66" s="286"/>
      <c r="CX66" s="287" t="s">
        <v>269</v>
      </c>
      <c r="CY66" s="288"/>
      <c r="CZ66" s="289"/>
      <c r="DA66" s="290"/>
      <c r="DB66" s="291"/>
      <c r="DC66" s="594" t="e">
        <f>+DC65/DB189</f>
        <v>#DIV/0!</v>
      </c>
      <c r="DF66" s="286"/>
      <c r="DG66" s="287" t="s">
        <v>269</v>
      </c>
      <c r="DH66" s="288"/>
      <c r="DI66" s="289"/>
      <c r="DJ66" s="290"/>
      <c r="DK66" s="291"/>
      <c r="DL66" s="594" t="e">
        <f>+DL65/DK189</f>
        <v>#DIV/0!</v>
      </c>
      <c r="DO66" s="286"/>
      <c r="DP66" s="287" t="s">
        <v>269</v>
      </c>
      <c r="DQ66" s="288"/>
      <c r="DR66" s="289"/>
      <c r="DS66" s="290"/>
      <c r="DT66" s="291"/>
      <c r="DU66" s="594" t="e">
        <f>+DU65/DT189</f>
        <v>#DIV/0!</v>
      </c>
      <c r="DX66" s="286"/>
      <c r="DY66" s="287" t="s">
        <v>269</v>
      </c>
      <c r="DZ66" s="288"/>
      <c r="EA66" s="289"/>
      <c r="EB66" s="290"/>
      <c r="EC66" s="291"/>
      <c r="ED66" s="594" t="e">
        <f>+ED65/EC189</f>
        <v>#DIV/0!</v>
      </c>
      <c r="EG66" s="286"/>
      <c r="EH66" s="287" t="s">
        <v>269</v>
      </c>
      <c r="EI66" s="288"/>
      <c r="EJ66" s="289"/>
      <c r="EK66" s="290"/>
      <c r="EL66" s="291"/>
      <c r="EM66" s="594" t="e">
        <f>+EM65/EL189</f>
        <v>#DIV/0!</v>
      </c>
    </row>
    <row r="67" spans="2:143" ht="79.5" customHeight="1">
      <c r="B67" s="286" t="s">
        <v>275</v>
      </c>
      <c r="C67" s="287" t="s">
        <v>276</v>
      </c>
      <c r="D67" s="288" t="s">
        <v>107</v>
      </c>
      <c r="E67" s="289">
        <v>1</v>
      </c>
      <c r="F67" s="290">
        <v>0</v>
      </c>
      <c r="G67" s="291">
        <f t="shared" si="165"/>
        <v>0</v>
      </c>
      <c r="H67" s="594"/>
      <c r="K67" s="286" t="s">
        <v>275</v>
      </c>
      <c r="L67" s="287" t="s">
        <v>276</v>
      </c>
      <c r="M67" s="288" t="s">
        <v>107</v>
      </c>
      <c r="N67" s="289">
        <v>1</v>
      </c>
      <c r="O67" s="290">
        <f t="shared" ref="O67:O98" si="181">VLOOKUP(K67,OFERENTE_1,5,FALSE)</f>
        <v>406025</v>
      </c>
      <c r="P67" s="291">
        <f t="shared" ref="P67:P68" si="182">+ROUND(N67*O67,0)</f>
        <v>406025</v>
      </c>
      <c r="Q67" s="594"/>
      <c r="T67" s="286" t="s">
        <v>275</v>
      </c>
      <c r="U67" s="287" t="s">
        <v>276</v>
      </c>
      <c r="V67" s="288" t="s">
        <v>107</v>
      </c>
      <c r="W67" s="289">
        <v>1</v>
      </c>
      <c r="X67" s="290">
        <f>VLOOKUP(T67,OFERENTE_2,5,FALSE)</f>
        <v>125000</v>
      </c>
      <c r="Y67" s="291">
        <f t="shared" ref="Y67:Y68" si="183">+ROUND(W67*X67,0)</f>
        <v>125000</v>
      </c>
      <c r="Z67" s="594"/>
      <c r="AC67" s="286" t="s">
        <v>275</v>
      </c>
      <c r="AD67" s="287" t="s">
        <v>276</v>
      </c>
      <c r="AE67" s="288" t="s">
        <v>107</v>
      </c>
      <c r="AF67" s="289">
        <v>1</v>
      </c>
      <c r="AG67" s="290">
        <f>VLOOKUP(AC67,OFERENTE_3,5,FALSE)</f>
        <v>480000</v>
      </c>
      <c r="AH67" s="291">
        <f t="shared" ref="AH67:AH68" si="184">+ROUND(AF67*AG67,0)</f>
        <v>480000</v>
      </c>
      <c r="AI67" s="594"/>
      <c r="AL67" s="286" t="s">
        <v>275</v>
      </c>
      <c r="AM67" s="287" t="s">
        <v>276</v>
      </c>
      <c r="AN67" s="288" t="s">
        <v>107</v>
      </c>
      <c r="AO67" s="289">
        <v>1</v>
      </c>
      <c r="AP67" s="290">
        <f>VLOOKUP(AL67,OFERENTE_4,5,FALSE)</f>
        <v>250000</v>
      </c>
      <c r="AQ67" s="291">
        <f t="shared" ref="AQ67:AQ68" si="185">+ROUND(AO67*AP67,0)</f>
        <v>250000</v>
      </c>
      <c r="AR67" s="594"/>
      <c r="AU67" s="286" t="s">
        <v>275</v>
      </c>
      <c r="AV67" s="287" t="s">
        <v>276</v>
      </c>
      <c r="AW67" s="288" t="s">
        <v>107</v>
      </c>
      <c r="AX67" s="289">
        <v>1</v>
      </c>
      <c r="AY67" s="290">
        <f>VLOOKUP(AU67,OFERENTE_5,5,FALSE)</f>
        <v>185000</v>
      </c>
      <c r="AZ67" s="291">
        <f t="shared" ref="AZ67:AZ68" si="186">+ROUND(AX67*AY67,0)</f>
        <v>185000</v>
      </c>
      <c r="BA67" s="594"/>
      <c r="BD67" s="286" t="s">
        <v>275</v>
      </c>
      <c r="BE67" s="287" t="s">
        <v>276</v>
      </c>
      <c r="BF67" s="288" t="s">
        <v>107</v>
      </c>
      <c r="BG67" s="289">
        <v>1</v>
      </c>
      <c r="BH67" s="290">
        <f>VLOOKUP(BD67,OFERENTE_6,5,FALSE)</f>
        <v>201571</v>
      </c>
      <c r="BI67" s="291">
        <f t="shared" ref="BI67:BI68" si="187">+ROUND(BG67*BH67,0)</f>
        <v>201571</v>
      </c>
      <c r="BJ67" s="594"/>
      <c r="BM67" s="286" t="s">
        <v>275</v>
      </c>
      <c r="BN67" s="287" t="s">
        <v>276</v>
      </c>
      <c r="BO67" s="288" t="s">
        <v>107</v>
      </c>
      <c r="BP67" s="289">
        <v>1</v>
      </c>
      <c r="BQ67" s="290">
        <f>VLOOKUP(BM67,OFERENTE_7,5,FALSE)</f>
        <v>0</v>
      </c>
      <c r="BR67" s="291">
        <f t="shared" ref="BR67:BR68" si="188">+ROUND(BP67*BQ67,0)</f>
        <v>0</v>
      </c>
      <c r="BS67" s="594"/>
      <c r="BV67" s="286" t="s">
        <v>275</v>
      </c>
      <c r="BW67" s="287" t="s">
        <v>276</v>
      </c>
      <c r="BX67" s="288" t="s">
        <v>107</v>
      </c>
      <c r="BY67" s="289">
        <v>1</v>
      </c>
      <c r="BZ67" s="290">
        <f>VLOOKUP(BV67,OFERENTE_8,5,FALSE)</f>
        <v>0</v>
      </c>
      <c r="CA67" s="291">
        <f t="shared" ref="CA67:CA68" si="189">+ROUND(BY67*BZ67,0)</f>
        <v>0</v>
      </c>
      <c r="CB67" s="594"/>
      <c r="CE67" s="286" t="s">
        <v>275</v>
      </c>
      <c r="CF67" s="287" t="s">
        <v>276</v>
      </c>
      <c r="CG67" s="288" t="s">
        <v>107</v>
      </c>
      <c r="CH67" s="289">
        <v>1</v>
      </c>
      <c r="CI67" s="290">
        <f>VLOOKUP(CE67,OFERENTE_9,5,FALSE)</f>
        <v>0</v>
      </c>
      <c r="CJ67" s="291">
        <f t="shared" ref="CJ67:CJ68" si="190">+ROUND(CH67*CI67,0)</f>
        <v>0</v>
      </c>
      <c r="CK67" s="594"/>
      <c r="CN67" s="286" t="s">
        <v>275</v>
      </c>
      <c r="CO67" s="287" t="s">
        <v>276</v>
      </c>
      <c r="CP67" s="288" t="s">
        <v>107</v>
      </c>
      <c r="CQ67" s="289">
        <v>1</v>
      </c>
      <c r="CR67" s="290">
        <f>VLOOKUP(CN67,OFERENTE_10,5,FALSE)</f>
        <v>0</v>
      </c>
      <c r="CS67" s="291">
        <f t="shared" ref="CS67:CS68" si="191">+ROUND(CQ67*CR67,0)</f>
        <v>0</v>
      </c>
      <c r="CT67" s="594"/>
      <c r="CW67" s="286" t="s">
        <v>275</v>
      </c>
      <c r="CX67" s="287" t="s">
        <v>276</v>
      </c>
      <c r="CY67" s="288" t="s">
        <v>107</v>
      </c>
      <c r="CZ67" s="289">
        <v>1</v>
      </c>
      <c r="DA67" s="290">
        <f>VLOOKUP(CW67,OFERENTE_11,5,FALSE)</f>
        <v>0</v>
      </c>
      <c r="DB67" s="291">
        <f t="shared" ref="DB67:DB68" si="192">+ROUND(CZ67*DA67,0)</f>
        <v>0</v>
      </c>
      <c r="DC67" s="594"/>
      <c r="DF67" s="286" t="s">
        <v>275</v>
      </c>
      <c r="DG67" s="287" t="s">
        <v>276</v>
      </c>
      <c r="DH67" s="288" t="s">
        <v>107</v>
      </c>
      <c r="DI67" s="289">
        <v>1</v>
      </c>
      <c r="DJ67" s="290">
        <f>VLOOKUP(DF67,OFERENTE_12,5,FALSE)</f>
        <v>0</v>
      </c>
      <c r="DK67" s="291">
        <f t="shared" ref="DK67:DK68" si="193">+ROUND(DI67*DJ67,0)</f>
        <v>0</v>
      </c>
      <c r="DL67" s="594"/>
      <c r="DO67" s="286" t="s">
        <v>275</v>
      </c>
      <c r="DP67" s="287" t="s">
        <v>276</v>
      </c>
      <c r="DQ67" s="288" t="s">
        <v>107</v>
      </c>
      <c r="DR67" s="289">
        <v>1</v>
      </c>
      <c r="DS67" s="290">
        <f>VLOOKUP(DO67,OFERENTE_13,5,FALSE)</f>
        <v>0</v>
      </c>
      <c r="DT67" s="291">
        <f t="shared" ref="DT67:DT68" si="194">+ROUND(DR67*DS67,0)</f>
        <v>0</v>
      </c>
      <c r="DU67" s="594"/>
      <c r="DX67" s="286" t="s">
        <v>275</v>
      </c>
      <c r="DY67" s="287" t="s">
        <v>276</v>
      </c>
      <c r="DZ67" s="288" t="s">
        <v>107</v>
      </c>
      <c r="EA67" s="289">
        <v>1</v>
      </c>
      <c r="EB67" s="290">
        <f>VLOOKUP(DX67,OFERENTE_14,5,FALSE)</f>
        <v>0</v>
      </c>
      <c r="EC67" s="291">
        <f t="shared" ref="EC67:EC68" si="195">+ROUND(EA67*EB67,0)</f>
        <v>0</v>
      </c>
      <c r="ED67" s="594"/>
      <c r="EG67" s="286" t="s">
        <v>275</v>
      </c>
      <c r="EH67" s="287" t="s">
        <v>276</v>
      </c>
      <c r="EI67" s="288" t="s">
        <v>107</v>
      </c>
      <c r="EJ67" s="289">
        <v>1</v>
      </c>
      <c r="EK67" s="290">
        <f>VLOOKUP(EG67,OFERENTE_15,5,FALSE)</f>
        <v>0</v>
      </c>
      <c r="EL67" s="291">
        <f t="shared" ref="EL67:EL68" si="196">+ROUND(EJ67*EK67,0)</f>
        <v>0</v>
      </c>
      <c r="EM67" s="594"/>
    </row>
    <row r="68" spans="2:143" ht="34.5" customHeight="1" thickBot="1">
      <c r="B68" s="286" t="s">
        <v>277</v>
      </c>
      <c r="C68" s="287" t="s">
        <v>278</v>
      </c>
      <c r="D68" s="288" t="s">
        <v>107</v>
      </c>
      <c r="E68" s="289">
        <v>1</v>
      </c>
      <c r="F68" s="290">
        <v>0</v>
      </c>
      <c r="G68" s="291">
        <f t="shared" si="165"/>
        <v>0</v>
      </c>
      <c r="H68" s="594"/>
      <c r="K68" s="286" t="s">
        <v>277</v>
      </c>
      <c r="L68" s="287" t="s">
        <v>278</v>
      </c>
      <c r="M68" s="288" t="s">
        <v>107</v>
      </c>
      <c r="N68" s="289">
        <v>1</v>
      </c>
      <c r="O68" s="290">
        <f t="shared" si="181"/>
        <v>21405</v>
      </c>
      <c r="P68" s="291">
        <f t="shared" si="182"/>
        <v>21405</v>
      </c>
      <c r="Q68" s="594"/>
      <c r="T68" s="286" t="s">
        <v>277</v>
      </c>
      <c r="U68" s="287" t="s">
        <v>278</v>
      </c>
      <c r="V68" s="288" t="s">
        <v>107</v>
      </c>
      <c r="W68" s="289">
        <v>1</v>
      </c>
      <c r="X68" s="290">
        <f>VLOOKUP(T68,OFERENTE_2,5,FALSE)</f>
        <v>24000</v>
      </c>
      <c r="Y68" s="291">
        <f t="shared" si="183"/>
        <v>24000</v>
      </c>
      <c r="Z68" s="594"/>
      <c r="AC68" s="286" t="s">
        <v>277</v>
      </c>
      <c r="AD68" s="287" t="s">
        <v>278</v>
      </c>
      <c r="AE68" s="288" t="s">
        <v>107</v>
      </c>
      <c r="AF68" s="289">
        <v>1</v>
      </c>
      <c r="AG68" s="290">
        <f>VLOOKUP(AC68,OFERENTE_3,5,FALSE)</f>
        <v>17000</v>
      </c>
      <c r="AH68" s="291">
        <f t="shared" si="184"/>
        <v>17000</v>
      </c>
      <c r="AI68" s="594"/>
      <c r="AL68" s="286" t="s">
        <v>277</v>
      </c>
      <c r="AM68" s="287" t="s">
        <v>278</v>
      </c>
      <c r="AN68" s="288" t="s">
        <v>107</v>
      </c>
      <c r="AO68" s="289">
        <v>1</v>
      </c>
      <c r="AP68" s="290">
        <f>VLOOKUP(AL68,OFERENTE_4,5,FALSE)</f>
        <v>25000</v>
      </c>
      <c r="AQ68" s="291">
        <f t="shared" si="185"/>
        <v>25000</v>
      </c>
      <c r="AR68" s="594"/>
      <c r="AU68" s="286" t="s">
        <v>277</v>
      </c>
      <c r="AV68" s="287" t="s">
        <v>278</v>
      </c>
      <c r="AW68" s="288" t="s">
        <v>107</v>
      </c>
      <c r="AX68" s="289">
        <v>1</v>
      </c>
      <c r="AY68" s="290">
        <f>VLOOKUP(AU68,OFERENTE_5,5,FALSE)</f>
        <v>45000</v>
      </c>
      <c r="AZ68" s="291">
        <f t="shared" si="186"/>
        <v>45000</v>
      </c>
      <c r="BA68" s="594"/>
      <c r="BD68" s="286" t="s">
        <v>277</v>
      </c>
      <c r="BE68" s="287" t="s">
        <v>278</v>
      </c>
      <c r="BF68" s="288" t="s">
        <v>107</v>
      </c>
      <c r="BG68" s="289">
        <v>1</v>
      </c>
      <c r="BH68" s="290">
        <f>VLOOKUP(BD68,OFERENTE_6,5,FALSE)</f>
        <v>17716</v>
      </c>
      <c r="BI68" s="291">
        <f t="shared" si="187"/>
        <v>17716</v>
      </c>
      <c r="BJ68" s="594"/>
      <c r="BM68" s="286" t="s">
        <v>277</v>
      </c>
      <c r="BN68" s="287" t="s">
        <v>278</v>
      </c>
      <c r="BO68" s="288" t="s">
        <v>107</v>
      </c>
      <c r="BP68" s="289">
        <v>1</v>
      </c>
      <c r="BQ68" s="290">
        <f>VLOOKUP(BM68,OFERENTE_7,5,FALSE)</f>
        <v>0</v>
      </c>
      <c r="BR68" s="291">
        <f t="shared" si="188"/>
        <v>0</v>
      </c>
      <c r="BS68" s="594"/>
      <c r="BV68" s="286" t="s">
        <v>277</v>
      </c>
      <c r="BW68" s="287" t="s">
        <v>278</v>
      </c>
      <c r="BX68" s="288" t="s">
        <v>107</v>
      </c>
      <c r="BY68" s="289">
        <v>1</v>
      </c>
      <c r="BZ68" s="290">
        <f>VLOOKUP(BV68,OFERENTE_8,5,FALSE)</f>
        <v>0</v>
      </c>
      <c r="CA68" s="291">
        <f t="shared" si="189"/>
        <v>0</v>
      </c>
      <c r="CB68" s="594"/>
      <c r="CE68" s="286" t="s">
        <v>277</v>
      </c>
      <c r="CF68" s="287" t="s">
        <v>278</v>
      </c>
      <c r="CG68" s="288" t="s">
        <v>107</v>
      </c>
      <c r="CH68" s="289">
        <v>1</v>
      </c>
      <c r="CI68" s="290">
        <f>VLOOKUP(CE68,OFERENTE_9,5,FALSE)</f>
        <v>0</v>
      </c>
      <c r="CJ68" s="291">
        <f t="shared" si="190"/>
        <v>0</v>
      </c>
      <c r="CK68" s="594"/>
      <c r="CN68" s="286" t="s">
        <v>277</v>
      </c>
      <c r="CO68" s="287" t="s">
        <v>278</v>
      </c>
      <c r="CP68" s="288" t="s">
        <v>107</v>
      </c>
      <c r="CQ68" s="289">
        <v>1</v>
      </c>
      <c r="CR68" s="290">
        <f>VLOOKUP(CN68,OFERENTE_10,5,FALSE)</f>
        <v>0</v>
      </c>
      <c r="CS68" s="291">
        <f t="shared" si="191"/>
        <v>0</v>
      </c>
      <c r="CT68" s="594"/>
      <c r="CW68" s="286" t="s">
        <v>277</v>
      </c>
      <c r="CX68" s="287" t="s">
        <v>278</v>
      </c>
      <c r="CY68" s="288" t="s">
        <v>107</v>
      </c>
      <c r="CZ68" s="289">
        <v>1</v>
      </c>
      <c r="DA68" s="290">
        <f>VLOOKUP(CW68,OFERENTE_11,5,FALSE)</f>
        <v>0</v>
      </c>
      <c r="DB68" s="291">
        <f t="shared" si="192"/>
        <v>0</v>
      </c>
      <c r="DC68" s="594"/>
      <c r="DF68" s="286" t="s">
        <v>277</v>
      </c>
      <c r="DG68" s="287" t="s">
        <v>278</v>
      </c>
      <c r="DH68" s="288" t="s">
        <v>107</v>
      </c>
      <c r="DI68" s="289">
        <v>1</v>
      </c>
      <c r="DJ68" s="290">
        <f>VLOOKUP(DF68,OFERENTE_12,5,FALSE)</f>
        <v>0</v>
      </c>
      <c r="DK68" s="291">
        <f t="shared" si="193"/>
        <v>0</v>
      </c>
      <c r="DL68" s="594"/>
      <c r="DO68" s="286" t="s">
        <v>277</v>
      </c>
      <c r="DP68" s="287" t="s">
        <v>278</v>
      </c>
      <c r="DQ68" s="288" t="s">
        <v>107</v>
      </c>
      <c r="DR68" s="289">
        <v>1</v>
      </c>
      <c r="DS68" s="290">
        <f>VLOOKUP(DO68,OFERENTE_13,5,FALSE)</f>
        <v>0</v>
      </c>
      <c r="DT68" s="291">
        <f t="shared" si="194"/>
        <v>0</v>
      </c>
      <c r="DU68" s="594"/>
      <c r="DX68" s="286" t="s">
        <v>277</v>
      </c>
      <c r="DY68" s="287" t="s">
        <v>278</v>
      </c>
      <c r="DZ68" s="288" t="s">
        <v>107</v>
      </c>
      <c r="EA68" s="289">
        <v>1</v>
      </c>
      <c r="EB68" s="290">
        <f>VLOOKUP(DX68,OFERENTE_14,5,FALSE)</f>
        <v>0</v>
      </c>
      <c r="EC68" s="291">
        <f t="shared" si="195"/>
        <v>0</v>
      </c>
      <c r="ED68" s="594"/>
      <c r="EG68" s="286" t="s">
        <v>277</v>
      </c>
      <c r="EH68" s="287" t="s">
        <v>278</v>
      </c>
      <c r="EI68" s="288" t="s">
        <v>107</v>
      </c>
      <c r="EJ68" s="289">
        <v>1</v>
      </c>
      <c r="EK68" s="290">
        <f>VLOOKUP(EG68,OFERENTE_15,5,FALSE)</f>
        <v>0</v>
      </c>
      <c r="EL68" s="291">
        <f t="shared" si="196"/>
        <v>0</v>
      </c>
      <c r="EM68" s="594"/>
    </row>
    <row r="69" spans="2:143" ht="17.25" thickTop="1">
      <c r="B69" s="308" t="s">
        <v>279</v>
      </c>
      <c r="C69" s="270" t="s">
        <v>280</v>
      </c>
      <c r="D69" s="309"/>
      <c r="E69" s="310"/>
      <c r="F69" s="311"/>
      <c r="G69" s="312"/>
      <c r="H69" s="275">
        <f>SUM(G70:G78)</f>
        <v>0</v>
      </c>
      <c r="K69" s="308" t="s">
        <v>279</v>
      </c>
      <c r="L69" s="270" t="s">
        <v>280</v>
      </c>
      <c r="M69" s="309"/>
      <c r="N69" s="310"/>
      <c r="O69" s="310"/>
      <c r="P69" s="312"/>
      <c r="Q69" s="275">
        <f>SUM(P70:P78)</f>
        <v>558823</v>
      </c>
      <c r="T69" s="308" t="s">
        <v>279</v>
      </c>
      <c r="U69" s="270" t="s">
        <v>280</v>
      </c>
      <c r="V69" s="309"/>
      <c r="W69" s="310"/>
      <c r="X69" s="310"/>
      <c r="Y69" s="312"/>
      <c r="Z69" s="275">
        <f>SUM(Y70:Y78)</f>
        <v>570169</v>
      </c>
      <c r="AC69" s="308" t="s">
        <v>279</v>
      </c>
      <c r="AD69" s="270" t="s">
        <v>280</v>
      </c>
      <c r="AE69" s="309"/>
      <c r="AF69" s="310"/>
      <c r="AG69" s="310"/>
      <c r="AH69" s="312"/>
      <c r="AI69" s="275">
        <f>SUM(AH70:AH78)</f>
        <v>498000</v>
      </c>
      <c r="AL69" s="308" t="s">
        <v>279</v>
      </c>
      <c r="AM69" s="270" t="s">
        <v>280</v>
      </c>
      <c r="AN69" s="309"/>
      <c r="AO69" s="310"/>
      <c r="AP69" s="310"/>
      <c r="AQ69" s="312"/>
      <c r="AR69" s="275">
        <f>SUM(AQ70:AQ78)</f>
        <v>607000</v>
      </c>
      <c r="AU69" s="308" t="s">
        <v>279</v>
      </c>
      <c r="AV69" s="270" t="s">
        <v>280</v>
      </c>
      <c r="AW69" s="309"/>
      <c r="AX69" s="310"/>
      <c r="AY69" s="310"/>
      <c r="AZ69" s="312"/>
      <c r="BA69" s="275">
        <f>SUM(AZ70:AZ78)</f>
        <v>805000</v>
      </c>
      <c r="BD69" s="308" t="s">
        <v>279</v>
      </c>
      <c r="BE69" s="270" t="s">
        <v>280</v>
      </c>
      <c r="BF69" s="309"/>
      <c r="BG69" s="310"/>
      <c r="BH69" s="310"/>
      <c r="BI69" s="312"/>
      <c r="BJ69" s="275">
        <f>SUM(BI70:BI78)</f>
        <v>193743</v>
      </c>
      <c r="BM69" s="308" t="s">
        <v>279</v>
      </c>
      <c r="BN69" s="270" t="s">
        <v>280</v>
      </c>
      <c r="BO69" s="309"/>
      <c r="BP69" s="310"/>
      <c r="BQ69" s="310"/>
      <c r="BR69" s="312"/>
      <c r="BS69" s="275">
        <f>SUM(BR70:BR78)</f>
        <v>0</v>
      </c>
      <c r="BV69" s="308" t="s">
        <v>279</v>
      </c>
      <c r="BW69" s="270" t="s">
        <v>280</v>
      </c>
      <c r="BX69" s="309"/>
      <c r="BY69" s="310"/>
      <c r="BZ69" s="310"/>
      <c r="CA69" s="312"/>
      <c r="CB69" s="275">
        <f>SUM(CA70:CA78)</f>
        <v>0</v>
      </c>
      <c r="CE69" s="308" t="s">
        <v>279</v>
      </c>
      <c r="CF69" s="270" t="s">
        <v>280</v>
      </c>
      <c r="CG69" s="309"/>
      <c r="CH69" s="310"/>
      <c r="CI69" s="310"/>
      <c r="CJ69" s="312"/>
      <c r="CK69" s="275">
        <f>SUM(CJ70:CJ78)</f>
        <v>0</v>
      </c>
      <c r="CN69" s="308" t="s">
        <v>279</v>
      </c>
      <c r="CO69" s="270" t="s">
        <v>280</v>
      </c>
      <c r="CP69" s="309"/>
      <c r="CQ69" s="310"/>
      <c r="CR69" s="310"/>
      <c r="CS69" s="312"/>
      <c r="CT69" s="275">
        <f>SUM(CS70:CS78)</f>
        <v>0</v>
      </c>
      <c r="CW69" s="308" t="s">
        <v>279</v>
      </c>
      <c r="CX69" s="270" t="s">
        <v>280</v>
      </c>
      <c r="CY69" s="309"/>
      <c r="CZ69" s="310"/>
      <c r="DA69" s="310"/>
      <c r="DB69" s="312"/>
      <c r="DC69" s="275">
        <f>SUM(DB70:DB78)</f>
        <v>0</v>
      </c>
      <c r="DF69" s="308" t="s">
        <v>279</v>
      </c>
      <c r="DG69" s="270" t="s">
        <v>280</v>
      </c>
      <c r="DH69" s="309"/>
      <c r="DI69" s="310"/>
      <c r="DJ69" s="310"/>
      <c r="DK69" s="312"/>
      <c r="DL69" s="275">
        <f>SUM(DK70:DK78)</f>
        <v>0</v>
      </c>
      <c r="DO69" s="308" t="s">
        <v>279</v>
      </c>
      <c r="DP69" s="270" t="s">
        <v>280</v>
      </c>
      <c r="DQ69" s="309"/>
      <c r="DR69" s="310"/>
      <c r="DS69" s="310"/>
      <c r="DT69" s="312"/>
      <c r="DU69" s="275">
        <f>SUM(DT70:DT78)</f>
        <v>0</v>
      </c>
      <c r="DX69" s="308" t="s">
        <v>279</v>
      </c>
      <c r="DY69" s="270" t="s">
        <v>280</v>
      </c>
      <c r="DZ69" s="309"/>
      <c r="EA69" s="310"/>
      <c r="EB69" s="310"/>
      <c r="EC69" s="312"/>
      <c r="ED69" s="275">
        <f>SUM(EC70:EC78)</f>
        <v>0</v>
      </c>
      <c r="EG69" s="308" t="s">
        <v>279</v>
      </c>
      <c r="EH69" s="270" t="s">
        <v>280</v>
      </c>
      <c r="EI69" s="309"/>
      <c r="EJ69" s="310"/>
      <c r="EK69" s="310"/>
      <c r="EL69" s="312"/>
      <c r="EM69" s="275">
        <f>SUM(EL70:EL78)</f>
        <v>0</v>
      </c>
    </row>
    <row r="70" spans="2:143" ht="49.5" customHeight="1">
      <c r="B70" s="286"/>
      <c r="C70" s="287" t="s">
        <v>281</v>
      </c>
      <c r="D70" s="288"/>
      <c r="E70" s="289"/>
      <c r="F70" s="333"/>
      <c r="G70" s="291"/>
      <c r="H70" s="594" t="e">
        <f>+H69/G189</f>
        <v>#DIV/0!</v>
      </c>
      <c r="K70" s="286"/>
      <c r="L70" s="287" t="s">
        <v>281</v>
      </c>
      <c r="M70" s="288"/>
      <c r="N70" s="289"/>
      <c r="O70" s="289"/>
      <c r="P70" s="291"/>
      <c r="Q70" s="594">
        <f>+Q69/P189</f>
        <v>1.4716020151374951E-2</v>
      </c>
      <c r="T70" s="286"/>
      <c r="U70" s="287" t="s">
        <v>281</v>
      </c>
      <c r="V70" s="288"/>
      <c r="W70" s="289"/>
      <c r="X70" s="289"/>
      <c r="Y70" s="291"/>
      <c r="Z70" s="594">
        <f>+Z69/Y189</f>
        <v>8.9465247404786202E-3</v>
      </c>
      <c r="AC70" s="286"/>
      <c r="AD70" s="287" t="s">
        <v>281</v>
      </c>
      <c r="AE70" s="288"/>
      <c r="AF70" s="289"/>
      <c r="AG70" s="289"/>
      <c r="AH70" s="291"/>
      <c r="AI70" s="594">
        <f>+AI69/AH189</f>
        <v>7.8946123154842434E-3</v>
      </c>
      <c r="AL70" s="286"/>
      <c r="AM70" s="287" t="s">
        <v>281</v>
      </c>
      <c r="AN70" s="288"/>
      <c r="AO70" s="289"/>
      <c r="AP70" s="289"/>
      <c r="AQ70" s="291"/>
      <c r="AR70" s="594">
        <f>+AR69/AQ189</f>
        <v>9.357175890242023E-3</v>
      </c>
      <c r="AU70" s="286"/>
      <c r="AV70" s="287" t="s">
        <v>281</v>
      </c>
      <c r="AW70" s="288"/>
      <c r="AX70" s="289"/>
      <c r="AY70" s="289"/>
      <c r="AZ70" s="291"/>
      <c r="BA70" s="594">
        <f>+BA69/AZ189</f>
        <v>1.2481990077639685E-2</v>
      </c>
      <c r="BD70" s="286"/>
      <c r="BE70" s="287" t="s">
        <v>281</v>
      </c>
      <c r="BF70" s="288"/>
      <c r="BG70" s="289"/>
      <c r="BH70" s="289"/>
      <c r="BI70" s="291"/>
      <c r="BJ70" s="594">
        <f>+BJ69/BI189</f>
        <v>3.30267251517375E-3</v>
      </c>
      <c r="BM70" s="286"/>
      <c r="BN70" s="287" t="s">
        <v>281</v>
      </c>
      <c r="BO70" s="288"/>
      <c r="BP70" s="289"/>
      <c r="BQ70" s="289"/>
      <c r="BR70" s="291"/>
      <c r="BS70" s="594" t="e">
        <f>+BS69/BR189</f>
        <v>#DIV/0!</v>
      </c>
      <c r="BV70" s="286"/>
      <c r="BW70" s="287" t="s">
        <v>281</v>
      </c>
      <c r="BX70" s="288"/>
      <c r="BY70" s="289"/>
      <c r="BZ70" s="289"/>
      <c r="CA70" s="291"/>
      <c r="CB70" s="594" t="e">
        <f>+CB69/CA189</f>
        <v>#DIV/0!</v>
      </c>
      <c r="CE70" s="286"/>
      <c r="CF70" s="287" t="s">
        <v>281</v>
      </c>
      <c r="CG70" s="288"/>
      <c r="CH70" s="289"/>
      <c r="CI70" s="289"/>
      <c r="CJ70" s="291"/>
      <c r="CK70" s="594" t="e">
        <f>+CK69/CJ189</f>
        <v>#DIV/0!</v>
      </c>
      <c r="CN70" s="286"/>
      <c r="CO70" s="287" t="s">
        <v>281</v>
      </c>
      <c r="CP70" s="288"/>
      <c r="CQ70" s="289"/>
      <c r="CR70" s="289"/>
      <c r="CS70" s="291"/>
      <c r="CT70" s="594" t="e">
        <f>+CT69/CS189</f>
        <v>#DIV/0!</v>
      </c>
      <c r="CW70" s="286"/>
      <c r="CX70" s="287" t="s">
        <v>281</v>
      </c>
      <c r="CY70" s="288"/>
      <c r="CZ70" s="289"/>
      <c r="DA70" s="289"/>
      <c r="DB70" s="291"/>
      <c r="DC70" s="594" t="e">
        <f>+DC69/DB189</f>
        <v>#DIV/0!</v>
      </c>
      <c r="DF70" s="286"/>
      <c r="DG70" s="287" t="s">
        <v>281</v>
      </c>
      <c r="DH70" s="288"/>
      <c r="DI70" s="289"/>
      <c r="DJ70" s="289"/>
      <c r="DK70" s="291"/>
      <c r="DL70" s="594" t="e">
        <f>+DL69/DK189</f>
        <v>#DIV/0!</v>
      </c>
      <c r="DO70" s="286"/>
      <c r="DP70" s="287" t="s">
        <v>281</v>
      </c>
      <c r="DQ70" s="288"/>
      <c r="DR70" s="289"/>
      <c r="DS70" s="289"/>
      <c r="DT70" s="291"/>
      <c r="DU70" s="594" t="e">
        <f>+DU69/DT189</f>
        <v>#DIV/0!</v>
      </c>
      <c r="DX70" s="286"/>
      <c r="DY70" s="287" t="s">
        <v>281</v>
      </c>
      <c r="DZ70" s="288"/>
      <c r="EA70" s="289"/>
      <c r="EB70" s="289"/>
      <c r="EC70" s="291"/>
      <c r="ED70" s="594" t="e">
        <f>+ED69/EC189</f>
        <v>#DIV/0!</v>
      </c>
      <c r="EG70" s="286"/>
      <c r="EH70" s="287" t="s">
        <v>281</v>
      </c>
      <c r="EI70" s="288"/>
      <c r="EJ70" s="289"/>
      <c r="EK70" s="289"/>
      <c r="EL70" s="291"/>
      <c r="EM70" s="594" t="e">
        <f>+EM69/EL189</f>
        <v>#DIV/0!</v>
      </c>
    </row>
    <row r="71" spans="2:143" ht="46.5" customHeight="1">
      <c r="B71" s="286" t="s">
        <v>282</v>
      </c>
      <c r="C71" s="287" t="s">
        <v>283</v>
      </c>
      <c r="D71" s="288" t="s">
        <v>107</v>
      </c>
      <c r="E71" s="289">
        <v>1</v>
      </c>
      <c r="F71" s="290">
        <v>0</v>
      </c>
      <c r="G71" s="291">
        <f t="shared" ref="G71:G78" si="197">+ROUND(E71*F71,0)</f>
        <v>0</v>
      </c>
      <c r="H71" s="594"/>
      <c r="K71" s="286" t="s">
        <v>282</v>
      </c>
      <c r="L71" s="287" t="s">
        <v>283</v>
      </c>
      <c r="M71" s="288" t="s">
        <v>107</v>
      </c>
      <c r="N71" s="289">
        <v>1</v>
      </c>
      <c r="O71" s="290">
        <f t="shared" si="181"/>
        <v>78560</v>
      </c>
      <c r="P71" s="291">
        <f t="shared" ref="P71:P78" si="198">+ROUND(N71*O71,0)</f>
        <v>78560</v>
      </c>
      <c r="Q71" s="594"/>
      <c r="T71" s="286" t="s">
        <v>282</v>
      </c>
      <c r="U71" s="287" t="s">
        <v>283</v>
      </c>
      <c r="V71" s="288" t="s">
        <v>107</v>
      </c>
      <c r="W71" s="289">
        <v>1</v>
      </c>
      <c r="X71" s="290">
        <f t="shared" ref="X71:X78" si="199">VLOOKUP(T71,OFERENTE_2,5,FALSE)</f>
        <v>87800</v>
      </c>
      <c r="Y71" s="291">
        <f t="shared" ref="Y71:Y78" si="200">+ROUND(W71*X71,0)</f>
        <v>87800</v>
      </c>
      <c r="Z71" s="594"/>
      <c r="AC71" s="286" t="s">
        <v>282</v>
      </c>
      <c r="AD71" s="287" t="s">
        <v>283</v>
      </c>
      <c r="AE71" s="288" t="s">
        <v>107</v>
      </c>
      <c r="AF71" s="289">
        <v>1</v>
      </c>
      <c r="AG71" s="290">
        <f t="shared" ref="AG71:AG78" si="201">VLOOKUP(AC71,OFERENTE_3,5,FALSE)</f>
        <v>68000</v>
      </c>
      <c r="AH71" s="291">
        <f t="shared" ref="AH71:AH78" si="202">+ROUND(AF71*AG71,0)</f>
        <v>68000</v>
      </c>
      <c r="AI71" s="594"/>
      <c r="AL71" s="286" t="s">
        <v>282</v>
      </c>
      <c r="AM71" s="287" t="s">
        <v>283</v>
      </c>
      <c r="AN71" s="288" t="s">
        <v>107</v>
      </c>
      <c r="AO71" s="289">
        <v>1</v>
      </c>
      <c r="AP71" s="290">
        <f t="shared" ref="AP71:AP78" si="203">VLOOKUP(AL71,OFERENTE_4,5,FALSE)</f>
        <v>75000</v>
      </c>
      <c r="AQ71" s="291">
        <f t="shared" ref="AQ71:AQ78" si="204">+ROUND(AO71*AP71,0)</f>
        <v>75000</v>
      </c>
      <c r="AR71" s="594"/>
      <c r="AU71" s="286" t="s">
        <v>282</v>
      </c>
      <c r="AV71" s="287" t="s">
        <v>283</v>
      </c>
      <c r="AW71" s="288" t="s">
        <v>107</v>
      </c>
      <c r="AX71" s="289">
        <v>1</v>
      </c>
      <c r="AY71" s="290">
        <f t="shared" ref="AY71:AY78" si="205">VLOOKUP(AU71,OFERENTE_5,5,FALSE)</f>
        <v>95000</v>
      </c>
      <c r="AZ71" s="291">
        <f t="shared" ref="AZ71:AZ78" si="206">+ROUND(AX71*AY71,0)</f>
        <v>95000</v>
      </c>
      <c r="BA71" s="594"/>
      <c r="BD71" s="286" t="s">
        <v>282</v>
      </c>
      <c r="BE71" s="287" t="s">
        <v>283</v>
      </c>
      <c r="BF71" s="288" t="s">
        <v>107</v>
      </c>
      <c r="BG71" s="289">
        <v>1</v>
      </c>
      <c r="BH71" s="290">
        <f t="shared" ref="BH71:BH78" si="207">VLOOKUP(BD71,OFERENTE_6,5,FALSE)</f>
        <v>23175</v>
      </c>
      <c r="BI71" s="291">
        <f t="shared" ref="BI71:BI78" si="208">+ROUND(BG71*BH71,0)</f>
        <v>23175</v>
      </c>
      <c r="BJ71" s="594"/>
      <c r="BM71" s="286" t="s">
        <v>282</v>
      </c>
      <c r="BN71" s="287" t="s">
        <v>283</v>
      </c>
      <c r="BO71" s="288" t="s">
        <v>107</v>
      </c>
      <c r="BP71" s="289">
        <v>1</v>
      </c>
      <c r="BQ71" s="290">
        <f t="shared" ref="BQ71:BQ78" si="209">VLOOKUP(BM71,OFERENTE_7,5,FALSE)</f>
        <v>0</v>
      </c>
      <c r="BR71" s="291">
        <f t="shared" ref="BR71:BR78" si="210">+ROUND(BP71*BQ71,0)</f>
        <v>0</v>
      </c>
      <c r="BS71" s="594"/>
      <c r="BV71" s="286" t="s">
        <v>282</v>
      </c>
      <c r="BW71" s="287" t="s">
        <v>283</v>
      </c>
      <c r="BX71" s="288" t="s">
        <v>107</v>
      </c>
      <c r="BY71" s="289">
        <v>1</v>
      </c>
      <c r="BZ71" s="290">
        <f t="shared" ref="BZ71:BZ78" si="211">VLOOKUP(BV71,OFERENTE_8,5,FALSE)</f>
        <v>0</v>
      </c>
      <c r="CA71" s="291">
        <f t="shared" ref="CA71:CA78" si="212">+ROUND(BY71*BZ71,0)</f>
        <v>0</v>
      </c>
      <c r="CB71" s="594"/>
      <c r="CE71" s="286" t="s">
        <v>282</v>
      </c>
      <c r="CF71" s="287" t="s">
        <v>283</v>
      </c>
      <c r="CG71" s="288" t="s">
        <v>107</v>
      </c>
      <c r="CH71" s="289">
        <v>1</v>
      </c>
      <c r="CI71" s="290">
        <f t="shared" ref="CI71:CI78" si="213">VLOOKUP(CE71,OFERENTE_9,5,FALSE)</f>
        <v>0</v>
      </c>
      <c r="CJ71" s="291">
        <f t="shared" ref="CJ71:CJ78" si="214">+ROUND(CH71*CI71,0)</f>
        <v>0</v>
      </c>
      <c r="CK71" s="594"/>
      <c r="CN71" s="286" t="s">
        <v>282</v>
      </c>
      <c r="CO71" s="287" t="s">
        <v>283</v>
      </c>
      <c r="CP71" s="288" t="s">
        <v>107</v>
      </c>
      <c r="CQ71" s="289">
        <v>1</v>
      </c>
      <c r="CR71" s="290">
        <f t="shared" ref="CR71:CR78" si="215">VLOOKUP(CN71,OFERENTE_10,5,FALSE)</f>
        <v>0</v>
      </c>
      <c r="CS71" s="291">
        <f t="shared" ref="CS71:CS78" si="216">+ROUND(CQ71*CR71,0)</f>
        <v>0</v>
      </c>
      <c r="CT71" s="594"/>
      <c r="CW71" s="286" t="s">
        <v>282</v>
      </c>
      <c r="CX71" s="287" t="s">
        <v>283</v>
      </c>
      <c r="CY71" s="288" t="s">
        <v>107</v>
      </c>
      <c r="CZ71" s="289">
        <v>1</v>
      </c>
      <c r="DA71" s="290">
        <f t="shared" ref="DA71:DA78" si="217">VLOOKUP(CW71,OFERENTE_11,5,FALSE)</f>
        <v>0</v>
      </c>
      <c r="DB71" s="291">
        <f t="shared" ref="DB71:DB78" si="218">+ROUND(CZ71*DA71,0)</f>
        <v>0</v>
      </c>
      <c r="DC71" s="594"/>
      <c r="DF71" s="286" t="s">
        <v>282</v>
      </c>
      <c r="DG71" s="287" t="s">
        <v>283</v>
      </c>
      <c r="DH71" s="288" t="s">
        <v>107</v>
      </c>
      <c r="DI71" s="289">
        <v>1</v>
      </c>
      <c r="DJ71" s="290">
        <f t="shared" ref="DJ71:DJ78" si="219">VLOOKUP(DF71,OFERENTE_12,5,FALSE)</f>
        <v>0</v>
      </c>
      <c r="DK71" s="291">
        <f t="shared" ref="DK71:DK78" si="220">+ROUND(DI71*DJ71,0)</f>
        <v>0</v>
      </c>
      <c r="DL71" s="594"/>
      <c r="DO71" s="286" t="s">
        <v>282</v>
      </c>
      <c r="DP71" s="287" t="s">
        <v>283</v>
      </c>
      <c r="DQ71" s="288" t="s">
        <v>107</v>
      </c>
      <c r="DR71" s="289">
        <v>1</v>
      </c>
      <c r="DS71" s="290">
        <f t="shared" ref="DS71:DS78" si="221">VLOOKUP(DO71,OFERENTE_13,5,FALSE)</f>
        <v>0</v>
      </c>
      <c r="DT71" s="291">
        <f t="shared" ref="DT71:DT78" si="222">+ROUND(DR71*DS71,0)</f>
        <v>0</v>
      </c>
      <c r="DU71" s="594"/>
      <c r="DX71" s="286" t="s">
        <v>282</v>
      </c>
      <c r="DY71" s="287" t="s">
        <v>283</v>
      </c>
      <c r="DZ71" s="288" t="s">
        <v>107</v>
      </c>
      <c r="EA71" s="289">
        <v>1</v>
      </c>
      <c r="EB71" s="290">
        <f t="shared" ref="EB71:EB78" si="223">VLOOKUP(DX71,OFERENTE_14,5,FALSE)</f>
        <v>0</v>
      </c>
      <c r="EC71" s="291">
        <f t="shared" ref="EC71:EC78" si="224">+ROUND(EA71*EB71,0)</f>
        <v>0</v>
      </c>
      <c r="ED71" s="594"/>
      <c r="EG71" s="286" t="s">
        <v>282</v>
      </c>
      <c r="EH71" s="287" t="s">
        <v>283</v>
      </c>
      <c r="EI71" s="288" t="s">
        <v>107</v>
      </c>
      <c r="EJ71" s="289">
        <v>1</v>
      </c>
      <c r="EK71" s="290">
        <f t="shared" ref="EK71:EK78" si="225">VLOOKUP(EG71,OFERENTE_15,5,FALSE)</f>
        <v>0</v>
      </c>
      <c r="EL71" s="291">
        <f t="shared" ref="EL71:EL78" si="226">+ROUND(EJ71*EK71,0)</f>
        <v>0</v>
      </c>
      <c r="EM71" s="594"/>
    </row>
    <row r="72" spans="2:143" ht="46.5" customHeight="1">
      <c r="B72" s="286" t="s">
        <v>284</v>
      </c>
      <c r="C72" s="287" t="s">
        <v>285</v>
      </c>
      <c r="D72" s="288" t="s">
        <v>107</v>
      </c>
      <c r="E72" s="289">
        <v>1</v>
      </c>
      <c r="F72" s="290">
        <v>0</v>
      </c>
      <c r="G72" s="291">
        <f t="shared" si="197"/>
        <v>0</v>
      </c>
      <c r="H72" s="594"/>
      <c r="K72" s="286" t="s">
        <v>284</v>
      </c>
      <c r="L72" s="287" t="s">
        <v>285</v>
      </c>
      <c r="M72" s="288" t="s">
        <v>107</v>
      </c>
      <c r="N72" s="289">
        <v>1</v>
      </c>
      <c r="O72" s="290">
        <f t="shared" si="181"/>
        <v>68501</v>
      </c>
      <c r="P72" s="291">
        <f t="shared" si="198"/>
        <v>68501</v>
      </c>
      <c r="Q72" s="594"/>
      <c r="T72" s="286" t="s">
        <v>284</v>
      </c>
      <c r="U72" s="287" t="s">
        <v>285</v>
      </c>
      <c r="V72" s="288" t="s">
        <v>107</v>
      </c>
      <c r="W72" s="289">
        <v>1</v>
      </c>
      <c r="X72" s="290">
        <f t="shared" si="199"/>
        <v>78823</v>
      </c>
      <c r="Y72" s="291">
        <f t="shared" si="200"/>
        <v>78823</v>
      </c>
      <c r="Z72" s="594"/>
      <c r="AC72" s="286" t="s">
        <v>284</v>
      </c>
      <c r="AD72" s="287" t="s">
        <v>285</v>
      </c>
      <c r="AE72" s="288" t="s">
        <v>107</v>
      </c>
      <c r="AF72" s="289">
        <v>1</v>
      </c>
      <c r="AG72" s="290">
        <f t="shared" si="201"/>
        <v>68000</v>
      </c>
      <c r="AH72" s="291">
        <f t="shared" si="202"/>
        <v>68000</v>
      </c>
      <c r="AI72" s="594"/>
      <c r="AL72" s="286" t="s">
        <v>284</v>
      </c>
      <c r="AM72" s="287" t="s">
        <v>285</v>
      </c>
      <c r="AN72" s="288" t="s">
        <v>107</v>
      </c>
      <c r="AO72" s="289">
        <v>1</v>
      </c>
      <c r="AP72" s="290">
        <f t="shared" si="203"/>
        <v>78000</v>
      </c>
      <c r="AQ72" s="291">
        <f t="shared" si="204"/>
        <v>78000</v>
      </c>
      <c r="AR72" s="594"/>
      <c r="AU72" s="286" t="s">
        <v>284</v>
      </c>
      <c r="AV72" s="287" t="s">
        <v>285</v>
      </c>
      <c r="AW72" s="288" t="s">
        <v>107</v>
      </c>
      <c r="AX72" s="289">
        <v>1</v>
      </c>
      <c r="AY72" s="290">
        <f t="shared" si="205"/>
        <v>95000</v>
      </c>
      <c r="AZ72" s="291">
        <f t="shared" si="206"/>
        <v>95000</v>
      </c>
      <c r="BA72" s="594"/>
      <c r="BD72" s="286" t="s">
        <v>284</v>
      </c>
      <c r="BE72" s="287" t="s">
        <v>285</v>
      </c>
      <c r="BF72" s="288" t="s">
        <v>107</v>
      </c>
      <c r="BG72" s="289">
        <v>1</v>
      </c>
      <c r="BH72" s="290">
        <f t="shared" si="207"/>
        <v>24926</v>
      </c>
      <c r="BI72" s="291">
        <f t="shared" si="208"/>
        <v>24926</v>
      </c>
      <c r="BJ72" s="594"/>
      <c r="BM72" s="286" t="s">
        <v>284</v>
      </c>
      <c r="BN72" s="287" t="s">
        <v>285</v>
      </c>
      <c r="BO72" s="288" t="s">
        <v>107</v>
      </c>
      <c r="BP72" s="289">
        <v>1</v>
      </c>
      <c r="BQ72" s="290">
        <f t="shared" si="209"/>
        <v>0</v>
      </c>
      <c r="BR72" s="291">
        <f t="shared" si="210"/>
        <v>0</v>
      </c>
      <c r="BS72" s="594"/>
      <c r="BV72" s="286" t="s">
        <v>284</v>
      </c>
      <c r="BW72" s="287" t="s">
        <v>285</v>
      </c>
      <c r="BX72" s="288" t="s">
        <v>107</v>
      </c>
      <c r="BY72" s="289">
        <v>1</v>
      </c>
      <c r="BZ72" s="290">
        <f t="shared" si="211"/>
        <v>0</v>
      </c>
      <c r="CA72" s="291">
        <f t="shared" si="212"/>
        <v>0</v>
      </c>
      <c r="CB72" s="594"/>
      <c r="CE72" s="286" t="s">
        <v>284</v>
      </c>
      <c r="CF72" s="287" t="s">
        <v>285</v>
      </c>
      <c r="CG72" s="288" t="s">
        <v>107</v>
      </c>
      <c r="CH72" s="289">
        <v>1</v>
      </c>
      <c r="CI72" s="290">
        <f t="shared" si="213"/>
        <v>0</v>
      </c>
      <c r="CJ72" s="291">
        <f t="shared" si="214"/>
        <v>0</v>
      </c>
      <c r="CK72" s="594"/>
      <c r="CN72" s="286" t="s">
        <v>284</v>
      </c>
      <c r="CO72" s="287" t="s">
        <v>285</v>
      </c>
      <c r="CP72" s="288" t="s">
        <v>107</v>
      </c>
      <c r="CQ72" s="289">
        <v>1</v>
      </c>
      <c r="CR72" s="290">
        <f t="shared" si="215"/>
        <v>0</v>
      </c>
      <c r="CS72" s="291">
        <f t="shared" si="216"/>
        <v>0</v>
      </c>
      <c r="CT72" s="594"/>
      <c r="CW72" s="286" t="s">
        <v>284</v>
      </c>
      <c r="CX72" s="287" t="s">
        <v>285</v>
      </c>
      <c r="CY72" s="288" t="s">
        <v>107</v>
      </c>
      <c r="CZ72" s="289">
        <v>1</v>
      </c>
      <c r="DA72" s="290">
        <f t="shared" si="217"/>
        <v>0</v>
      </c>
      <c r="DB72" s="291">
        <f t="shared" si="218"/>
        <v>0</v>
      </c>
      <c r="DC72" s="594"/>
      <c r="DF72" s="286" t="s">
        <v>284</v>
      </c>
      <c r="DG72" s="287" t="s">
        <v>285</v>
      </c>
      <c r="DH72" s="288" t="s">
        <v>107</v>
      </c>
      <c r="DI72" s="289">
        <v>1</v>
      </c>
      <c r="DJ72" s="290">
        <f t="shared" si="219"/>
        <v>0</v>
      </c>
      <c r="DK72" s="291">
        <f t="shared" si="220"/>
        <v>0</v>
      </c>
      <c r="DL72" s="594"/>
      <c r="DO72" s="286" t="s">
        <v>284</v>
      </c>
      <c r="DP72" s="287" t="s">
        <v>285</v>
      </c>
      <c r="DQ72" s="288" t="s">
        <v>107</v>
      </c>
      <c r="DR72" s="289">
        <v>1</v>
      </c>
      <c r="DS72" s="290">
        <f t="shared" si="221"/>
        <v>0</v>
      </c>
      <c r="DT72" s="291">
        <f t="shared" si="222"/>
        <v>0</v>
      </c>
      <c r="DU72" s="594"/>
      <c r="DX72" s="286" t="s">
        <v>284</v>
      </c>
      <c r="DY72" s="287" t="s">
        <v>285</v>
      </c>
      <c r="DZ72" s="288" t="s">
        <v>107</v>
      </c>
      <c r="EA72" s="289">
        <v>1</v>
      </c>
      <c r="EB72" s="290">
        <f t="shared" si="223"/>
        <v>0</v>
      </c>
      <c r="EC72" s="291">
        <f t="shared" si="224"/>
        <v>0</v>
      </c>
      <c r="ED72" s="594"/>
      <c r="EG72" s="286" t="s">
        <v>284</v>
      </c>
      <c r="EH72" s="287" t="s">
        <v>285</v>
      </c>
      <c r="EI72" s="288" t="s">
        <v>107</v>
      </c>
      <c r="EJ72" s="289">
        <v>1</v>
      </c>
      <c r="EK72" s="290">
        <f t="shared" si="225"/>
        <v>0</v>
      </c>
      <c r="EL72" s="291">
        <f t="shared" si="226"/>
        <v>0</v>
      </c>
      <c r="EM72" s="594"/>
    </row>
    <row r="73" spans="2:143" ht="46.5" customHeight="1">
      <c r="B73" s="286" t="s">
        <v>286</v>
      </c>
      <c r="C73" s="287" t="s">
        <v>287</v>
      </c>
      <c r="D73" s="288" t="s">
        <v>107</v>
      </c>
      <c r="E73" s="289">
        <v>1</v>
      </c>
      <c r="F73" s="290">
        <v>0</v>
      </c>
      <c r="G73" s="291">
        <f t="shared" si="197"/>
        <v>0</v>
      </c>
      <c r="H73" s="594"/>
      <c r="K73" s="286" t="s">
        <v>286</v>
      </c>
      <c r="L73" s="287" t="s">
        <v>287</v>
      </c>
      <c r="M73" s="288" t="s">
        <v>107</v>
      </c>
      <c r="N73" s="289">
        <v>1</v>
      </c>
      <c r="O73" s="290">
        <f t="shared" si="181"/>
        <v>56230</v>
      </c>
      <c r="P73" s="291">
        <f t="shared" si="198"/>
        <v>56230</v>
      </c>
      <c r="Q73" s="594"/>
      <c r="T73" s="286" t="s">
        <v>286</v>
      </c>
      <c r="U73" s="287" t="s">
        <v>287</v>
      </c>
      <c r="V73" s="288" t="s">
        <v>107</v>
      </c>
      <c r="W73" s="289">
        <v>1</v>
      </c>
      <c r="X73" s="290">
        <f t="shared" si="199"/>
        <v>65525</v>
      </c>
      <c r="Y73" s="291">
        <f t="shared" si="200"/>
        <v>65525</v>
      </c>
      <c r="Z73" s="594"/>
      <c r="AC73" s="286" t="s">
        <v>286</v>
      </c>
      <c r="AD73" s="287" t="s">
        <v>287</v>
      </c>
      <c r="AE73" s="288" t="s">
        <v>107</v>
      </c>
      <c r="AF73" s="289">
        <v>1</v>
      </c>
      <c r="AG73" s="290">
        <f t="shared" si="201"/>
        <v>58000</v>
      </c>
      <c r="AH73" s="291">
        <f t="shared" si="202"/>
        <v>58000</v>
      </c>
      <c r="AI73" s="594"/>
      <c r="AL73" s="286" t="s">
        <v>286</v>
      </c>
      <c r="AM73" s="287" t="s">
        <v>287</v>
      </c>
      <c r="AN73" s="288" t="s">
        <v>107</v>
      </c>
      <c r="AO73" s="289">
        <v>1</v>
      </c>
      <c r="AP73" s="290">
        <f t="shared" si="203"/>
        <v>72000</v>
      </c>
      <c r="AQ73" s="291">
        <f t="shared" si="204"/>
        <v>72000</v>
      </c>
      <c r="AR73" s="594"/>
      <c r="AU73" s="286" t="s">
        <v>286</v>
      </c>
      <c r="AV73" s="287" t="s">
        <v>287</v>
      </c>
      <c r="AW73" s="288" t="s">
        <v>107</v>
      </c>
      <c r="AX73" s="289">
        <v>1</v>
      </c>
      <c r="AY73" s="290">
        <f t="shared" si="205"/>
        <v>100000</v>
      </c>
      <c r="AZ73" s="291">
        <f t="shared" si="206"/>
        <v>100000</v>
      </c>
      <c r="BA73" s="594"/>
      <c r="BD73" s="286" t="s">
        <v>286</v>
      </c>
      <c r="BE73" s="287" t="s">
        <v>287</v>
      </c>
      <c r="BF73" s="288" t="s">
        <v>107</v>
      </c>
      <c r="BG73" s="289">
        <v>1</v>
      </c>
      <c r="BH73" s="290">
        <f t="shared" si="207"/>
        <v>23175</v>
      </c>
      <c r="BI73" s="291">
        <f t="shared" si="208"/>
        <v>23175</v>
      </c>
      <c r="BJ73" s="594"/>
      <c r="BM73" s="286" t="s">
        <v>286</v>
      </c>
      <c r="BN73" s="287" t="s">
        <v>287</v>
      </c>
      <c r="BO73" s="288" t="s">
        <v>107</v>
      </c>
      <c r="BP73" s="289">
        <v>1</v>
      </c>
      <c r="BQ73" s="290">
        <f t="shared" si="209"/>
        <v>0</v>
      </c>
      <c r="BR73" s="291">
        <f t="shared" si="210"/>
        <v>0</v>
      </c>
      <c r="BS73" s="594"/>
      <c r="BV73" s="286" t="s">
        <v>286</v>
      </c>
      <c r="BW73" s="287" t="s">
        <v>287</v>
      </c>
      <c r="BX73" s="288" t="s">
        <v>107</v>
      </c>
      <c r="BY73" s="289">
        <v>1</v>
      </c>
      <c r="BZ73" s="290">
        <f t="shared" si="211"/>
        <v>0</v>
      </c>
      <c r="CA73" s="291">
        <f t="shared" si="212"/>
        <v>0</v>
      </c>
      <c r="CB73" s="594"/>
      <c r="CE73" s="286" t="s">
        <v>286</v>
      </c>
      <c r="CF73" s="287" t="s">
        <v>287</v>
      </c>
      <c r="CG73" s="288" t="s">
        <v>107</v>
      </c>
      <c r="CH73" s="289">
        <v>1</v>
      </c>
      <c r="CI73" s="290">
        <f t="shared" si="213"/>
        <v>0</v>
      </c>
      <c r="CJ73" s="291">
        <f t="shared" si="214"/>
        <v>0</v>
      </c>
      <c r="CK73" s="594"/>
      <c r="CN73" s="286" t="s">
        <v>286</v>
      </c>
      <c r="CO73" s="287" t="s">
        <v>287</v>
      </c>
      <c r="CP73" s="288" t="s">
        <v>107</v>
      </c>
      <c r="CQ73" s="289">
        <v>1</v>
      </c>
      <c r="CR73" s="290">
        <f t="shared" si="215"/>
        <v>0</v>
      </c>
      <c r="CS73" s="291">
        <f t="shared" si="216"/>
        <v>0</v>
      </c>
      <c r="CT73" s="594"/>
      <c r="CW73" s="286" t="s">
        <v>286</v>
      </c>
      <c r="CX73" s="287" t="s">
        <v>287</v>
      </c>
      <c r="CY73" s="288" t="s">
        <v>107</v>
      </c>
      <c r="CZ73" s="289">
        <v>1</v>
      </c>
      <c r="DA73" s="290">
        <f t="shared" si="217"/>
        <v>0</v>
      </c>
      <c r="DB73" s="291">
        <f t="shared" si="218"/>
        <v>0</v>
      </c>
      <c r="DC73" s="594"/>
      <c r="DF73" s="286" t="s">
        <v>286</v>
      </c>
      <c r="DG73" s="287" t="s">
        <v>287</v>
      </c>
      <c r="DH73" s="288" t="s">
        <v>107</v>
      </c>
      <c r="DI73" s="289">
        <v>1</v>
      </c>
      <c r="DJ73" s="290">
        <f t="shared" si="219"/>
        <v>0</v>
      </c>
      <c r="DK73" s="291">
        <f t="shared" si="220"/>
        <v>0</v>
      </c>
      <c r="DL73" s="594"/>
      <c r="DO73" s="286" t="s">
        <v>286</v>
      </c>
      <c r="DP73" s="287" t="s">
        <v>287</v>
      </c>
      <c r="DQ73" s="288" t="s">
        <v>107</v>
      </c>
      <c r="DR73" s="289">
        <v>1</v>
      </c>
      <c r="DS73" s="290">
        <f t="shared" si="221"/>
        <v>0</v>
      </c>
      <c r="DT73" s="291">
        <f t="shared" si="222"/>
        <v>0</v>
      </c>
      <c r="DU73" s="594"/>
      <c r="DX73" s="286" t="s">
        <v>286</v>
      </c>
      <c r="DY73" s="287" t="s">
        <v>287</v>
      </c>
      <c r="DZ73" s="288" t="s">
        <v>107</v>
      </c>
      <c r="EA73" s="289">
        <v>1</v>
      </c>
      <c r="EB73" s="290">
        <f t="shared" si="223"/>
        <v>0</v>
      </c>
      <c r="EC73" s="291">
        <f t="shared" si="224"/>
        <v>0</v>
      </c>
      <c r="ED73" s="594"/>
      <c r="EG73" s="286" t="s">
        <v>286</v>
      </c>
      <c r="EH73" s="287" t="s">
        <v>287</v>
      </c>
      <c r="EI73" s="288" t="s">
        <v>107</v>
      </c>
      <c r="EJ73" s="289">
        <v>1</v>
      </c>
      <c r="EK73" s="290">
        <f t="shared" si="225"/>
        <v>0</v>
      </c>
      <c r="EL73" s="291">
        <f t="shared" si="226"/>
        <v>0</v>
      </c>
      <c r="EM73" s="594"/>
    </row>
    <row r="74" spans="2:143" ht="55.5" customHeight="1">
      <c r="B74" s="286" t="s">
        <v>288</v>
      </c>
      <c r="C74" s="305" t="s">
        <v>289</v>
      </c>
      <c r="D74" s="288" t="s">
        <v>107</v>
      </c>
      <c r="E74" s="289">
        <v>1</v>
      </c>
      <c r="F74" s="290">
        <v>0</v>
      </c>
      <c r="G74" s="291">
        <f t="shared" si="197"/>
        <v>0</v>
      </c>
      <c r="H74" s="594"/>
      <c r="K74" s="286" t="s">
        <v>288</v>
      </c>
      <c r="L74" s="305" t="s">
        <v>289</v>
      </c>
      <c r="M74" s="288" t="s">
        <v>107</v>
      </c>
      <c r="N74" s="289">
        <v>1</v>
      </c>
      <c r="O74" s="290">
        <f t="shared" si="181"/>
        <v>59000</v>
      </c>
      <c r="P74" s="291">
        <f t="shared" si="198"/>
        <v>59000</v>
      </c>
      <c r="Q74" s="594"/>
      <c r="T74" s="286" t="s">
        <v>288</v>
      </c>
      <c r="U74" s="305" t="s">
        <v>289</v>
      </c>
      <c r="V74" s="288" t="s">
        <v>107</v>
      </c>
      <c r="W74" s="289">
        <v>1</v>
      </c>
      <c r="X74" s="290">
        <f t="shared" si="199"/>
        <v>78823</v>
      </c>
      <c r="Y74" s="291">
        <f t="shared" si="200"/>
        <v>78823</v>
      </c>
      <c r="Z74" s="594"/>
      <c r="AC74" s="286" t="s">
        <v>288</v>
      </c>
      <c r="AD74" s="305" t="s">
        <v>289</v>
      </c>
      <c r="AE74" s="288" t="s">
        <v>107</v>
      </c>
      <c r="AF74" s="289">
        <v>1</v>
      </c>
      <c r="AG74" s="290">
        <f t="shared" si="201"/>
        <v>48000</v>
      </c>
      <c r="AH74" s="291">
        <f t="shared" si="202"/>
        <v>48000</v>
      </c>
      <c r="AI74" s="594"/>
      <c r="AL74" s="286" t="s">
        <v>288</v>
      </c>
      <c r="AM74" s="305" t="s">
        <v>289</v>
      </c>
      <c r="AN74" s="288" t="s">
        <v>107</v>
      </c>
      <c r="AO74" s="289">
        <v>1</v>
      </c>
      <c r="AP74" s="290">
        <f t="shared" si="203"/>
        <v>75000</v>
      </c>
      <c r="AQ74" s="291">
        <f t="shared" si="204"/>
        <v>75000</v>
      </c>
      <c r="AR74" s="594"/>
      <c r="AU74" s="286" t="s">
        <v>288</v>
      </c>
      <c r="AV74" s="305" t="s">
        <v>289</v>
      </c>
      <c r="AW74" s="288" t="s">
        <v>107</v>
      </c>
      <c r="AX74" s="289">
        <v>1</v>
      </c>
      <c r="AY74" s="290">
        <f t="shared" si="205"/>
        <v>125000</v>
      </c>
      <c r="AZ74" s="291">
        <f t="shared" si="206"/>
        <v>125000</v>
      </c>
      <c r="BA74" s="594"/>
      <c r="BD74" s="286" t="s">
        <v>288</v>
      </c>
      <c r="BE74" s="305" t="s">
        <v>289</v>
      </c>
      <c r="BF74" s="288" t="s">
        <v>107</v>
      </c>
      <c r="BG74" s="289">
        <v>1</v>
      </c>
      <c r="BH74" s="290">
        <f t="shared" si="207"/>
        <v>23175</v>
      </c>
      <c r="BI74" s="291">
        <f t="shared" si="208"/>
        <v>23175</v>
      </c>
      <c r="BJ74" s="594"/>
      <c r="BM74" s="286" t="s">
        <v>288</v>
      </c>
      <c r="BN74" s="305" t="s">
        <v>289</v>
      </c>
      <c r="BO74" s="288" t="s">
        <v>107</v>
      </c>
      <c r="BP74" s="289">
        <v>1</v>
      </c>
      <c r="BQ74" s="290">
        <f t="shared" si="209"/>
        <v>0</v>
      </c>
      <c r="BR74" s="291">
        <f t="shared" si="210"/>
        <v>0</v>
      </c>
      <c r="BS74" s="594"/>
      <c r="BV74" s="286" t="s">
        <v>288</v>
      </c>
      <c r="BW74" s="305" t="s">
        <v>289</v>
      </c>
      <c r="BX74" s="288" t="s">
        <v>107</v>
      </c>
      <c r="BY74" s="289">
        <v>1</v>
      </c>
      <c r="BZ74" s="290">
        <f t="shared" si="211"/>
        <v>0</v>
      </c>
      <c r="CA74" s="291">
        <f t="shared" si="212"/>
        <v>0</v>
      </c>
      <c r="CB74" s="594"/>
      <c r="CE74" s="286" t="s">
        <v>288</v>
      </c>
      <c r="CF74" s="305" t="s">
        <v>289</v>
      </c>
      <c r="CG74" s="288" t="s">
        <v>107</v>
      </c>
      <c r="CH74" s="289">
        <v>1</v>
      </c>
      <c r="CI74" s="290">
        <f t="shared" si="213"/>
        <v>0</v>
      </c>
      <c r="CJ74" s="291">
        <f t="shared" si="214"/>
        <v>0</v>
      </c>
      <c r="CK74" s="594"/>
      <c r="CN74" s="286" t="s">
        <v>288</v>
      </c>
      <c r="CO74" s="305" t="s">
        <v>289</v>
      </c>
      <c r="CP74" s="288" t="s">
        <v>107</v>
      </c>
      <c r="CQ74" s="289">
        <v>1</v>
      </c>
      <c r="CR74" s="290">
        <f t="shared" si="215"/>
        <v>0</v>
      </c>
      <c r="CS74" s="291">
        <f t="shared" si="216"/>
        <v>0</v>
      </c>
      <c r="CT74" s="594"/>
      <c r="CW74" s="286" t="s">
        <v>288</v>
      </c>
      <c r="CX74" s="305" t="s">
        <v>289</v>
      </c>
      <c r="CY74" s="288" t="s">
        <v>107</v>
      </c>
      <c r="CZ74" s="289">
        <v>1</v>
      </c>
      <c r="DA74" s="290">
        <f t="shared" si="217"/>
        <v>0</v>
      </c>
      <c r="DB74" s="291">
        <f t="shared" si="218"/>
        <v>0</v>
      </c>
      <c r="DC74" s="594"/>
      <c r="DF74" s="286" t="s">
        <v>288</v>
      </c>
      <c r="DG74" s="305" t="s">
        <v>289</v>
      </c>
      <c r="DH74" s="288" t="s">
        <v>107</v>
      </c>
      <c r="DI74" s="289">
        <v>1</v>
      </c>
      <c r="DJ74" s="290">
        <f t="shared" si="219"/>
        <v>0</v>
      </c>
      <c r="DK74" s="291">
        <f t="shared" si="220"/>
        <v>0</v>
      </c>
      <c r="DL74" s="594"/>
      <c r="DO74" s="286" t="s">
        <v>288</v>
      </c>
      <c r="DP74" s="305" t="s">
        <v>289</v>
      </c>
      <c r="DQ74" s="288" t="s">
        <v>107</v>
      </c>
      <c r="DR74" s="289">
        <v>1</v>
      </c>
      <c r="DS74" s="290">
        <f t="shared" si="221"/>
        <v>0</v>
      </c>
      <c r="DT74" s="291">
        <f t="shared" si="222"/>
        <v>0</v>
      </c>
      <c r="DU74" s="594"/>
      <c r="DX74" s="286" t="s">
        <v>288</v>
      </c>
      <c r="DY74" s="305" t="s">
        <v>289</v>
      </c>
      <c r="DZ74" s="288" t="s">
        <v>107</v>
      </c>
      <c r="EA74" s="289">
        <v>1</v>
      </c>
      <c r="EB74" s="290">
        <f t="shared" si="223"/>
        <v>0</v>
      </c>
      <c r="EC74" s="291">
        <f t="shared" si="224"/>
        <v>0</v>
      </c>
      <c r="ED74" s="594"/>
      <c r="EG74" s="286" t="s">
        <v>288</v>
      </c>
      <c r="EH74" s="305" t="s">
        <v>289</v>
      </c>
      <c r="EI74" s="288" t="s">
        <v>107</v>
      </c>
      <c r="EJ74" s="289">
        <v>1</v>
      </c>
      <c r="EK74" s="290">
        <f t="shared" si="225"/>
        <v>0</v>
      </c>
      <c r="EL74" s="291">
        <f t="shared" si="226"/>
        <v>0</v>
      </c>
      <c r="EM74" s="594"/>
    </row>
    <row r="75" spans="2:143" ht="46.5" customHeight="1">
      <c r="B75" s="286" t="s">
        <v>290</v>
      </c>
      <c r="C75" s="305" t="s">
        <v>291</v>
      </c>
      <c r="D75" s="288" t="s">
        <v>107</v>
      </c>
      <c r="E75" s="289">
        <v>1</v>
      </c>
      <c r="F75" s="290">
        <v>0</v>
      </c>
      <c r="G75" s="291">
        <f t="shared" si="197"/>
        <v>0</v>
      </c>
      <c r="H75" s="594"/>
      <c r="K75" s="286" t="s">
        <v>290</v>
      </c>
      <c r="L75" s="305" t="s">
        <v>291</v>
      </c>
      <c r="M75" s="288" t="s">
        <v>107</v>
      </c>
      <c r="N75" s="289">
        <v>1</v>
      </c>
      <c r="O75" s="290">
        <f t="shared" si="181"/>
        <v>73240</v>
      </c>
      <c r="P75" s="291">
        <f t="shared" si="198"/>
        <v>73240</v>
      </c>
      <c r="Q75" s="594"/>
      <c r="T75" s="286" t="s">
        <v>290</v>
      </c>
      <c r="U75" s="305" t="s">
        <v>291</v>
      </c>
      <c r="V75" s="288" t="s">
        <v>107</v>
      </c>
      <c r="W75" s="289">
        <v>1</v>
      </c>
      <c r="X75" s="290">
        <f t="shared" si="199"/>
        <v>57125</v>
      </c>
      <c r="Y75" s="291">
        <f t="shared" si="200"/>
        <v>57125</v>
      </c>
      <c r="Z75" s="594"/>
      <c r="AC75" s="286" t="s">
        <v>290</v>
      </c>
      <c r="AD75" s="305" t="s">
        <v>291</v>
      </c>
      <c r="AE75" s="288" t="s">
        <v>107</v>
      </c>
      <c r="AF75" s="289">
        <v>1</v>
      </c>
      <c r="AG75" s="290">
        <f t="shared" si="201"/>
        <v>68000</v>
      </c>
      <c r="AH75" s="291">
        <f t="shared" si="202"/>
        <v>68000</v>
      </c>
      <c r="AI75" s="594"/>
      <c r="AL75" s="286" t="s">
        <v>290</v>
      </c>
      <c r="AM75" s="305" t="s">
        <v>291</v>
      </c>
      <c r="AN75" s="288" t="s">
        <v>107</v>
      </c>
      <c r="AO75" s="289">
        <v>1</v>
      </c>
      <c r="AP75" s="290">
        <f t="shared" si="203"/>
        <v>77000</v>
      </c>
      <c r="AQ75" s="291">
        <f t="shared" si="204"/>
        <v>77000</v>
      </c>
      <c r="AR75" s="594"/>
      <c r="AU75" s="286" t="s">
        <v>290</v>
      </c>
      <c r="AV75" s="305" t="s">
        <v>291</v>
      </c>
      <c r="AW75" s="288" t="s">
        <v>107</v>
      </c>
      <c r="AX75" s="289">
        <v>1</v>
      </c>
      <c r="AY75" s="290">
        <f t="shared" si="205"/>
        <v>95000</v>
      </c>
      <c r="AZ75" s="291">
        <f t="shared" si="206"/>
        <v>95000</v>
      </c>
      <c r="BA75" s="594"/>
      <c r="BD75" s="286" t="s">
        <v>290</v>
      </c>
      <c r="BE75" s="305" t="s">
        <v>291</v>
      </c>
      <c r="BF75" s="288" t="s">
        <v>107</v>
      </c>
      <c r="BG75" s="289">
        <v>1</v>
      </c>
      <c r="BH75" s="290">
        <f t="shared" si="207"/>
        <v>23175</v>
      </c>
      <c r="BI75" s="291">
        <f t="shared" si="208"/>
        <v>23175</v>
      </c>
      <c r="BJ75" s="594"/>
      <c r="BM75" s="286" t="s">
        <v>290</v>
      </c>
      <c r="BN75" s="305" t="s">
        <v>291</v>
      </c>
      <c r="BO75" s="288" t="s">
        <v>107</v>
      </c>
      <c r="BP75" s="289">
        <v>1</v>
      </c>
      <c r="BQ75" s="290">
        <f t="shared" si="209"/>
        <v>0</v>
      </c>
      <c r="BR75" s="291">
        <f t="shared" si="210"/>
        <v>0</v>
      </c>
      <c r="BS75" s="594"/>
      <c r="BV75" s="286" t="s">
        <v>290</v>
      </c>
      <c r="BW75" s="305" t="s">
        <v>291</v>
      </c>
      <c r="BX75" s="288" t="s">
        <v>107</v>
      </c>
      <c r="BY75" s="289">
        <v>1</v>
      </c>
      <c r="BZ75" s="290">
        <f t="shared" si="211"/>
        <v>0</v>
      </c>
      <c r="CA75" s="291">
        <f t="shared" si="212"/>
        <v>0</v>
      </c>
      <c r="CB75" s="594"/>
      <c r="CE75" s="286" t="s">
        <v>290</v>
      </c>
      <c r="CF75" s="305" t="s">
        <v>291</v>
      </c>
      <c r="CG75" s="288" t="s">
        <v>107</v>
      </c>
      <c r="CH75" s="289">
        <v>1</v>
      </c>
      <c r="CI75" s="290">
        <f t="shared" si="213"/>
        <v>0</v>
      </c>
      <c r="CJ75" s="291">
        <f t="shared" si="214"/>
        <v>0</v>
      </c>
      <c r="CK75" s="594"/>
      <c r="CN75" s="286" t="s">
        <v>290</v>
      </c>
      <c r="CO75" s="305" t="s">
        <v>291</v>
      </c>
      <c r="CP75" s="288" t="s">
        <v>107</v>
      </c>
      <c r="CQ75" s="289">
        <v>1</v>
      </c>
      <c r="CR75" s="290">
        <f t="shared" si="215"/>
        <v>0</v>
      </c>
      <c r="CS75" s="291">
        <f t="shared" si="216"/>
        <v>0</v>
      </c>
      <c r="CT75" s="594"/>
      <c r="CW75" s="286" t="s">
        <v>290</v>
      </c>
      <c r="CX75" s="305" t="s">
        <v>291</v>
      </c>
      <c r="CY75" s="288" t="s">
        <v>107</v>
      </c>
      <c r="CZ75" s="289">
        <v>1</v>
      </c>
      <c r="DA75" s="290">
        <f t="shared" si="217"/>
        <v>0</v>
      </c>
      <c r="DB75" s="291">
        <f t="shared" si="218"/>
        <v>0</v>
      </c>
      <c r="DC75" s="594"/>
      <c r="DF75" s="286" t="s">
        <v>290</v>
      </c>
      <c r="DG75" s="305" t="s">
        <v>291</v>
      </c>
      <c r="DH75" s="288" t="s">
        <v>107</v>
      </c>
      <c r="DI75" s="289">
        <v>1</v>
      </c>
      <c r="DJ75" s="290">
        <f t="shared" si="219"/>
        <v>0</v>
      </c>
      <c r="DK75" s="291">
        <f t="shared" si="220"/>
        <v>0</v>
      </c>
      <c r="DL75" s="594"/>
      <c r="DO75" s="286" t="s">
        <v>290</v>
      </c>
      <c r="DP75" s="305" t="s">
        <v>291</v>
      </c>
      <c r="DQ75" s="288" t="s">
        <v>107</v>
      </c>
      <c r="DR75" s="289">
        <v>1</v>
      </c>
      <c r="DS75" s="290">
        <f t="shared" si="221"/>
        <v>0</v>
      </c>
      <c r="DT75" s="291">
        <f t="shared" si="222"/>
        <v>0</v>
      </c>
      <c r="DU75" s="594"/>
      <c r="DX75" s="286" t="s">
        <v>290</v>
      </c>
      <c r="DY75" s="305" t="s">
        <v>291</v>
      </c>
      <c r="DZ75" s="288" t="s">
        <v>107</v>
      </c>
      <c r="EA75" s="289">
        <v>1</v>
      </c>
      <c r="EB75" s="290">
        <f t="shared" si="223"/>
        <v>0</v>
      </c>
      <c r="EC75" s="291">
        <f t="shared" si="224"/>
        <v>0</v>
      </c>
      <c r="ED75" s="594"/>
      <c r="EG75" s="286" t="s">
        <v>290</v>
      </c>
      <c r="EH75" s="305" t="s">
        <v>291</v>
      </c>
      <c r="EI75" s="288" t="s">
        <v>107</v>
      </c>
      <c r="EJ75" s="289">
        <v>1</v>
      </c>
      <c r="EK75" s="290">
        <f t="shared" si="225"/>
        <v>0</v>
      </c>
      <c r="EL75" s="291">
        <f t="shared" si="226"/>
        <v>0</v>
      </c>
      <c r="EM75" s="594"/>
    </row>
    <row r="76" spans="2:143" ht="46.5" customHeight="1">
      <c r="B76" s="286" t="s">
        <v>292</v>
      </c>
      <c r="C76" s="305" t="s">
        <v>293</v>
      </c>
      <c r="D76" s="288" t="s">
        <v>107</v>
      </c>
      <c r="E76" s="289">
        <v>1</v>
      </c>
      <c r="F76" s="290">
        <v>0</v>
      </c>
      <c r="G76" s="291">
        <f t="shared" si="197"/>
        <v>0</v>
      </c>
      <c r="H76" s="594"/>
      <c r="K76" s="286" t="s">
        <v>292</v>
      </c>
      <c r="L76" s="305" t="s">
        <v>293</v>
      </c>
      <c r="M76" s="288" t="s">
        <v>107</v>
      </c>
      <c r="N76" s="289">
        <v>1</v>
      </c>
      <c r="O76" s="290">
        <f t="shared" si="181"/>
        <v>78210</v>
      </c>
      <c r="P76" s="291">
        <f t="shared" si="198"/>
        <v>78210</v>
      </c>
      <c r="Q76" s="594"/>
      <c r="T76" s="286" t="s">
        <v>292</v>
      </c>
      <c r="U76" s="305" t="s">
        <v>293</v>
      </c>
      <c r="V76" s="288" t="s">
        <v>107</v>
      </c>
      <c r="W76" s="289">
        <v>1</v>
      </c>
      <c r="X76" s="290">
        <f t="shared" si="199"/>
        <v>66125</v>
      </c>
      <c r="Y76" s="291">
        <f t="shared" si="200"/>
        <v>66125</v>
      </c>
      <c r="Z76" s="594"/>
      <c r="AC76" s="286" t="s">
        <v>292</v>
      </c>
      <c r="AD76" s="305" t="s">
        <v>293</v>
      </c>
      <c r="AE76" s="288" t="s">
        <v>107</v>
      </c>
      <c r="AF76" s="289">
        <v>1</v>
      </c>
      <c r="AG76" s="290">
        <f t="shared" si="201"/>
        <v>72000</v>
      </c>
      <c r="AH76" s="291">
        <f t="shared" si="202"/>
        <v>72000</v>
      </c>
      <c r="AI76" s="594"/>
      <c r="AL76" s="286" t="s">
        <v>292</v>
      </c>
      <c r="AM76" s="305" t="s">
        <v>293</v>
      </c>
      <c r="AN76" s="288" t="s">
        <v>107</v>
      </c>
      <c r="AO76" s="289">
        <v>1</v>
      </c>
      <c r="AP76" s="290">
        <f t="shared" si="203"/>
        <v>77000</v>
      </c>
      <c r="AQ76" s="291">
        <f t="shared" si="204"/>
        <v>77000</v>
      </c>
      <c r="AR76" s="594"/>
      <c r="AU76" s="286" t="s">
        <v>292</v>
      </c>
      <c r="AV76" s="305" t="s">
        <v>293</v>
      </c>
      <c r="AW76" s="288" t="s">
        <v>107</v>
      </c>
      <c r="AX76" s="289">
        <v>1</v>
      </c>
      <c r="AY76" s="290">
        <f t="shared" si="205"/>
        <v>95000</v>
      </c>
      <c r="AZ76" s="291">
        <f t="shared" si="206"/>
        <v>95000</v>
      </c>
      <c r="BA76" s="594"/>
      <c r="BD76" s="286" t="s">
        <v>292</v>
      </c>
      <c r="BE76" s="305" t="s">
        <v>293</v>
      </c>
      <c r="BF76" s="288" t="s">
        <v>107</v>
      </c>
      <c r="BG76" s="289">
        <v>1</v>
      </c>
      <c r="BH76" s="290">
        <f t="shared" si="207"/>
        <v>23175</v>
      </c>
      <c r="BI76" s="291">
        <f t="shared" si="208"/>
        <v>23175</v>
      </c>
      <c r="BJ76" s="594"/>
      <c r="BM76" s="286" t="s">
        <v>292</v>
      </c>
      <c r="BN76" s="305" t="s">
        <v>293</v>
      </c>
      <c r="BO76" s="288" t="s">
        <v>107</v>
      </c>
      <c r="BP76" s="289">
        <v>1</v>
      </c>
      <c r="BQ76" s="290">
        <f t="shared" si="209"/>
        <v>0</v>
      </c>
      <c r="BR76" s="291">
        <f t="shared" si="210"/>
        <v>0</v>
      </c>
      <c r="BS76" s="594"/>
      <c r="BV76" s="286" t="s">
        <v>292</v>
      </c>
      <c r="BW76" s="305" t="s">
        <v>293</v>
      </c>
      <c r="BX76" s="288" t="s">
        <v>107</v>
      </c>
      <c r="BY76" s="289">
        <v>1</v>
      </c>
      <c r="BZ76" s="290">
        <f t="shared" si="211"/>
        <v>0</v>
      </c>
      <c r="CA76" s="291">
        <f t="shared" si="212"/>
        <v>0</v>
      </c>
      <c r="CB76" s="594"/>
      <c r="CE76" s="286" t="s">
        <v>292</v>
      </c>
      <c r="CF76" s="305" t="s">
        <v>293</v>
      </c>
      <c r="CG76" s="288" t="s">
        <v>107</v>
      </c>
      <c r="CH76" s="289">
        <v>1</v>
      </c>
      <c r="CI76" s="290">
        <f t="shared" si="213"/>
        <v>0</v>
      </c>
      <c r="CJ76" s="291">
        <f t="shared" si="214"/>
        <v>0</v>
      </c>
      <c r="CK76" s="594"/>
      <c r="CN76" s="286" t="s">
        <v>292</v>
      </c>
      <c r="CO76" s="305" t="s">
        <v>293</v>
      </c>
      <c r="CP76" s="288" t="s">
        <v>107</v>
      </c>
      <c r="CQ76" s="289">
        <v>1</v>
      </c>
      <c r="CR76" s="290">
        <f t="shared" si="215"/>
        <v>0</v>
      </c>
      <c r="CS76" s="291">
        <f t="shared" si="216"/>
        <v>0</v>
      </c>
      <c r="CT76" s="594"/>
      <c r="CW76" s="286" t="s">
        <v>292</v>
      </c>
      <c r="CX76" s="305" t="s">
        <v>293</v>
      </c>
      <c r="CY76" s="288" t="s">
        <v>107</v>
      </c>
      <c r="CZ76" s="289">
        <v>1</v>
      </c>
      <c r="DA76" s="290">
        <f t="shared" si="217"/>
        <v>0</v>
      </c>
      <c r="DB76" s="291">
        <f t="shared" si="218"/>
        <v>0</v>
      </c>
      <c r="DC76" s="594"/>
      <c r="DF76" s="286" t="s">
        <v>292</v>
      </c>
      <c r="DG76" s="305" t="s">
        <v>293</v>
      </c>
      <c r="DH76" s="288" t="s">
        <v>107</v>
      </c>
      <c r="DI76" s="289">
        <v>1</v>
      </c>
      <c r="DJ76" s="290">
        <f t="shared" si="219"/>
        <v>0</v>
      </c>
      <c r="DK76" s="291">
        <f t="shared" si="220"/>
        <v>0</v>
      </c>
      <c r="DL76" s="594"/>
      <c r="DO76" s="286" t="s">
        <v>292</v>
      </c>
      <c r="DP76" s="305" t="s">
        <v>293</v>
      </c>
      <c r="DQ76" s="288" t="s">
        <v>107</v>
      </c>
      <c r="DR76" s="289">
        <v>1</v>
      </c>
      <c r="DS76" s="290">
        <f t="shared" si="221"/>
        <v>0</v>
      </c>
      <c r="DT76" s="291">
        <f t="shared" si="222"/>
        <v>0</v>
      </c>
      <c r="DU76" s="594"/>
      <c r="DX76" s="286" t="s">
        <v>292</v>
      </c>
      <c r="DY76" s="305" t="s">
        <v>293</v>
      </c>
      <c r="DZ76" s="288" t="s">
        <v>107</v>
      </c>
      <c r="EA76" s="289">
        <v>1</v>
      </c>
      <c r="EB76" s="290">
        <f t="shared" si="223"/>
        <v>0</v>
      </c>
      <c r="EC76" s="291">
        <f t="shared" si="224"/>
        <v>0</v>
      </c>
      <c r="ED76" s="594"/>
      <c r="EG76" s="286" t="s">
        <v>292</v>
      </c>
      <c r="EH76" s="305" t="s">
        <v>293</v>
      </c>
      <c r="EI76" s="288" t="s">
        <v>107</v>
      </c>
      <c r="EJ76" s="289">
        <v>1</v>
      </c>
      <c r="EK76" s="290">
        <f t="shared" si="225"/>
        <v>0</v>
      </c>
      <c r="EL76" s="291">
        <f t="shared" si="226"/>
        <v>0</v>
      </c>
      <c r="EM76" s="594"/>
    </row>
    <row r="77" spans="2:143" ht="55.5" customHeight="1">
      <c r="B77" s="286" t="s">
        <v>294</v>
      </c>
      <c r="C77" s="305" t="s">
        <v>295</v>
      </c>
      <c r="D77" s="288" t="s">
        <v>107</v>
      </c>
      <c r="E77" s="289">
        <v>1</v>
      </c>
      <c r="F77" s="290">
        <v>0</v>
      </c>
      <c r="G77" s="291">
        <f t="shared" si="197"/>
        <v>0</v>
      </c>
      <c r="H77" s="594"/>
      <c r="K77" s="286" t="s">
        <v>294</v>
      </c>
      <c r="L77" s="305" t="s">
        <v>295</v>
      </c>
      <c r="M77" s="288" t="s">
        <v>107</v>
      </c>
      <c r="N77" s="289">
        <v>1</v>
      </c>
      <c r="O77" s="290">
        <f t="shared" si="181"/>
        <v>51240</v>
      </c>
      <c r="P77" s="291">
        <f t="shared" si="198"/>
        <v>51240</v>
      </c>
      <c r="Q77" s="594"/>
      <c r="T77" s="286" t="s">
        <v>294</v>
      </c>
      <c r="U77" s="305" t="s">
        <v>295</v>
      </c>
      <c r="V77" s="288" t="s">
        <v>107</v>
      </c>
      <c r="W77" s="289">
        <v>1</v>
      </c>
      <c r="X77" s="290">
        <f t="shared" si="199"/>
        <v>57125</v>
      </c>
      <c r="Y77" s="291">
        <f t="shared" si="200"/>
        <v>57125</v>
      </c>
      <c r="Z77" s="594"/>
      <c r="AC77" s="286" t="s">
        <v>294</v>
      </c>
      <c r="AD77" s="305" t="s">
        <v>295</v>
      </c>
      <c r="AE77" s="288" t="s">
        <v>107</v>
      </c>
      <c r="AF77" s="289">
        <v>1</v>
      </c>
      <c r="AG77" s="290">
        <f t="shared" si="201"/>
        <v>58000</v>
      </c>
      <c r="AH77" s="291">
        <f t="shared" si="202"/>
        <v>58000</v>
      </c>
      <c r="AI77" s="594"/>
      <c r="AL77" s="286" t="s">
        <v>294</v>
      </c>
      <c r="AM77" s="305" t="s">
        <v>295</v>
      </c>
      <c r="AN77" s="288" t="s">
        <v>107</v>
      </c>
      <c r="AO77" s="289">
        <v>1</v>
      </c>
      <c r="AP77" s="290">
        <f t="shared" si="203"/>
        <v>75000</v>
      </c>
      <c r="AQ77" s="291">
        <f t="shared" si="204"/>
        <v>75000</v>
      </c>
      <c r="AR77" s="594"/>
      <c r="AU77" s="286" t="s">
        <v>294</v>
      </c>
      <c r="AV77" s="305" t="s">
        <v>295</v>
      </c>
      <c r="AW77" s="288" t="s">
        <v>107</v>
      </c>
      <c r="AX77" s="289">
        <v>1</v>
      </c>
      <c r="AY77" s="290">
        <f t="shared" si="205"/>
        <v>95000</v>
      </c>
      <c r="AZ77" s="291">
        <f t="shared" si="206"/>
        <v>95000</v>
      </c>
      <c r="BA77" s="594"/>
      <c r="BD77" s="286" t="s">
        <v>294</v>
      </c>
      <c r="BE77" s="305" t="s">
        <v>295</v>
      </c>
      <c r="BF77" s="288" t="s">
        <v>107</v>
      </c>
      <c r="BG77" s="289">
        <v>1</v>
      </c>
      <c r="BH77" s="290">
        <f t="shared" si="207"/>
        <v>23175</v>
      </c>
      <c r="BI77" s="291">
        <f t="shared" si="208"/>
        <v>23175</v>
      </c>
      <c r="BJ77" s="594"/>
      <c r="BM77" s="286" t="s">
        <v>294</v>
      </c>
      <c r="BN77" s="305" t="s">
        <v>295</v>
      </c>
      <c r="BO77" s="288" t="s">
        <v>107</v>
      </c>
      <c r="BP77" s="289">
        <v>1</v>
      </c>
      <c r="BQ77" s="290">
        <f t="shared" si="209"/>
        <v>0</v>
      </c>
      <c r="BR77" s="291">
        <f t="shared" si="210"/>
        <v>0</v>
      </c>
      <c r="BS77" s="594"/>
      <c r="BV77" s="286" t="s">
        <v>294</v>
      </c>
      <c r="BW77" s="305" t="s">
        <v>295</v>
      </c>
      <c r="BX77" s="288" t="s">
        <v>107</v>
      </c>
      <c r="BY77" s="289">
        <v>1</v>
      </c>
      <c r="BZ77" s="290">
        <f t="shared" si="211"/>
        <v>0</v>
      </c>
      <c r="CA77" s="291">
        <f t="shared" si="212"/>
        <v>0</v>
      </c>
      <c r="CB77" s="594"/>
      <c r="CE77" s="286" t="s">
        <v>294</v>
      </c>
      <c r="CF77" s="305" t="s">
        <v>295</v>
      </c>
      <c r="CG77" s="288" t="s">
        <v>107</v>
      </c>
      <c r="CH77" s="289">
        <v>1</v>
      </c>
      <c r="CI77" s="290">
        <f t="shared" si="213"/>
        <v>0</v>
      </c>
      <c r="CJ77" s="291">
        <f t="shared" si="214"/>
        <v>0</v>
      </c>
      <c r="CK77" s="594"/>
      <c r="CN77" s="286" t="s">
        <v>294</v>
      </c>
      <c r="CO77" s="305" t="s">
        <v>295</v>
      </c>
      <c r="CP77" s="288" t="s">
        <v>107</v>
      </c>
      <c r="CQ77" s="289">
        <v>1</v>
      </c>
      <c r="CR77" s="290">
        <f t="shared" si="215"/>
        <v>0</v>
      </c>
      <c r="CS77" s="291">
        <f t="shared" si="216"/>
        <v>0</v>
      </c>
      <c r="CT77" s="594"/>
      <c r="CW77" s="286" t="s">
        <v>294</v>
      </c>
      <c r="CX77" s="305" t="s">
        <v>295</v>
      </c>
      <c r="CY77" s="288" t="s">
        <v>107</v>
      </c>
      <c r="CZ77" s="289">
        <v>1</v>
      </c>
      <c r="DA77" s="290">
        <f t="shared" si="217"/>
        <v>0</v>
      </c>
      <c r="DB77" s="291">
        <f t="shared" si="218"/>
        <v>0</v>
      </c>
      <c r="DC77" s="594"/>
      <c r="DF77" s="286" t="s">
        <v>294</v>
      </c>
      <c r="DG77" s="305" t="s">
        <v>295</v>
      </c>
      <c r="DH77" s="288" t="s">
        <v>107</v>
      </c>
      <c r="DI77" s="289">
        <v>1</v>
      </c>
      <c r="DJ77" s="290">
        <f t="shared" si="219"/>
        <v>0</v>
      </c>
      <c r="DK77" s="291">
        <f t="shared" si="220"/>
        <v>0</v>
      </c>
      <c r="DL77" s="594"/>
      <c r="DO77" s="286" t="s">
        <v>294</v>
      </c>
      <c r="DP77" s="305" t="s">
        <v>295</v>
      </c>
      <c r="DQ77" s="288" t="s">
        <v>107</v>
      </c>
      <c r="DR77" s="289">
        <v>1</v>
      </c>
      <c r="DS77" s="290">
        <f t="shared" si="221"/>
        <v>0</v>
      </c>
      <c r="DT77" s="291">
        <f t="shared" si="222"/>
        <v>0</v>
      </c>
      <c r="DU77" s="594"/>
      <c r="DX77" s="286" t="s">
        <v>294</v>
      </c>
      <c r="DY77" s="305" t="s">
        <v>295</v>
      </c>
      <c r="DZ77" s="288" t="s">
        <v>107</v>
      </c>
      <c r="EA77" s="289">
        <v>1</v>
      </c>
      <c r="EB77" s="290">
        <f t="shared" si="223"/>
        <v>0</v>
      </c>
      <c r="EC77" s="291">
        <f t="shared" si="224"/>
        <v>0</v>
      </c>
      <c r="ED77" s="594"/>
      <c r="EG77" s="286" t="s">
        <v>294</v>
      </c>
      <c r="EH77" s="305" t="s">
        <v>295</v>
      </c>
      <c r="EI77" s="288" t="s">
        <v>107</v>
      </c>
      <c r="EJ77" s="289">
        <v>1</v>
      </c>
      <c r="EK77" s="290">
        <f t="shared" si="225"/>
        <v>0</v>
      </c>
      <c r="EL77" s="291">
        <f t="shared" si="226"/>
        <v>0</v>
      </c>
      <c r="EM77" s="594"/>
    </row>
    <row r="78" spans="2:143" ht="53.25" customHeight="1" thickBot="1">
      <c r="B78" s="286" t="s">
        <v>296</v>
      </c>
      <c r="C78" s="305" t="s">
        <v>297</v>
      </c>
      <c r="D78" s="288" t="s">
        <v>107</v>
      </c>
      <c r="E78" s="289">
        <v>1</v>
      </c>
      <c r="F78" s="290">
        <v>0</v>
      </c>
      <c r="G78" s="291">
        <f t="shared" si="197"/>
        <v>0</v>
      </c>
      <c r="H78" s="594"/>
      <c r="K78" s="286" t="s">
        <v>296</v>
      </c>
      <c r="L78" s="305" t="s">
        <v>297</v>
      </c>
      <c r="M78" s="288" t="s">
        <v>107</v>
      </c>
      <c r="N78" s="289">
        <v>1</v>
      </c>
      <c r="O78" s="290">
        <f t="shared" si="181"/>
        <v>93842</v>
      </c>
      <c r="P78" s="291">
        <f t="shared" si="198"/>
        <v>93842</v>
      </c>
      <c r="Q78" s="594"/>
      <c r="T78" s="286" t="s">
        <v>296</v>
      </c>
      <c r="U78" s="305" t="s">
        <v>297</v>
      </c>
      <c r="V78" s="288" t="s">
        <v>107</v>
      </c>
      <c r="W78" s="289">
        <v>1</v>
      </c>
      <c r="X78" s="290">
        <f t="shared" si="199"/>
        <v>78823</v>
      </c>
      <c r="Y78" s="291">
        <f t="shared" si="200"/>
        <v>78823</v>
      </c>
      <c r="Z78" s="594"/>
      <c r="AC78" s="286" t="s">
        <v>296</v>
      </c>
      <c r="AD78" s="305" t="s">
        <v>297</v>
      </c>
      <c r="AE78" s="288" t="s">
        <v>107</v>
      </c>
      <c r="AF78" s="289">
        <v>1</v>
      </c>
      <c r="AG78" s="290">
        <f t="shared" si="201"/>
        <v>58000</v>
      </c>
      <c r="AH78" s="291">
        <f t="shared" si="202"/>
        <v>58000</v>
      </c>
      <c r="AI78" s="594"/>
      <c r="AL78" s="286" t="s">
        <v>296</v>
      </c>
      <c r="AM78" s="305" t="s">
        <v>297</v>
      </c>
      <c r="AN78" s="288" t="s">
        <v>107</v>
      </c>
      <c r="AO78" s="289">
        <v>1</v>
      </c>
      <c r="AP78" s="290">
        <f t="shared" si="203"/>
        <v>78000</v>
      </c>
      <c r="AQ78" s="291">
        <f t="shared" si="204"/>
        <v>78000</v>
      </c>
      <c r="AR78" s="594"/>
      <c r="AU78" s="286" t="s">
        <v>296</v>
      </c>
      <c r="AV78" s="305" t="s">
        <v>297</v>
      </c>
      <c r="AW78" s="288" t="s">
        <v>107</v>
      </c>
      <c r="AX78" s="289">
        <v>1</v>
      </c>
      <c r="AY78" s="290">
        <f t="shared" si="205"/>
        <v>105000</v>
      </c>
      <c r="AZ78" s="291">
        <f t="shared" si="206"/>
        <v>105000</v>
      </c>
      <c r="BA78" s="594"/>
      <c r="BD78" s="286" t="s">
        <v>296</v>
      </c>
      <c r="BE78" s="305" t="s">
        <v>297</v>
      </c>
      <c r="BF78" s="288" t="s">
        <v>107</v>
      </c>
      <c r="BG78" s="289">
        <v>1</v>
      </c>
      <c r="BH78" s="290">
        <f t="shared" si="207"/>
        <v>29767</v>
      </c>
      <c r="BI78" s="291">
        <f t="shared" si="208"/>
        <v>29767</v>
      </c>
      <c r="BJ78" s="594"/>
      <c r="BM78" s="286" t="s">
        <v>296</v>
      </c>
      <c r="BN78" s="305" t="s">
        <v>297</v>
      </c>
      <c r="BO78" s="288" t="s">
        <v>107</v>
      </c>
      <c r="BP78" s="289">
        <v>1</v>
      </c>
      <c r="BQ78" s="290">
        <f t="shared" si="209"/>
        <v>0</v>
      </c>
      <c r="BR78" s="291">
        <f t="shared" si="210"/>
        <v>0</v>
      </c>
      <c r="BS78" s="594"/>
      <c r="BV78" s="286" t="s">
        <v>296</v>
      </c>
      <c r="BW78" s="305" t="s">
        <v>297</v>
      </c>
      <c r="BX78" s="288" t="s">
        <v>107</v>
      </c>
      <c r="BY78" s="289">
        <v>1</v>
      </c>
      <c r="BZ78" s="290">
        <f t="shared" si="211"/>
        <v>0</v>
      </c>
      <c r="CA78" s="291">
        <f t="shared" si="212"/>
        <v>0</v>
      </c>
      <c r="CB78" s="594"/>
      <c r="CE78" s="286" t="s">
        <v>296</v>
      </c>
      <c r="CF78" s="305" t="s">
        <v>297</v>
      </c>
      <c r="CG78" s="288" t="s">
        <v>107</v>
      </c>
      <c r="CH78" s="289">
        <v>1</v>
      </c>
      <c r="CI78" s="290">
        <f t="shared" si="213"/>
        <v>0</v>
      </c>
      <c r="CJ78" s="291">
        <f t="shared" si="214"/>
        <v>0</v>
      </c>
      <c r="CK78" s="594"/>
      <c r="CN78" s="286" t="s">
        <v>296</v>
      </c>
      <c r="CO78" s="305" t="s">
        <v>297</v>
      </c>
      <c r="CP78" s="288" t="s">
        <v>107</v>
      </c>
      <c r="CQ78" s="289">
        <v>1</v>
      </c>
      <c r="CR78" s="290">
        <f t="shared" si="215"/>
        <v>0</v>
      </c>
      <c r="CS78" s="291">
        <f t="shared" si="216"/>
        <v>0</v>
      </c>
      <c r="CT78" s="594"/>
      <c r="CW78" s="286" t="s">
        <v>296</v>
      </c>
      <c r="CX78" s="305" t="s">
        <v>297</v>
      </c>
      <c r="CY78" s="288" t="s">
        <v>107</v>
      </c>
      <c r="CZ78" s="289">
        <v>1</v>
      </c>
      <c r="DA78" s="290">
        <f t="shared" si="217"/>
        <v>0</v>
      </c>
      <c r="DB78" s="291">
        <f t="shared" si="218"/>
        <v>0</v>
      </c>
      <c r="DC78" s="594"/>
      <c r="DF78" s="286" t="s">
        <v>296</v>
      </c>
      <c r="DG78" s="305" t="s">
        <v>297</v>
      </c>
      <c r="DH78" s="288" t="s">
        <v>107</v>
      </c>
      <c r="DI78" s="289">
        <v>1</v>
      </c>
      <c r="DJ78" s="290">
        <f t="shared" si="219"/>
        <v>0</v>
      </c>
      <c r="DK78" s="291">
        <f t="shared" si="220"/>
        <v>0</v>
      </c>
      <c r="DL78" s="594"/>
      <c r="DO78" s="286" t="s">
        <v>296</v>
      </c>
      <c r="DP78" s="305" t="s">
        <v>297</v>
      </c>
      <c r="DQ78" s="288" t="s">
        <v>107</v>
      </c>
      <c r="DR78" s="289">
        <v>1</v>
      </c>
      <c r="DS78" s="290">
        <f t="shared" si="221"/>
        <v>0</v>
      </c>
      <c r="DT78" s="291">
        <f t="shared" si="222"/>
        <v>0</v>
      </c>
      <c r="DU78" s="594"/>
      <c r="DX78" s="286" t="s">
        <v>296</v>
      </c>
      <c r="DY78" s="305" t="s">
        <v>297</v>
      </c>
      <c r="DZ78" s="288" t="s">
        <v>107</v>
      </c>
      <c r="EA78" s="289">
        <v>1</v>
      </c>
      <c r="EB78" s="290">
        <f t="shared" si="223"/>
        <v>0</v>
      </c>
      <c r="EC78" s="291">
        <f t="shared" si="224"/>
        <v>0</v>
      </c>
      <c r="ED78" s="594"/>
      <c r="EG78" s="286" t="s">
        <v>296</v>
      </c>
      <c r="EH78" s="305" t="s">
        <v>297</v>
      </c>
      <c r="EI78" s="288" t="s">
        <v>107</v>
      </c>
      <c r="EJ78" s="289">
        <v>1</v>
      </c>
      <c r="EK78" s="290">
        <f t="shared" si="225"/>
        <v>0</v>
      </c>
      <c r="EL78" s="291">
        <f t="shared" si="226"/>
        <v>0</v>
      </c>
      <c r="EM78" s="594"/>
    </row>
    <row r="79" spans="2:143" ht="17.25" thickTop="1">
      <c r="B79" s="308" t="s">
        <v>298</v>
      </c>
      <c r="C79" s="270" t="s">
        <v>299</v>
      </c>
      <c r="D79" s="309"/>
      <c r="E79" s="310"/>
      <c r="F79" s="311"/>
      <c r="G79" s="312"/>
      <c r="H79" s="275">
        <f>SUM(G80:G84)</f>
        <v>0</v>
      </c>
      <c r="K79" s="308" t="s">
        <v>298</v>
      </c>
      <c r="L79" s="270" t="s">
        <v>299</v>
      </c>
      <c r="M79" s="309"/>
      <c r="N79" s="310"/>
      <c r="O79" s="310"/>
      <c r="P79" s="312"/>
      <c r="Q79" s="275">
        <f>SUM(P80:P84)</f>
        <v>799722</v>
      </c>
      <c r="T79" s="308" t="s">
        <v>298</v>
      </c>
      <c r="U79" s="270" t="s">
        <v>299</v>
      </c>
      <c r="V79" s="309"/>
      <c r="W79" s="310"/>
      <c r="X79" s="310"/>
      <c r="Y79" s="312"/>
      <c r="Z79" s="275">
        <f>SUM(Y80:Y84)</f>
        <v>876719</v>
      </c>
      <c r="AC79" s="308" t="s">
        <v>298</v>
      </c>
      <c r="AD79" s="270" t="s">
        <v>299</v>
      </c>
      <c r="AE79" s="309"/>
      <c r="AF79" s="310"/>
      <c r="AG79" s="310"/>
      <c r="AH79" s="312"/>
      <c r="AI79" s="275">
        <f>SUM(AH80:AH84)</f>
        <v>1495000</v>
      </c>
      <c r="AL79" s="308" t="s">
        <v>298</v>
      </c>
      <c r="AM79" s="270" t="s">
        <v>299</v>
      </c>
      <c r="AN79" s="309"/>
      <c r="AO79" s="310"/>
      <c r="AP79" s="310"/>
      <c r="AQ79" s="312"/>
      <c r="AR79" s="275">
        <f>SUM(AQ80:AQ84)</f>
        <v>1000000</v>
      </c>
      <c r="AU79" s="308" t="s">
        <v>298</v>
      </c>
      <c r="AV79" s="270" t="s">
        <v>299</v>
      </c>
      <c r="AW79" s="309"/>
      <c r="AX79" s="310"/>
      <c r="AY79" s="310"/>
      <c r="AZ79" s="312"/>
      <c r="BA79" s="275">
        <f>SUM(AZ80:AZ84)</f>
        <v>1115000</v>
      </c>
      <c r="BD79" s="308" t="s">
        <v>298</v>
      </c>
      <c r="BE79" s="270" t="s">
        <v>299</v>
      </c>
      <c r="BF79" s="309"/>
      <c r="BG79" s="310"/>
      <c r="BH79" s="310"/>
      <c r="BI79" s="312"/>
      <c r="BJ79" s="275">
        <f>SUM(BI80:BI84)</f>
        <v>510983</v>
      </c>
      <c r="BM79" s="308" t="s">
        <v>298</v>
      </c>
      <c r="BN79" s="270" t="s">
        <v>299</v>
      </c>
      <c r="BO79" s="309"/>
      <c r="BP79" s="310"/>
      <c r="BQ79" s="310"/>
      <c r="BR79" s="312"/>
      <c r="BS79" s="275">
        <f>SUM(BR80:BR84)</f>
        <v>0</v>
      </c>
      <c r="BV79" s="308" t="s">
        <v>298</v>
      </c>
      <c r="BW79" s="270" t="s">
        <v>299</v>
      </c>
      <c r="BX79" s="309"/>
      <c r="BY79" s="310"/>
      <c r="BZ79" s="310"/>
      <c r="CA79" s="312"/>
      <c r="CB79" s="275">
        <f>SUM(CA80:CA84)</f>
        <v>0</v>
      </c>
      <c r="CE79" s="308" t="s">
        <v>298</v>
      </c>
      <c r="CF79" s="270" t="s">
        <v>299</v>
      </c>
      <c r="CG79" s="309"/>
      <c r="CH79" s="310"/>
      <c r="CI79" s="310"/>
      <c r="CJ79" s="312"/>
      <c r="CK79" s="275">
        <f>SUM(CJ80:CJ84)</f>
        <v>0</v>
      </c>
      <c r="CN79" s="308" t="s">
        <v>298</v>
      </c>
      <c r="CO79" s="270" t="s">
        <v>299</v>
      </c>
      <c r="CP79" s="309"/>
      <c r="CQ79" s="310"/>
      <c r="CR79" s="310"/>
      <c r="CS79" s="312"/>
      <c r="CT79" s="275">
        <f>SUM(CS80:CS84)</f>
        <v>0</v>
      </c>
      <c r="CW79" s="308" t="s">
        <v>298</v>
      </c>
      <c r="CX79" s="270" t="s">
        <v>299</v>
      </c>
      <c r="CY79" s="309"/>
      <c r="CZ79" s="310"/>
      <c r="DA79" s="310"/>
      <c r="DB79" s="312"/>
      <c r="DC79" s="275">
        <f>SUM(DB80:DB84)</f>
        <v>0</v>
      </c>
      <c r="DF79" s="308" t="s">
        <v>298</v>
      </c>
      <c r="DG79" s="270" t="s">
        <v>299</v>
      </c>
      <c r="DH79" s="309"/>
      <c r="DI79" s="310"/>
      <c r="DJ79" s="310"/>
      <c r="DK79" s="312"/>
      <c r="DL79" s="275">
        <f>SUM(DK80:DK84)</f>
        <v>0</v>
      </c>
      <c r="DO79" s="308" t="s">
        <v>298</v>
      </c>
      <c r="DP79" s="270" t="s">
        <v>299</v>
      </c>
      <c r="DQ79" s="309"/>
      <c r="DR79" s="310"/>
      <c r="DS79" s="310"/>
      <c r="DT79" s="312"/>
      <c r="DU79" s="275">
        <f>SUM(DT80:DT84)</f>
        <v>0</v>
      </c>
      <c r="DX79" s="308" t="s">
        <v>298</v>
      </c>
      <c r="DY79" s="270" t="s">
        <v>299</v>
      </c>
      <c r="DZ79" s="309"/>
      <c r="EA79" s="310"/>
      <c r="EB79" s="310"/>
      <c r="EC79" s="312"/>
      <c r="ED79" s="275">
        <f>SUM(EC80:EC84)</f>
        <v>0</v>
      </c>
      <c r="EG79" s="308" t="s">
        <v>298</v>
      </c>
      <c r="EH79" s="270" t="s">
        <v>299</v>
      </c>
      <c r="EI79" s="309"/>
      <c r="EJ79" s="310"/>
      <c r="EK79" s="310"/>
      <c r="EL79" s="312"/>
      <c r="EM79" s="275">
        <f>SUM(EL80:EL84)</f>
        <v>0</v>
      </c>
    </row>
    <row r="80" spans="2:143" ht="54.75" customHeight="1">
      <c r="B80" s="286"/>
      <c r="C80" s="287" t="s">
        <v>300</v>
      </c>
      <c r="D80" s="288"/>
      <c r="E80" s="289"/>
      <c r="F80" s="333"/>
      <c r="G80" s="291"/>
      <c r="H80" s="594" t="e">
        <f>+H79/G189</f>
        <v>#DIV/0!</v>
      </c>
      <c r="K80" s="286"/>
      <c r="L80" s="287" t="s">
        <v>300</v>
      </c>
      <c r="M80" s="288"/>
      <c r="N80" s="289"/>
      <c r="O80" s="289"/>
      <c r="P80" s="291"/>
      <c r="Q80" s="594">
        <f>+Q79/P189</f>
        <v>2.1059843756427131E-2</v>
      </c>
      <c r="T80" s="286"/>
      <c r="U80" s="287" t="s">
        <v>300</v>
      </c>
      <c r="V80" s="288"/>
      <c r="W80" s="289"/>
      <c r="X80" s="289"/>
      <c r="Y80" s="291"/>
      <c r="Z80" s="594">
        <f>+Z79/Y189</f>
        <v>1.3756602382710521E-2</v>
      </c>
      <c r="AC80" s="286"/>
      <c r="AD80" s="287" t="s">
        <v>300</v>
      </c>
      <c r="AE80" s="288"/>
      <c r="AF80" s="289"/>
      <c r="AG80" s="289"/>
      <c r="AH80" s="291"/>
      <c r="AI80" s="594">
        <f>+AI79/AH189</f>
        <v>2.3699689581624387E-2</v>
      </c>
      <c r="AL80" s="286"/>
      <c r="AM80" s="287" t="s">
        <v>300</v>
      </c>
      <c r="AN80" s="288"/>
      <c r="AO80" s="289"/>
      <c r="AP80" s="289"/>
      <c r="AQ80" s="291"/>
      <c r="AR80" s="594">
        <f>+AR79/AQ189</f>
        <v>1.5415446277169724E-2</v>
      </c>
      <c r="AU80" s="286"/>
      <c r="AV80" s="287" t="s">
        <v>300</v>
      </c>
      <c r="AW80" s="288"/>
      <c r="AX80" s="289"/>
      <c r="AY80" s="289"/>
      <c r="AZ80" s="291"/>
      <c r="BA80" s="594">
        <f>+BA79/AZ189</f>
        <v>1.7288719175861177E-2</v>
      </c>
      <c r="BD80" s="286"/>
      <c r="BE80" s="287" t="s">
        <v>300</v>
      </c>
      <c r="BF80" s="288"/>
      <c r="BG80" s="289"/>
      <c r="BH80" s="289"/>
      <c r="BI80" s="291"/>
      <c r="BJ80" s="594">
        <f>+BJ79/BI189</f>
        <v>8.7105573353412936E-3</v>
      </c>
      <c r="BM80" s="286"/>
      <c r="BN80" s="287" t="s">
        <v>300</v>
      </c>
      <c r="BO80" s="288"/>
      <c r="BP80" s="289"/>
      <c r="BQ80" s="289"/>
      <c r="BR80" s="291"/>
      <c r="BS80" s="594" t="e">
        <f>+BS79/BR189</f>
        <v>#DIV/0!</v>
      </c>
      <c r="BV80" s="286"/>
      <c r="BW80" s="287" t="s">
        <v>300</v>
      </c>
      <c r="BX80" s="288"/>
      <c r="BY80" s="289"/>
      <c r="BZ80" s="289"/>
      <c r="CA80" s="291"/>
      <c r="CB80" s="594" t="e">
        <f>+CB79/CA189</f>
        <v>#DIV/0!</v>
      </c>
      <c r="CE80" s="286"/>
      <c r="CF80" s="287" t="s">
        <v>300</v>
      </c>
      <c r="CG80" s="288"/>
      <c r="CH80" s="289"/>
      <c r="CI80" s="289"/>
      <c r="CJ80" s="291"/>
      <c r="CK80" s="594" t="e">
        <f>+CK79/CJ189</f>
        <v>#DIV/0!</v>
      </c>
      <c r="CN80" s="286"/>
      <c r="CO80" s="287" t="s">
        <v>300</v>
      </c>
      <c r="CP80" s="288"/>
      <c r="CQ80" s="289"/>
      <c r="CR80" s="289"/>
      <c r="CS80" s="291"/>
      <c r="CT80" s="594" t="e">
        <f>+CT79/CS189</f>
        <v>#DIV/0!</v>
      </c>
      <c r="CW80" s="286"/>
      <c r="CX80" s="287" t="s">
        <v>300</v>
      </c>
      <c r="CY80" s="288"/>
      <c r="CZ80" s="289"/>
      <c r="DA80" s="289"/>
      <c r="DB80" s="291"/>
      <c r="DC80" s="594" t="e">
        <f>+DC79/DB189</f>
        <v>#DIV/0!</v>
      </c>
      <c r="DF80" s="286"/>
      <c r="DG80" s="287" t="s">
        <v>300</v>
      </c>
      <c r="DH80" s="288"/>
      <c r="DI80" s="289"/>
      <c r="DJ80" s="289"/>
      <c r="DK80" s="291"/>
      <c r="DL80" s="594" t="e">
        <f>+DL79/DK189</f>
        <v>#DIV/0!</v>
      </c>
      <c r="DO80" s="286"/>
      <c r="DP80" s="287" t="s">
        <v>300</v>
      </c>
      <c r="DQ80" s="288"/>
      <c r="DR80" s="289"/>
      <c r="DS80" s="289"/>
      <c r="DT80" s="291"/>
      <c r="DU80" s="594" t="e">
        <f>+DU79/DT189</f>
        <v>#DIV/0!</v>
      </c>
      <c r="DX80" s="286"/>
      <c r="DY80" s="287" t="s">
        <v>300</v>
      </c>
      <c r="DZ80" s="288"/>
      <c r="EA80" s="289"/>
      <c r="EB80" s="289"/>
      <c r="EC80" s="291"/>
      <c r="ED80" s="594" t="e">
        <f>+ED79/EC189</f>
        <v>#DIV/0!</v>
      </c>
      <c r="EG80" s="286"/>
      <c r="EH80" s="287" t="s">
        <v>300</v>
      </c>
      <c r="EI80" s="288"/>
      <c r="EJ80" s="289"/>
      <c r="EK80" s="289"/>
      <c r="EL80" s="291"/>
      <c r="EM80" s="594" t="e">
        <f>+EM79/EL189</f>
        <v>#DIV/0!</v>
      </c>
    </row>
    <row r="81" spans="2:143" ht="106.5" customHeight="1">
      <c r="B81" s="286" t="s">
        <v>301</v>
      </c>
      <c r="C81" s="287" t="s">
        <v>302</v>
      </c>
      <c r="D81" s="288" t="s">
        <v>107</v>
      </c>
      <c r="E81" s="289">
        <v>1</v>
      </c>
      <c r="F81" s="290">
        <v>0</v>
      </c>
      <c r="G81" s="291">
        <f t="shared" ref="G81:G84" si="227">+ROUND(E81*F81,0)</f>
        <v>0</v>
      </c>
      <c r="H81" s="594"/>
      <c r="K81" s="286" t="s">
        <v>301</v>
      </c>
      <c r="L81" s="287" t="s">
        <v>302</v>
      </c>
      <c r="M81" s="288" t="s">
        <v>107</v>
      </c>
      <c r="N81" s="289">
        <v>1</v>
      </c>
      <c r="O81" s="290">
        <f t="shared" si="181"/>
        <v>162047</v>
      </c>
      <c r="P81" s="291">
        <f t="shared" ref="P81:P84" si="228">+ROUND(N81*O81,0)</f>
        <v>162047</v>
      </c>
      <c r="Q81" s="594"/>
      <c r="T81" s="286" t="s">
        <v>301</v>
      </c>
      <c r="U81" s="287" t="s">
        <v>302</v>
      </c>
      <c r="V81" s="288" t="s">
        <v>107</v>
      </c>
      <c r="W81" s="289">
        <v>1</v>
      </c>
      <c r="X81" s="290">
        <f>VLOOKUP(T81,OFERENTE_2,5,FALSE)</f>
        <v>235000</v>
      </c>
      <c r="Y81" s="291">
        <f t="shared" ref="Y81:Y84" si="229">+ROUND(W81*X81,0)</f>
        <v>235000</v>
      </c>
      <c r="Z81" s="594"/>
      <c r="AC81" s="286" t="s">
        <v>301</v>
      </c>
      <c r="AD81" s="287" t="s">
        <v>302</v>
      </c>
      <c r="AE81" s="288" t="s">
        <v>107</v>
      </c>
      <c r="AF81" s="289">
        <v>1</v>
      </c>
      <c r="AG81" s="290">
        <f>VLOOKUP(AC81,OFERENTE_3,5,FALSE)</f>
        <v>780000</v>
      </c>
      <c r="AH81" s="291">
        <f t="shared" ref="AH81:AH84" si="230">+ROUND(AF81*AG81,0)</f>
        <v>780000</v>
      </c>
      <c r="AI81" s="594"/>
      <c r="AL81" s="286" t="s">
        <v>301</v>
      </c>
      <c r="AM81" s="287" t="s">
        <v>302</v>
      </c>
      <c r="AN81" s="288" t="s">
        <v>107</v>
      </c>
      <c r="AO81" s="289">
        <v>1</v>
      </c>
      <c r="AP81" s="290">
        <f>VLOOKUP(AL81,OFERENTE_4,5,FALSE)</f>
        <v>300000</v>
      </c>
      <c r="AQ81" s="291">
        <f t="shared" ref="AQ81:AQ84" si="231">+ROUND(AO81*AP81,0)</f>
        <v>300000</v>
      </c>
      <c r="AR81" s="594"/>
      <c r="AU81" s="286" t="s">
        <v>301</v>
      </c>
      <c r="AV81" s="287" t="s">
        <v>302</v>
      </c>
      <c r="AW81" s="288" t="s">
        <v>107</v>
      </c>
      <c r="AX81" s="289">
        <v>1</v>
      </c>
      <c r="AY81" s="290">
        <f>VLOOKUP(AU81,OFERENTE_5,5,FALSE)</f>
        <v>500000</v>
      </c>
      <c r="AZ81" s="291">
        <f t="shared" ref="AZ81:AZ84" si="232">+ROUND(AX81*AY81,0)</f>
        <v>500000</v>
      </c>
      <c r="BA81" s="594"/>
      <c r="BD81" s="286" t="s">
        <v>301</v>
      </c>
      <c r="BE81" s="287" t="s">
        <v>302</v>
      </c>
      <c r="BF81" s="288" t="s">
        <v>107</v>
      </c>
      <c r="BG81" s="289">
        <v>1</v>
      </c>
      <c r="BH81" s="290">
        <f>VLOOKUP(BD81,OFERENTE_6,5,FALSE)</f>
        <v>161710</v>
      </c>
      <c r="BI81" s="291">
        <f t="shared" ref="BI81:BI84" si="233">+ROUND(BG81*BH81,0)</f>
        <v>161710</v>
      </c>
      <c r="BJ81" s="594"/>
      <c r="BM81" s="286" t="s">
        <v>301</v>
      </c>
      <c r="BN81" s="287" t="s">
        <v>302</v>
      </c>
      <c r="BO81" s="288" t="s">
        <v>107</v>
      </c>
      <c r="BP81" s="289">
        <v>1</v>
      </c>
      <c r="BQ81" s="290">
        <f>VLOOKUP(BM81,OFERENTE_7,5,FALSE)</f>
        <v>0</v>
      </c>
      <c r="BR81" s="291">
        <f t="shared" ref="BR81:BR84" si="234">+ROUND(BP81*BQ81,0)</f>
        <v>0</v>
      </c>
      <c r="BS81" s="594"/>
      <c r="BV81" s="286" t="s">
        <v>301</v>
      </c>
      <c r="BW81" s="287" t="s">
        <v>302</v>
      </c>
      <c r="BX81" s="288" t="s">
        <v>107</v>
      </c>
      <c r="BY81" s="289">
        <v>1</v>
      </c>
      <c r="BZ81" s="290">
        <f>VLOOKUP(BV81,OFERENTE_8,5,FALSE)</f>
        <v>0</v>
      </c>
      <c r="CA81" s="291">
        <f t="shared" ref="CA81:CA84" si="235">+ROUND(BY81*BZ81,0)</f>
        <v>0</v>
      </c>
      <c r="CB81" s="594"/>
      <c r="CE81" s="286" t="s">
        <v>301</v>
      </c>
      <c r="CF81" s="287" t="s">
        <v>302</v>
      </c>
      <c r="CG81" s="288" t="s">
        <v>107</v>
      </c>
      <c r="CH81" s="289">
        <v>1</v>
      </c>
      <c r="CI81" s="290">
        <f>VLOOKUP(CE81,OFERENTE_9,5,FALSE)</f>
        <v>0</v>
      </c>
      <c r="CJ81" s="291">
        <f t="shared" ref="CJ81:CJ84" si="236">+ROUND(CH81*CI81,0)</f>
        <v>0</v>
      </c>
      <c r="CK81" s="594"/>
      <c r="CN81" s="286" t="s">
        <v>301</v>
      </c>
      <c r="CO81" s="287" t="s">
        <v>302</v>
      </c>
      <c r="CP81" s="288" t="s">
        <v>107</v>
      </c>
      <c r="CQ81" s="289">
        <v>1</v>
      </c>
      <c r="CR81" s="290">
        <f>VLOOKUP(CN81,OFERENTE_10,5,FALSE)</f>
        <v>0</v>
      </c>
      <c r="CS81" s="291">
        <f t="shared" ref="CS81:CS84" si="237">+ROUND(CQ81*CR81,0)</f>
        <v>0</v>
      </c>
      <c r="CT81" s="594"/>
      <c r="CW81" s="286" t="s">
        <v>301</v>
      </c>
      <c r="CX81" s="287" t="s">
        <v>302</v>
      </c>
      <c r="CY81" s="288" t="s">
        <v>107</v>
      </c>
      <c r="CZ81" s="289">
        <v>1</v>
      </c>
      <c r="DA81" s="290">
        <f>VLOOKUP(CW81,OFERENTE_11,5,FALSE)</f>
        <v>0</v>
      </c>
      <c r="DB81" s="291">
        <f t="shared" ref="DB81:DB84" si="238">+ROUND(CZ81*DA81,0)</f>
        <v>0</v>
      </c>
      <c r="DC81" s="594"/>
      <c r="DF81" s="286" t="s">
        <v>301</v>
      </c>
      <c r="DG81" s="287" t="s">
        <v>302</v>
      </c>
      <c r="DH81" s="288" t="s">
        <v>107</v>
      </c>
      <c r="DI81" s="289">
        <v>1</v>
      </c>
      <c r="DJ81" s="290">
        <f>VLOOKUP(DF81,OFERENTE_12,5,FALSE)</f>
        <v>0</v>
      </c>
      <c r="DK81" s="291">
        <f t="shared" ref="DK81:DK84" si="239">+ROUND(DI81*DJ81,0)</f>
        <v>0</v>
      </c>
      <c r="DL81" s="594"/>
      <c r="DO81" s="286" t="s">
        <v>301</v>
      </c>
      <c r="DP81" s="287" t="s">
        <v>302</v>
      </c>
      <c r="DQ81" s="288" t="s">
        <v>107</v>
      </c>
      <c r="DR81" s="289">
        <v>1</v>
      </c>
      <c r="DS81" s="290">
        <f>VLOOKUP(DO81,OFERENTE_13,5,FALSE)</f>
        <v>0</v>
      </c>
      <c r="DT81" s="291">
        <f t="shared" ref="DT81:DT84" si="240">+ROUND(DR81*DS81,0)</f>
        <v>0</v>
      </c>
      <c r="DU81" s="594"/>
      <c r="DX81" s="286" t="s">
        <v>301</v>
      </c>
      <c r="DY81" s="287" t="s">
        <v>302</v>
      </c>
      <c r="DZ81" s="288" t="s">
        <v>107</v>
      </c>
      <c r="EA81" s="289">
        <v>1</v>
      </c>
      <c r="EB81" s="290">
        <f>VLOOKUP(DX81,OFERENTE_14,5,FALSE)</f>
        <v>0</v>
      </c>
      <c r="EC81" s="291">
        <f t="shared" ref="EC81:EC84" si="241">+ROUND(EA81*EB81,0)</f>
        <v>0</v>
      </c>
      <c r="ED81" s="594"/>
      <c r="EG81" s="286" t="s">
        <v>301</v>
      </c>
      <c r="EH81" s="287" t="s">
        <v>302</v>
      </c>
      <c r="EI81" s="288" t="s">
        <v>107</v>
      </c>
      <c r="EJ81" s="289">
        <v>1</v>
      </c>
      <c r="EK81" s="290">
        <f>VLOOKUP(EG81,OFERENTE_15,5,FALSE)</f>
        <v>0</v>
      </c>
      <c r="EL81" s="291">
        <f t="shared" ref="EL81:EL84" si="242">+ROUND(EJ81*EK81,0)</f>
        <v>0</v>
      </c>
      <c r="EM81" s="594"/>
    </row>
    <row r="82" spans="2:143" ht="163.5" customHeight="1">
      <c r="B82" s="286" t="s">
        <v>303</v>
      </c>
      <c r="C82" s="305" t="s">
        <v>304</v>
      </c>
      <c r="D82" s="288" t="s">
        <v>107</v>
      </c>
      <c r="E82" s="289">
        <v>1</v>
      </c>
      <c r="F82" s="290">
        <v>0</v>
      </c>
      <c r="G82" s="291">
        <f t="shared" si="227"/>
        <v>0</v>
      </c>
      <c r="H82" s="594"/>
      <c r="K82" s="286" t="s">
        <v>303</v>
      </c>
      <c r="L82" s="305" t="s">
        <v>304</v>
      </c>
      <c r="M82" s="288" t="s">
        <v>107</v>
      </c>
      <c r="N82" s="289">
        <v>1</v>
      </c>
      <c r="O82" s="290">
        <f t="shared" si="181"/>
        <v>196374</v>
      </c>
      <c r="P82" s="291">
        <f t="shared" si="228"/>
        <v>196374</v>
      </c>
      <c r="Q82" s="594"/>
      <c r="T82" s="286" t="s">
        <v>303</v>
      </c>
      <c r="U82" s="305" t="s">
        <v>304</v>
      </c>
      <c r="V82" s="288" t="s">
        <v>107</v>
      </c>
      <c r="W82" s="289">
        <v>1</v>
      </c>
      <c r="X82" s="290">
        <f>VLOOKUP(T82,OFERENTE_2,5,FALSE)</f>
        <v>219219</v>
      </c>
      <c r="Y82" s="291">
        <f t="shared" si="229"/>
        <v>219219</v>
      </c>
      <c r="Z82" s="594"/>
      <c r="AC82" s="286" t="s">
        <v>303</v>
      </c>
      <c r="AD82" s="305" t="s">
        <v>304</v>
      </c>
      <c r="AE82" s="288" t="s">
        <v>107</v>
      </c>
      <c r="AF82" s="289">
        <v>1</v>
      </c>
      <c r="AG82" s="290">
        <f>VLOOKUP(AC82,OFERENTE_3,5,FALSE)</f>
        <v>145000</v>
      </c>
      <c r="AH82" s="291">
        <f t="shared" si="230"/>
        <v>145000</v>
      </c>
      <c r="AI82" s="594"/>
      <c r="AL82" s="286" t="s">
        <v>303</v>
      </c>
      <c r="AM82" s="305" t="s">
        <v>304</v>
      </c>
      <c r="AN82" s="288" t="s">
        <v>107</v>
      </c>
      <c r="AO82" s="289">
        <v>1</v>
      </c>
      <c r="AP82" s="290">
        <f>VLOOKUP(AL82,OFERENTE_4,5,FALSE)</f>
        <v>280000</v>
      </c>
      <c r="AQ82" s="291">
        <f t="shared" si="231"/>
        <v>280000</v>
      </c>
      <c r="AR82" s="594"/>
      <c r="AU82" s="286" t="s">
        <v>303</v>
      </c>
      <c r="AV82" s="305" t="s">
        <v>304</v>
      </c>
      <c r="AW82" s="288" t="s">
        <v>107</v>
      </c>
      <c r="AX82" s="289">
        <v>1</v>
      </c>
      <c r="AY82" s="290">
        <f>VLOOKUP(AU82,OFERENTE_5,5,FALSE)</f>
        <v>250000</v>
      </c>
      <c r="AZ82" s="291">
        <f t="shared" si="232"/>
        <v>250000</v>
      </c>
      <c r="BA82" s="594"/>
      <c r="BD82" s="286" t="s">
        <v>303</v>
      </c>
      <c r="BE82" s="305" t="s">
        <v>304</v>
      </c>
      <c r="BF82" s="288" t="s">
        <v>107</v>
      </c>
      <c r="BG82" s="289">
        <v>1</v>
      </c>
      <c r="BH82" s="290">
        <f>VLOOKUP(BD82,OFERENTE_6,5,FALSE)</f>
        <v>129677</v>
      </c>
      <c r="BI82" s="291">
        <f t="shared" si="233"/>
        <v>129677</v>
      </c>
      <c r="BJ82" s="594"/>
      <c r="BM82" s="286" t="s">
        <v>303</v>
      </c>
      <c r="BN82" s="305" t="s">
        <v>304</v>
      </c>
      <c r="BO82" s="288" t="s">
        <v>107</v>
      </c>
      <c r="BP82" s="289">
        <v>1</v>
      </c>
      <c r="BQ82" s="290">
        <f>VLOOKUP(BM82,OFERENTE_7,5,FALSE)</f>
        <v>0</v>
      </c>
      <c r="BR82" s="291">
        <f t="shared" si="234"/>
        <v>0</v>
      </c>
      <c r="BS82" s="594"/>
      <c r="BV82" s="286" t="s">
        <v>303</v>
      </c>
      <c r="BW82" s="305" t="s">
        <v>304</v>
      </c>
      <c r="BX82" s="288" t="s">
        <v>107</v>
      </c>
      <c r="BY82" s="289">
        <v>1</v>
      </c>
      <c r="BZ82" s="290">
        <f>VLOOKUP(BV82,OFERENTE_8,5,FALSE)</f>
        <v>0</v>
      </c>
      <c r="CA82" s="291">
        <f t="shared" si="235"/>
        <v>0</v>
      </c>
      <c r="CB82" s="594"/>
      <c r="CE82" s="286" t="s">
        <v>303</v>
      </c>
      <c r="CF82" s="305" t="s">
        <v>304</v>
      </c>
      <c r="CG82" s="288" t="s">
        <v>107</v>
      </c>
      <c r="CH82" s="289">
        <v>1</v>
      </c>
      <c r="CI82" s="290">
        <f>VLOOKUP(CE82,OFERENTE_9,5,FALSE)</f>
        <v>0</v>
      </c>
      <c r="CJ82" s="291">
        <f t="shared" si="236"/>
        <v>0</v>
      </c>
      <c r="CK82" s="594"/>
      <c r="CN82" s="286" t="s">
        <v>303</v>
      </c>
      <c r="CO82" s="305" t="s">
        <v>304</v>
      </c>
      <c r="CP82" s="288" t="s">
        <v>107</v>
      </c>
      <c r="CQ82" s="289">
        <v>1</v>
      </c>
      <c r="CR82" s="290">
        <f>VLOOKUP(CN82,OFERENTE_10,5,FALSE)</f>
        <v>0</v>
      </c>
      <c r="CS82" s="291">
        <f t="shared" si="237"/>
        <v>0</v>
      </c>
      <c r="CT82" s="594"/>
      <c r="CW82" s="286" t="s">
        <v>303</v>
      </c>
      <c r="CX82" s="305" t="s">
        <v>304</v>
      </c>
      <c r="CY82" s="288" t="s">
        <v>107</v>
      </c>
      <c r="CZ82" s="289">
        <v>1</v>
      </c>
      <c r="DA82" s="290">
        <f>VLOOKUP(CW82,OFERENTE_11,5,FALSE)</f>
        <v>0</v>
      </c>
      <c r="DB82" s="291">
        <f t="shared" si="238"/>
        <v>0</v>
      </c>
      <c r="DC82" s="594"/>
      <c r="DF82" s="286" t="s">
        <v>303</v>
      </c>
      <c r="DG82" s="305" t="s">
        <v>304</v>
      </c>
      <c r="DH82" s="288" t="s">
        <v>107</v>
      </c>
      <c r="DI82" s="289">
        <v>1</v>
      </c>
      <c r="DJ82" s="290">
        <f>VLOOKUP(DF82,OFERENTE_12,5,FALSE)</f>
        <v>0</v>
      </c>
      <c r="DK82" s="291">
        <f t="shared" si="239"/>
        <v>0</v>
      </c>
      <c r="DL82" s="594"/>
      <c r="DO82" s="286" t="s">
        <v>303</v>
      </c>
      <c r="DP82" s="305" t="s">
        <v>304</v>
      </c>
      <c r="DQ82" s="288" t="s">
        <v>107</v>
      </c>
      <c r="DR82" s="289">
        <v>1</v>
      </c>
      <c r="DS82" s="290">
        <f>VLOOKUP(DO82,OFERENTE_13,5,FALSE)</f>
        <v>0</v>
      </c>
      <c r="DT82" s="291">
        <f t="shared" si="240"/>
        <v>0</v>
      </c>
      <c r="DU82" s="594"/>
      <c r="DX82" s="286" t="s">
        <v>303</v>
      </c>
      <c r="DY82" s="305" t="s">
        <v>304</v>
      </c>
      <c r="DZ82" s="288" t="s">
        <v>107</v>
      </c>
      <c r="EA82" s="289">
        <v>1</v>
      </c>
      <c r="EB82" s="290">
        <f>VLOOKUP(DX82,OFERENTE_14,5,FALSE)</f>
        <v>0</v>
      </c>
      <c r="EC82" s="291">
        <f t="shared" si="241"/>
        <v>0</v>
      </c>
      <c r="ED82" s="594"/>
      <c r="EG82" s="286" t="s">
        <v>303</v>
      </c>
      <c r="EH82" s="305" t="s">
        <v>304</v>
      </c>
      <c r="EI82" s="288" t="s">
        <v>107</v>
      </c>
      <c r="EJ82" s="289">
        <v>1</v>
      </c>
      <c r="EK82" s="290">
        <f>VLOOKUP(EG82,OFERENTE_15,5,FALSE)</f>
        <v>0</v>
      </c>
      <c r="EL82" s="291">
        <f t="shared" si="242"/>
        <v>0</v>
      </c>
      <c r="EM82" s="594"/>
    </row>
    <row r="83" spans="2:143" ht="66.75" customHeight="1">
      <c r="B83" s="286" t="s">
        <v>305</v>
      </c>
      <c r="C83" s="287" t="s">
        <v>306</v>
      </c>
      <c r="D83" s="288" t="s">
        <v>107</v>
      </c>
      <c r="E83" s="289">
        <v>1</v>
      </c>
      <c r="F83" s="290">
        <v>0</v>
      </c>
      <c r="G83" s="291">
        <f t="shared" si="227"/>
        <v>0</v>
      </c>
      <c r="H83" s="594"/>
      <c r="K83" s="286" t="s">
        <v>305</v>
      </c>
      <c r="L83" s="287" t="s">
        <v>306</v>
      </c>
      <c r="M83" s="288" t="s">
        <v>107</v>
      </c>
      <c r="N83" s="289">
        <v>1</v>
      </c>
      <c r="O83" s="290">
        <f t="shared" si="181"/>
        <v>198201</v>
      </c>
      <c r="P83" s="291">
        <f t="shared" si="228"/>
        <v>198201</v>
      </c>
      <c r="Q83" s="594"/>
      <c r="T83" s="286" t="s">
        <v>305</v>
      </c>
      <c r="U83" s="287" t="s">
        <v>306</v>
      </c>
      <c r="V83" s="288" t="s">
        <v>107</v>
      </c>
      <c r="W83" s="289">
        <v>1</v>
      </c>
      <c r="X83" s="290">
        <f>VLOOKUP(T83,OFERENTE_2,5,FALSE)</f>
        <v>297500</v>
      </c>
      <c r="Y83" s="291">
        <f t="shared" si="229"/>
        <v>297500</v>
      </c>
      <c r="Z83" s="594"/>
      <c r="AC83" s="286" t="s">
        <v>305</v>
      </c>
      <c r="AD83" s="287" t="s">
        <v>306</v>
      </c>
      <c r="AE83" s="288" t="s">
        <v>107</v>
      </c>
      <c r="AF83" s="289">
        <v>1</v>
      </c>
      <c r="AG83" s="290">
        <f>VLOOKUP(AC83,OFERENTE_3,5,FALSE)</f>
        <v>450000</v>
      </c>
      <c r="AH83" s="291">
        <f t="shared" si="230"/>
        <v>450000</v>
      </c>
      <c r="AI83" s="594"/>
      <c r="AL83" s="286" t="s">
        <v>305</v>
      </c>
      <c r="AM83" s="287" t="s">
        <v>306</v>
      </c>
      <c r="AN83" s="288" t="s">
        <v>107</v>
      </c>
      <c r="AO83" s="289">
        <v>1</v>
      </c>
      <c r="AP83" s="290">
        <f>VLOOKUP(AL83,OFERENTE_4,5,FALSE)</f>
        <v>120000</v>
      </c>
      <c r="AQ83" s="291">
        <f t="shared" si="231"/>
        <v>120000</v>
      </c>
      <c r="AR83" s="594"/>
      <c r="AU83" s="286" t="s">
        <v>305</v>
      </c>
      <c r="AV83" s="287" t="s">
        <v>306</v>
      </c>
      <c r="AW83" s="288" t="s">
        <v>107</v>
      </c>
      <c r="AX83" s="289">
        <v>1</v>
      </c>
      <c r="AY83" s="290">
        <f>VLOOKUP(AU83,OFERENTE_5,5,FALSE)</f>
        <v>215000</v>
      </c>
      <c r="AZ83" s="291">
        <f t="shared" si="232"/>
        <v>215000</v>
      </c>
      <c r="BA83" s="594"/>
      <c r="BD83" s="286" t="s">
        <v>305</v>
      </c>
      <c r="BE83" s="287" t="s">
        <v>306</v>
      </c>
      <c r="BF83" s="288" t="s">
        <v>107</v>
      </c>
      <c r="BG83" s="289">
        <v>1</v>
      </c>
      <c r="BH83" s="290">
        <f>VLOOKUP(BD83,OFERENTE_6,5,FALSE)</f>
        <v>108562</v>
      </c>
      <c r="BI83" s="291">
        <f t="shared" si="233"/>
        <v>108562</v>
      </c>
      <c r="BJ83" s="594"/>
      <c r="BM83" s="286" t="s">
        <v>305</v>
      </c>
      <c r="BN83" s="287" t="s">
        <v>306</v>
      </c>
      <c r="BO83" s="288" t="s">
        <v>107</v>
      </c>
      <c r="BP83" s="289">
        <v>1</v>
      </c>
      <c r="BQ83" s="290">
        <f>VLOOKUP(BM83,OFERENTE_7,5,FALSE)</f>
        <v>0</v>
      </c>
      <c r="BR83" s="291">
        <f t="shared" si="234"/>
        <v>0</v>
      </c>
      <c r="BS83" s="594"/>
      <c r="BV83" s="286" t="s">
        <v>305</v>
      </c>
      <c r="BW83" s="287" t="s">
        <v>306</v>
      </c>
      <c r="BX83" s="288" t="s">
        <v>107</v>
      </c>
      <c r="BY83" s="289">
        <v>1</v>
      </c>
      <c r="BZ83" s="290">
        <f>VLOOKUP(BV83,OFERENTE_8,5,FALSE)</f>
        <v>0</v>
      </c>
      <c r="CA83" s="291">
        <f t="shared" si="235"/>
        <v>0</v>
      </c>
      <c r="CB83" s="594"/>
      <c r="CE83" s="286" t="s">
        <v>305</v>
      </c>
      <c r="CF83" s="287" t="s">
        <v>306</v>
      </c>
      <c r="CG83" s="288" t="s">
        <v>107</v>
      </c>
      <c r="CH83" s="289">
        <v>1</v>
      </c>
      <c r="CI83" s="290">
        <f>VLOOKUP(CE83,OFERENTE_9,5,FALSE)</f>
        <v>0</v>
      </c>
      <c r="CJ83" s="291">
        <f t="shared" si="236"/>
        <v>0</v>
      </c>
      <c r="CK83" s="594"/>
      <c r="CN83" s="286" t="s">
        <v>305</v>
      </c>
      <c r="CO83" s="287" t="s">
        <v>306</v>
      </c>
      <c r="CP83" s="288" t="s">
        <v>107</v>
      </c>
      <c r="CQ83" s="289">
        <v>1</v>
      </c>
      <c r="CR83" s="290">
        <f>VLOOKUP(CN83,OFERENTE_10,5,FALSE)</f>
        <v>0</v>
      </c>
      <c r="CS83" s="291">
        <f t="shared" si="237"/>
        <v>0</v>
      </c>
      <c r="CT83" s="594"/>
      <c r="CW83" s="286" t="s">
        <v>305</v>
      </c>
      <c r="CX83" s="287" t="s">
        <v>306</v>
      </c>
      <c r="CY83" s="288" t="s">
        <v>107</v>
      </c>
      <c r="CZ83" s="289">
        <v>1</v>
      </c>
      <c r="DA83" s="290">
        <f>VLOOKUP(CW83,OFERENTE_11,5,FALSE)</f>
        <v>0</v>
      </c>
      <c r="DB83" s="291">
        <f t="shared" si="238"/>
        <v>0</v>
      </c>
      <c r="DC83" s="594"/>
      <c r="DF83" s="286" t="s">
        <v>305</v>
      </c>
      <c r="DG83" s="287" t="s">
        <v>306</v>
      </c>
      <c r="DH83" s="288" t="s">
        <v>107</v>
      </c>
      <c r="DI83" s="289">
        <v>1</v>
      </c>
      <c r="DJ83" s="290">
        <f>VLOOKUP(DF83,OFERENTE_12,5,FALSE)</f>
        <v>0</v>
      </c>
      <c r="DK83" s="291">
        <f t="shared" si="239"/>
        <v>0</v>
      </c>
      <c r="DL83" s="594"/>
      <c r="DO83" s="286" t="s">
        <v>305</v>
      </c>
      <c r="DP83" s="287" t="s">
        <v>306</v>
      </c>
      <c r="DQ83" s="288" t="s">
        <v>107</v>
      </c>
      <c r="DR83" s="289">
        <v>1</v>
      </c>
      <c r="DS83" s="290">
        <f>VLOOKUP(DO83,OFERENTE_13,5,FALSE)</f>
        <v>0</v>
      </c>
      <c r="DT83" s="291">
        <f t="shared" si="240"/>
        <v>0</v>
      </c>
      <c r="DU83" s="594"/>
      <c r="DX83" s="286" t="s">
        <v>305</v>
      </c>
      <c r="DY83" s="287" t="s">
        <v>306</v>
      </c>
      <c r="DZ83" s="288" t="s">
        <v>107</v>
      </c>
      <c r="EA83" s="289">
        <v>1</v>
      </c>
      <c r="EB83" s="290">
        <f>VLOOKUP(DX83,OFERENTE_14,5,FALSE)</f>
        <v>0</v>
      </c>
      <c r="EC83" s="291">
        <f t="shared" si="241"/>
        <v>0</v>
      </c>
      <c r="ED83" s="594"/>
      <c r="EG83" s="286" t="s">
        <v>305</v>
      </c>
      <c r="EH83" s="287" t="s">
        <v>306</v>
      </c>
      <c r="EI83" s="288" t="s">
        <v>107</v>
      </c>
      <c r="EJ83" s="289">
        <v>1</v>
      </c>
      <c r="EK83" s="290">
        <f>VLOOKUP(EG83,OFERENTE_15,5,FALSE)</f>
        <v>0</v>
      </c>
      <c r="EL83" s="291">
        <f t="shared" si="242"/>
        <v>0</v>
      </c>
      <c r="EM83" s="594"/>
    </row>
    <row r="84" spans="2:143" ht="95.25" customHeight="1" thickBot="1">
      <c r="B84" s="286" t="s">
        <v>307</v>
      </c>
      <c r="C84" s="287" t="s">
        <v>308</v>
      </c>
      <c r="D84" s="288" t="s">
        <v>107</v>
      </c>
      <c r="E84" s="289">
        <v>1</v>
      </c>
      <c r="F84" s="290">
        <v>0</v>
      </c>
      <c r="G84" s="291">
        <f t="shared" si="227"/>
        <v>0</v>
      </c>
      <c r="H84" s="594"/>
      <c r="K84" s="286" t="s">
        <v>307</v>
      </c>
      <c r="L84" s="287" t="s">
        <v>308</v>
      </c>
      <c r="M84" s="288" t="s">
        <v>107</v>
      </c>
      <c r="N84" s="289">
        <v>1</v>
      </c>
      <c r="O84" s="290">
        <f t="shared" si="181"/>
        <v>243100</v>
      </c>
      <c r="P84" s="291">
        <f t="shared" si="228"/>
        <v>243100</v>
      </c>
      <c r="Q84" s="594"/>
      <c r="T84" s="286" t="s">
        <v>307</v>
      </c>
      <c r="U84" s="287" t="s">
        <v>308</v>
      </c>
      <c r="V84" s="288" t="s">
        <v>107</v>
      </c>
      <c r="W84" s="289">
        <v>1</v>
      </c>
      <c r="X84" s="290">
        <f>VLOOKUP(T84,OFERENTE_2,5,FALSE)</f>
        <v>125000</v>
      </c>
      <c r="Y84" s="291">
        <f t="shared" si="229"/>
        <v>125000</v>
      </c>
      <c r="Z84" s="594"/>
      <c r="AC84" s="286" t="s">
        <v>307</v>
      </c>
      <c r="AD84" s="287" t="s">
        <v>308</v>
      </c>
      <c r="AE84" s="288" t="s">
        <v>107</v>
      </c>
      <c r="AF84" s="289">
        <v>1</v>
      </c>
      <c r="AG84" s="290">
        <f>VLOOKUP(AC84,OFERENTE_3,5,FALSE)</f>
        <v>120000</v>
      </c>
      <c r="AH84" s="291">
        <f t="shared" si="230"/>
        <v>120000</v>
      </c>
      <c r="AI84" s="594"/>
      <c r="AL84" s="286" t="s">
        <v>307</v>
      </c>
      <c r="AM84" s="287" t="s">
        <v>308</v>
      </c>
      <c r="AN84" s="288" t="s">
        <v>107</v>
      </c>
      <c r="AO84" s="289">
        <v>1</v>
      </c>
      <c r="AP84" s="290">
        <f>VLOOKUP(AL84,OFERENTE_4,5,FALSE)</f>
        <v>300000</v>
      </c>
      <c r="AQ84" s="291">
        <f t="shared" si="231"/>
        <v>300000</v>
      </c>
      <c r="AR84" s="594"/>
      <c r="AU84" s="286" t="s">
        <v>307</v>
      </c>
      <c r="AV84" s="287" t="s">
        <v>308</v>
      </c>
      <c r="AW84" s="288" t="s">
        <v>107</v>
      </c>
      <c r="AX84" s="289">
        <v>1</v>
      </c>
      <c r="AY84" s="290">
        <f>VLOOKUP(AU84,OFERENTE_5,5,FALSE)</f>
        <v>150000</v>
      </c>
      <c r="AZ84" s="291">
        <f t="shared" si="232"/>
        <v>150000</v>
      </c>
      <c r="BA84" s="594"/>
      <c r="BD84" s="286" t="s">
        <v>307</v>
      </c>
      <c r="BE84" s="287" t="s">
        <v>308</v>
      </c>
      <c r="BF84" s="288" t="s">
        <v>107</v>
      </c>
      <c r="BG84" s="289">
        <v>1</v>
      </c>
      <c r="BH84" s="290">
        <f>VLOOKUP(BD84,OFERENTE_6,5,FALSE)</f>
        <v>111034</v>
      </c>
      <c r="BI84" s="291">
        <f t="shared" si="233"/>
        <v>111034</v>
      </c>
      <c r="BJ84" s="594"/>
      <c r="BM84" s="286" t="s">
        <v>307</v>
      </c>
      <c r="BN84" s="287" t="s">
        <v>308</v>
      </c>
      <c r="BO84" s="288" t="s">
        <v>107</v>
      </c>
      <c r="BP84" s="289">
        <v>1</v>
      </c>
      <c r="BQ84" s="290">
        <f>VLOOKUP(BM84,OFERENTE_7,5,FALSE)</f>
        <v>0</v>
      </c>
      <c r="BR84" s="291">
        <f t="shared" si="234"/>
        <v>0</v>
      </c>
      <c r="BS84" s="594"/>
      <c r="BV84" s="286" t="s">
        <v>307</v>
      </c>
      <c r="BW84" s="287" t="s">
        <v>308</v>
      </c>
      <c r="BX84" s="288" t="s">
        <v>107</v>
      </c>
      <c r="BY84" s="289">
        <v>1</v>
      </c>
      <c r="BZ84" s="290">
        <f>VLOOKUP(BV84,OFERENTE_8,5,FALSE)</f>
        <v>0</v>
      </c>
      <c r="CA84" s="291">
        <f t="shared" si="235"/>
        <v>0</v>
      </c>
      <c r="CB84" s="594"/>
      <c r="CE84" s="286" t="s">
        <v>307</v>
      </c>
      <c r="CF84" s="287" t="s">
        <v>308</v>
      </c>
      <c r="CG84" s="288" t="s">
        <v>107</v>
      </c>
      <c r="CH84" s="289">
        <v>1</v>
      </c>
      <c r="CI84" s="290">
        <f>VLOOKUP(CE84,OFERENTE_9,5,FALSE)</f>
        <v>0</v>
      </c>
      <c r="CJ84" s="291">
        <f t="shared" si="236"/>
        <v>0</v>
      </c>
      <c r="CK84" s="594"/>
      <c r="CN84" s="286" t="s">
        <v>307</v>
      </c>
      <c r="CO84" s="287" t="s">
        <v>308</v>
      </c>
      <c r="CP84" s="288" t="s">
        <v>107</v>
      </c>
      <c r="CQ84" s="289">
        <v>1</v>
      </c>
      <c r="CR84" s="290">
        <f>VLOOKUP(CN84,OFERENTE_10,5,FALSE)</f>
        <v>0</v>
      </c>
      <c r="CS84" s="291">
        <f t="shared" si="237"/>
        <v>0</v>
      </c>
      <c r="CT84" s="594"/>
      <c r="CW84" s="286" t="s">
        <v>307</v>
      </c>
      <c r="CX84" s="287" t="s">
        <v>308</v>
      </c>
      <c r="CY84" s="288" t="s">
        <v>107</v>
      </c>
      <c r="CZ84" s="289">
        <v>1</v>
      </c>
      <c r="DA84" s="290">
        <f>VLOOKUP(CW84,OFERENTE_11,5,FALSE)</f>
        <v>0</v>
      </c>
      <c r="DB84" s="291">
        <f t="shared" si="238"/>
        <v>0</v>
      </c>
      <c r="DC84" s="594"/>
      <c r="DF84" s="286" t="s">
        <v>307</v>
      </c>
      <c r="DG84" s="287" t="s">
        <v>308</v>
      </c>
      <c r="DH84" s="288" t="s">
        <v>107</v>
      </c>
      <c r="DI84" s="289">
        <v>1</v>
      </c>
      <c r="DJ84" s="290">
        <f>VLOOKUP(DF84,OFERENTE_12,5,FALSE)</f>
        <v>0</v>
      </c>
      <c r="DK84" s="291">
        <f t="shared" si="239"/>
        <v>0</v>
      </c>
      <c r="DL84" s="594"/>
      <c r="DO84" s="286" t="s">
        <v>307</v>
      </c>
      <c r="DP84" s="287" t="s">
        <v>308</v>
      </c>
      <c r="DQ84" s="288" t="s">
        <v>107</v>
      </c>
      <c r="DR84" s="289">
        <v>1</v>
      </c>
      <c r="DS84" s="290">
        <f>VLOOKUP(DO84,OFERENTE_13,5,FALSE)</f>
        <v>0</v>
      </c>
      <c r="DT84" s="291">
        <f t="shared" si="240"/>
        <v>0</v>
      </c>
      <c r="DU84" s="594"/>
      <c r="DX84" s="286" t="s">
        <v>307</v>
      </c>
      <c r="DY84" s="287" t="s">
        <v>308</v>
      </c>
      <c r="DZ84" s="288" t="s">
        <v>107</v>
      </c>
      <c r="EA84" s="289">
        <v>1</v>
      </c>
      <c r="EB84" s="290">
        <f>VLOOKUP(DX84,OFERENTE_14,5,FALSE)</f>
        <v>0</v>
      </c>
      <c r="EC84" s="291">
        <f t="shared" si="241"/>
        <v>0</v>
      </c>
      <c r="ED84" s="594"/>
      <c r="EG84" s="286" t="s">
        <v>307</v>
      </c>
      <c r="EH84" s="287" t="s">
        <v>308</v>
      </c>
      <c r="EI84" s="288" t="s">
        <v>107</v>
      </c>
      <c r="EJ84" s="289">
        <v>1</v>
      </c>
      <c r="EK84" s="290">
        <f>VLOOKUP(EG84,OFERENTE_15,5,FALSE)</f>
        <v>0</v>
      </c>
      <c r="EL84" s="291">
        <f t="shared" si="242"/>
        <v>0</v>
      </c>
      <c r="EM84" s="594"/>
    </row>
    <row r="85" spans="2:143" ht="17.25" thickTop="1">
      <c r="B85" s="308" t="s">
        <v>309</v>
      </c>
      <c r="C85" s="270" t="s">
        <v>310</v>
      </c>
      <c r="D85" s="309"/>
      <c r="E85" s="310"/>
      <c r="F85" s="311"/>
      <c r="G85" s="312"/>
      <c r="H85" s="275">
        <f>SUM(G86:G95)</f>
        <v>0</v>
      </c>
      <c r="K85" s="308" t="s">
        <v>309</v>
      </c>
      <c r="L85" s="270" t="s">
        <v>310</v>
      </c>
      <c r="M85" s="309"/>
      <c r="N85" s="310"/>
      <c r="O85" s="310"/>
      <c r="P85" s="312"/>
      <c r="Q85" s="275">
        <f>SUM(P86:P95)</f>
        <v>197671</v>
      </c>
      <c r="T85" s="308" t="s">
        <v>309</v>
      </c>
      <c r="U85" s="270" t="s">
        <v>310</v>
      </c>
      <c r="V85" s="309"/>
      <c r="W85" s="310"/>
      <c r="X85" s="310"/>
      <c r="Y85" s="312"/>
      <c r="Z85" s="275">
        <f>SUM(Y86:Y95)</f>
        <v>293100</v>
      </c>
      <c r="AC85" s="308" t="s">
        <v>309</v>
      </c>
      <c r="AD85" s="270" t="s">
        <v>310</v>
      </c>
      <c r="AE85" s="309"/>
      <c r="AF85" s="310"/>
      <c r="AG85" s="310"/>
      <c r="AH85" s="312"/>
      <c r="AI85" s="275">
        <f>SUM(AH86:AH95)</f>
        <v>224800</v>
      </c>
      <c r="AL85" s="308" t="s">
        <v>309</v>
      </c>
      <c r="AM85" s="270" t="s">
        <v>310</v>
      </c>
      <c r="AN85" s="309"/>
      <c r="AO85" s="310"/>
      <c r="AP85" s="310"/>
      <c r="AQ85" s="312"/>
      <c r="AR85" s="275">
        <f>SUM(AQ86:AQ95)</f>
        <v>214000</v>
      </c>
      <c r="AU85" s="308" t="s">
        <v>309</v>
      </c>
      <c r="AV85" s="270" t="s">
        <v>310</v>
      </c>
      <c r="AW85" s="309"/>
      <c r="AX85" s="310"/>
      <c r="AY85" s="310"/>
      <c r="AZ85" s="312"/>
      <c r="BA85" s="275">
        <f>SUM(AZ86:AZ95)</f>
        <v>222500</v>
      </c>
      <c r="BD85" s="308" t="s">
        <v>309</v>
      </c>
      <c r="BE85" s="270" t="s">
        <v>310</v>
      </c>
      <c r="BF85" s="309"/>
      <c r="BG85" s="310"/>
      <c r="BH85" s="310"/>
      <c r="BI85" s="312"/>
      <c r="BJ85" s="275">
        <f>SUM(BI86:BI95)</f>
        <v>136990</v>
      </c>
      <c r="BM85" s="308" t="s">
        <v>309</v>
      </c>
      <c r="BN85" s="270" t="s">
        <v>310</v>
      </c>
      <c r="BO85" s="309"/>
      <c r="BP85" s="310"/>
      <c r="BQ85" s="310"/>
      <c r="BR85" s="312"/>
      <c r="BS85" s="275">
        <f>SUM(BR86:BR95)</f>
        <v>0</v>
      </c>
      <c r="BV85" s="308" t="s">
        <v>309</v>
      </c>
      <c r="BW85" s="270" t="s">
        <v>310</v>
      </c>
      <c r="BX85" s="309"/>
      <c r="BY85" s="310"/>
      <c r="BZ85" s="310"/>
      <c r="CA85" s="312"/>
      <c r="CB85" s="275">
        <f>SUM(CA86:CA95)</f>
        <v>0</v>
      </c>
      <c r="CE85" s="308" t="s">
        <v>309</v>
      </c>
      <c r="CF85" s="270" t="s">
        <v>310</v>
      </c>
      <c r="CG85" s="309"/>
      <c r="CH85" s="310"/>
      <c r="CI85" s="310"/>
      <c r="CJ85" s="312"/>
      <c r="CK85" s="275">
        <f>SUM(CJ86:CJ95)</f>
        <v>0</v>
      </c>
      <c r="CN85" s="308" t="s">
        <v>309</v>
      </c>
      <c r="CO85" s="270" t="s">
        <v>310</v>
      </c>
      <c r="CP85" s="309"/>
      <c r="CQ85" s="310"/>
      <c r="CR85" s="310"/>
      <c r="CS85" s="312"/>
      <c r="CT85" s="275">
        <f>SUM(CS86:CS95)</f>
        <v>0</v>
      </c>
      <c r="CW85" s="308" t="s">
        <v>309</v>
      </c>
      <c r="CX85" s="270" t="s">
        <v>310</v>
      </c>
      <c r="CY85" s="309"/>
      <c r="CZ85" s="310"/>
      <c r="DA85" s="310"/>
      <c r="DB85" s="312"/>
      <c r="DC85" s="275">
        <f>SUM(DB86:DB95)</f>
        <v>0</v>
      </c>
      <c r="DF85" s="308" t="s">
        <v>309</v>
      </c>
      <c r="DG85" s="270" t="s">
        <v>310</v>
      </c>
      <c r="DH85" s="309"/>
      <c r="DI85" s="310"/>
      <c r="DJ85" s="310"/>
      <c r="DK85" s="312"/>
      <c r="DL85" s="275">
        <f>SUM(DK86:DK95)</f>
        <v>0</v>
      </c>
      <c r="DO85" s="308" t="s">
        <v>309</v>
      </c>
      <c r="DP85" s="270" t="s">
        <v>310</v>
      </c>
      <c r="DQ85" s="309"/>
      <c r="DR85" s="310"/>
      <c r="DS85" s="310"/>
      <c r="DT85" s="312"/>
      <c r="DU85" s="275">
        <f>SUM(DT86:DT95)</f>
        <v>0</v>
      </c>
      <c r="DX85" s="308" t="s">
        <v>309</v>
      </c>
      <c r="DY85" s="270" t="s">
        <v>310</v>
      </c>
      <c r="DZ85" s="309"/>
      <c r="EA85" s="310"/>
      <c r="EB85" s="310"/>
      <c r="EC85" s="312"/>
      <c r="ED85" s="275">
        <f>SUM(EC86:EC95)</f>
        <v>0</v>
      </c>
      <c r="EG85" s="308" t="s">
        <v>309</v>
      </c>
      <c r="EH85" s="270" t="s">
        <v>310</v>
      </c>
      <c r="EI85" s="309"/>
      <c r="EJ85" s="310"/>
      <c r="EK85" s="310"/>
      <c r="EL85" s="312"/>
      <c r="EM85" s="275">
        <f>SUM(EL86:EL95)</f>
        <v>0</v>
      </c>
    </row>
    <row r="86" spans="2:143" ht="30.75" customHeight="1">
      <c r="B86" s="286"/>
      <c r="C86" s="287" t="s">
        <v>311</v>
      </c>
      <c r="D86" s="288"/>
      <c r="E86" s="289"/>
      <c r="F86" s="333"/>
      <c r="G86" s="291">
        <f t="shared" ref="G86:G95" si="243">+ROUND(E86*F86,0)</f>
        <v>0</v>
      </c>
      <c r="H86" s="595" t="e">
        <f>+H85/G189</f>
        <v>#DIV/0!</v>
      </c>
      <c r="K86" s="286"/>
      <c r="L86" s="287" t="s">
        <v>311</v>
      </c>
      <c r="M86" s="288"/>
      <c r="N86" s="289"/>
      <c r="O86" s="289"/>
      <c r="P86" s="291"/>
      <c r="Q86" s="595">
        <f>+Q85/P189</f>
        <v>5.2054593661006046E-3</v>
      </c>
      <c r="T86" s="286"/>
      <c r="U86" s="287" t="s">
        <v>311</v>
      </c>
      <c r="V86" s="288"/>
      <c r="W86" s="289"/>
      <c r="X86" s="289"/>
      <c r="Y86" s="291">
        <f t="shared" ref="Y86:Y95" si="244">+ROUND(W86*X86,0)</f>
        <v>0</v>
      </c>
      <c r="Z86" s="595">
        <f>+Z85/Y189</f>
        <v>4.5990336223721093E-3</v>
      </c>
      <c r="AC86" s="286"/>
      <c r="AD86" s="287" t="s">
        <v>311</v>
      </c>
      <c r="AE86" s="288"/>
      <c r="AF86" s="289"/>
      <c r="AG86" s="289"/>
      <c r="AH86" s="291">
        <f t="shared" ref="AH86:AH95" si="245">+ROUND(AF86*AG86,0)</f>
        <v>0</v>
      </c>
      <c r="AI86" s="595">
        <f>+AI85/AH189</f>
        <v>3.5636723865880683E-3</v>
      </c>
      <c r="AL86" s="286"/>
      <c r="AM86" s="287" t="s">
        <v>311</v>
      </c>
      <c r="AN86" s="288"/>
      <c r="AO86" s="289"/>
      <c r="AP86" s="289"/>
      <c r="AQ86" s="291">
        <f t="shared" ref="AQ86:AQ95" si="246">+ROUND(AO86*AP86,0)</f>
        <v>0</v>
      </c>
      <c r="AR86" s="595">
        <f>+AR85/AQ189</f>
        <v>3.2989055033143208E-3</v>
      </c>
      <c r="AU86" s="286"/>
      <c r="AV86" s="287" t="s">
        <v>311</v>
      </c>
      <c r="AW86" s="288"/>
      <c r="AX86" s="289"/>
      <c r="AY86" s="289"/>
      <c r="AZ86" s="291">
        <f t="shared" ref="AZ86:AZ95" si="247">+ROUND(AX86*AY86,0)</f>
        <v>0</v>
      </c>
      <c r="BA86" s="595">
        <f>+BA85/AZ189</f>
        <v>3.4499910463041362E-3</v>
      </c>
      <c r="BD86" s="286"/>
      <c r="BE86" s="287" t="s">
        <v>311</v>
      </c>
      <c r="BF86" s="288"/>
      <c r="BG86" s="289"/>
      <c r="BH86" s="289"/>
      <c r="BI86" s="291">
        <f t="shared" ref="BI86:BI95" si="248">+ROUND(BG86*BH86,0)</f>
        <v>0</v>
      </c>
      <c r="BJ86" s="595">
        <f>+BJ85/BI189</f>
        <v>2.3352229905268941E-3</v>
      </c>
      <c r="BM86" s="286"/>
      <c r="BN86" s="287" t="s">
        <v>311</v>
      </c>
      <c r="BO86" s="288"/>
      <c r="BP86" s="289"/>
      <c r="BQ86" s="289"/>
      <c r="BR86" s="291">
        <f t="shared" ref="BR86:BR95" si="249">+ROUND(BP86*BQ86,0)</f>
        <v>0</v>
      </c>
      <c r="BS86" s="595" t="e">
        <f>+BS85/BR189</f>
        <v>#DIV/0!</v>
      </c>
      <c r="BV86" s="286"/>
      <c r="BW86" s="287" t="s">
        <v>311</v>
      </c>
      <c r="BX86" s="288"/>
      <c r="BY86" s="289"/>
      <c r="BZ86" s="289"/>
      <c r="CA86" s="291">
        <f t="shared" ref="CA86:CA95" si="250">+ROUND(BY86*BZ86,0)</f>
        <v>0</v>
      </c>
      <c r="CB86" s="595" t="e">
        <f>+CB85/CA189</f>
        <v>#DIV/0!</v>
      </c>
      <c r="CE86" s="286"/>
      <c r="CF86" s="287" t="s">
        <v>311</v>
      </c>
      <c r="CG86" s="288"/>
      <c r="CH86" s="289"/>
      <c r="CI86" s="289"/>
      <c r="CJ86" s="291">
        <f t="shared" ref="CJ86:CJ95" si="251">+ROUND(CH86*CI86,0)</f>
        <v>0</v>
      </c>
      <c r="CK86" s="595" t="e">
        <f>+CK85/CJ189</f>
        <v>#DIV/0!</v>
      </c>
      <c r="CN86" s="286"/>
      <c r="CO86" s="287" t="s">
        <v>311</v>
      </c>
      <c r="CP86" s="288"/>
      <c r="CQ86" s="289"/>
      <c r="CR86" s="289"/>
      <c r="CS86" s="291">
        <f t="shared" ref="CS86:CS95" si="252">+ROUND(CQ86*CR86,0)</f>
        <v>0</v>
      </c>
      <c r="CT86" s="595" t="e">
        <f>+CT85/CS189</f>
        <v>#DIV/0!</v>
      </c>
      <c r="CW86" s="286"/>
      <c r="CX86" s="287" t="s">
        <v>311</v>
      </c>
      <c r="CY86" s="288"/>
      <c r="CZ86" s="289"/>
      <c r="DA86" s="289"/>
      <c r="DB86" s="291">
        <f t="shared" ref="DB86:DB95" si="253">+ROUND(CZ86*DA86,0)</f>
        <v>0</v>
      </c>
      <c r="DC86" s="595" t="e">
        <f>+DC85/DB189</f>
        <v>#DIV/0!</v>
      </c>
      <c r="DF86" s="286"/>
      <c r="DG86" s="287" t="s">
        <v>311</v>
      </c>
      <c r="DH86" s="288"/>
      <c r="DI86" s="289"/>
      <c r="DJ86" s="289"/>
      <c r="DK86" s="291">
        <f t="shared" ref="DK86:DK95" si="254">+ROUND(DI86*DJ86,0)</f>
        <v>0</v>
      </c>
      <c r="DL86" s="595" t="e">
        <f>+DL85/DK189</f>
        <v>#DIV/0!</v>
      </c>
      <c r="DO86" s="286"/>
      <c r="DP86" s="287" t="s">
        <v>311</v>
      </c>
      <c r="DQ86" s="288"/>
      <c r="DR86" s="289"/>
      <c r="DS86" s="289"/>
      <c r="DT86" s="291">
        <f t="shared" ref="DT86:DT95" si="255">+ROUND(DR86*DS86,0)</f>
        <v>0</v>
      </c>
      <c r="DU86" s="595" t="e">
        <f>+DU85/DT189</f>
        <v>#DIV/0!</v>
      </c>
      <c r="DX86" s="286"/>
      <c r="DY86" s="287" t="s">
        <v>311</v>
      </c>
      <c r="DZ86" s="288"/>
      <c r="EA86" s="289"/>
      <c r="EB86" s="289"/>
      <c r="EC86" s="291">
        <f t="shared" ref="EC86:EC95" si="256">+ROUND(EA86*EB86,0)</f>
        <v>0</v>
      </c>
      <c r="ED86" s="595" t="e">
        <f>+ED85/EC189</f>
        <v>#DIV/0!</v>
      </c>
      <c r="EG86" s="286"/>
      <c r="EH86" s="287" t="s">
        <v>311</v>
      </c>
      <c r="EI86" s="288"/>
      <c r="EJ86" s="289"/>
      <c r="EK86" s="289"/>
      <c r="EL86" s="291">
        <f t="shared" ref="EL86:EL95" si="257">+ROUND(EJ86*EK86,0)</f>
        <v>0</v>
      </c>
      <c r="EM86" s="595" t="e">
        <f>+EM85/EL189</f>
        <v>#DIV/0!</v>
      </c>
    </row>
    <row r="87" spans="2:143" ht="33.75" customHeight="1">
      <c r="B87" s="286" t="s">
        <v>312</v>
      </c>
      <c r="C87" s="305" t="s">
        <v>313</v>
      </c>
      <c r="D87" s="288" t="s">
        <v>109</v>
      </c>
      <c r="E87" s="289">
        <v>1</v>
      </c>
      <c r="F87" s="290">
        <v>0</v>
      </c>
      <c r="G87" s="291">
        <f t="shared" si="243"/>
        <v>0</v>
      </c>
      <c r="H87" s="594"/>
      <c r="K87" s="286" t="s">
        <v>312</v>
      </c>
      <c r="L87" s="305" t="s">
        <v>313</v>
      </c>
      <c r="M87" s="288" t="s">
        <v>109</v>
      </c>
      <c r="N87" s="289">
        <v>1</v>
      </c>
      <c r="O87" s="290">
        <f t="shared" si="181"/>
        <v>13430</v>
      </c>
      <c r="P87" s="291">
        <f t="shared" ref="P87:P95" si="258">+ROUND(N87*O87,0)</f>
        <v>13430</v>
      </c>
      <c r="Q87" s="594"/>
      <c r="T87" s="286" t="s">
        <v>312</v>
      </c>
      <c r="U87" s="305" t="s">
        <v>313</v>
      </c>
      <c r="V87" s="288" t="s">
        <v>109</v>
      </c>
      <c r="W87" s="289">
        <v>1</v>
      </c>
      <c r="X87" s="290">
        <f t="shared" ref="X87:X95" si="259">VLOOKUP(T87,OFERENTE_2,5,FALSE)</f>
        <v>17500</v>
      </c>
      <c r="Y87" s="291">
        <f t="shared" si="244"/>
        <v>17500</v>
      </c>
      <c r="Z87" s="594"/>
      <c r="AC87" s="286" t="s">
        <v>312</v>
      </c>
      <c r="AD87" s="305" t="s">
        <v>313</v>
      </c>
      <c r="AE87" s="288" t="s">
        <v>109</v>
      </c>
      <c r="AF87" s="289">
        <v>1</v>
      </c>
      <c r="AG87" s="290">
        <f t="shared" ref="AG87:AG95" si="260">VLOOKUP(AC87,OFERENTE_3,5,FALSE)</f>
        <v>16000</v>
      </c>
      <c r="AH87" s="291">
        <f t="shared" si="245"/>
        <v>16000</v>
      </c>
      <c r="AI87" s="594"/>
      <c r="AL87" s="286" t="s">
        <v>312</v>
      </c>
      <c r="AM87" s="305" t="s">
        <v>313</v>
      </c>
      <c r="AN87" s="288" t="s">
        <v>109</v>
      </c>
      <c r="AO87" s="289">
        <v>1</v>
      </c>
      <c r="AP87" s="290">
        <f t="shared" ref="AP87:AP95" si="261">VLOOKUP(AL87,OFERENTE_4,5,FALSE)</f>
        <v>15000</v>
      </c>
      <c r="AQ87" s="291">
        <f t="shared" si="246"/>
        <v>15000</v>
      </c>
      <c r="AR87" s="594"/>
      <c r="AU87" s="286" t="s">
        <v>312</v>
      </c>
      <c r="AV87" s="305" t="s">
        <v>313</v>
      </c>
      <c r="AW87" s="288" t="s">
        <v>109</v>
      </c>
      <c r="AX87" s="289">
        <v>1</v>
      </c>
      <c r="AY87" s="290">
        <f t="shared" ref="AY87:AY95" si="262">VLOOKUP(AU87,OFERENTE_5,5,FALSE)</f>
        <v>9500</v>
      </c>
      <c r="AZ87" s="291">
        <f t="shared" si="247"/>
        <v>9500</v>
      </c>
      <c r="BA87" s="594"/>
      <c r="BD87" s="286" t="s">
        <v>312</v>
      </c>
      <c r="BE87" s="305" t="s">
        <v>313</v>
      </c>
      <c r="BF87" s="288" t="s">
        <v>109</v>
      </c>
      <c r="BG87" s="289">
        <v>1</v>
      </c>
      <c r="BH87" s="290">
        <f t="shared" ref="BH87:BH95" si="263">VLOOKUP(BD87,OFERENTE_6,5,FALSE)</f>
        <v>13184</v>
      </c>
      <c r="BI87" s="291">
        <f t="shared" si="248"/>
        <v>13184</v>
      </c>
      <c r="BJ87" s="594"/>
      <c r="BM87" s="286" t="s">
        <v>312</v>
      </c>
      <c r="BN87" s="305" t="s">
        <v>313</v>
      </c>
      <c r="BO87" s="288" t="s">
        <v>109</v>
      </c>
      <c r="BP87" s="289">
        <v>1</v>
      </c>
      <c r="BQ87" s="290">
        <f t="shared" ref="BQ87:BQ95" si="264">VLOOKUP(BM87,OFERENTE_7,5,FALSE)</f>
        <v>0</v>
      </c>
      <c r="BR87" s="291">
        <f t="shared" si="249"/>
        <v>0</v>
      </c>
      <c r="BS87" s="594"/>
      <c r="BV87" s="286" t="s">
        <v>312</v>
      </c>
      <c r="BW87" s="305" t="s">
        <v>313</v>
      </c>
      <c r="BX87" s="288" t="s">
        <v>109</v>
      </c>
      <c r="BY87" s="289">
        <v>1</v>
      </c>
      <c r="BZ87" s="290">
        <f t="shared" ref="BZ87:BZ95" si="265">VLOOKUP(BV87,OFERENTE_8,5,FALSE)</f>
        <v>0</v>
      </c>
      <c r="CA87" s="291">
        <f t="shared" si="250"/>
        <v>0</v>
      </c>
      <c r="CB87" s="594"/>
      <c r="CE87" s="286" t="s">
        <v>312</v>
      </c>
      <c r="CF87" s="305" t="s">
        <v>313</v>
      </c>
      <c r="CG87" s="288" t="s">
        <v>109</v>
      </c>
      <c r="CH87" s="289">
        <v>1</v>
      </c>
      <c r="CI87" s="290">
        <f t="shared" ref="CI87:CI95" si="266">VLOOKUP(CE87,OFERENTE_9,5,FALSE)</f>
        <v>0</v>
      </c>
      <c r="CJ87" s="291">
        <f t="shared" si="251"/>
        <v>0</v>
      </c>
      <c r="CK87" s="594"/>
      <c r="CN87" s="286" t="s">
        <v>312</v>
      </c>
      <c r="CO87" s="305" t="s">
        <v>313</v>
      </c>
      <c r="CP87" s="288" t="s">
        <v>109</v>
      </c>
      <c r="CQ87" s="289">
        <v>1</v>
      </c>
      <c r="CR87" s="290">
        <f t="shared" ref="CR87:CR95" si="267">VLOOKUP(CN87,OFERENTE_10,5,FALSE)</f>
        <v>0</v>
      </c>
      <c r="CS87" s="291">
        <f t="shared" si="252"/>
        <v>0</v>
      </c>
      <c r="CT87" s="594"/>
      <c r="CW87" s="286" t="s">
        <v>312</v>
      </c>
      <c r="CX87" s="305" t="s">
        <v>313</v>
      </c>
      <c r="CY87" s="288" t="s">
        <v>109</v>
      </c>
      <c r="CZ87" s="289">
        <v>1</v>
      </c>
      <c r="DA87" s="290">
        <f t="shared" ref="DA87:DA95" si="268">VLOOKUP(CW87,OFERENTE_11,5,FALSE)</f>
        <v>0</v>
      </c>
      <c r="DB87" s="291">
        <f t="shared" si="253"/>
        <v>0</v>
      </c>
      <c r="DC87" s="594"/>
      <c r="DF87" s="286" t="s">
        <v>312</v>
      </c>
      <c r="DG87" s="305" t="s">
        <v>313</v>
      </c>
      <c r="DH87" s="288" t="s">
        <v>109</v>
      </c>
      <c r="DI87" s="289">
        <v>1</v>
      </c>
      <c r="DJ87" s="290">
        <f t="shared" ref="DJ87:DJ95" si="269">VLOOKUP(DF87,OFERENTE_12,5,FALSE)</f>
        <v>0</v>
      </c>
      <c r="DK87" s="291">
        <f t="shared" si="254"/>
        <v>0</v>
      </c>
      <c r="DL87" s="594"/>
      <c r="DO87" s="286" t="s">
        <v>312</v>
      </c>
      <c r="DP87" s="305" t="s">
        <v>313</v>
      </c>
      <c r="DQ87" s="288" t="s">
        <v>109</v>
      </c>
      <c r="DR87" s="289">
        <v>1</v>
      </c>
      <c r="DS87" s="290">
        <f t="shared" ref="DS87:DS95" si="270">VLOOKUP(DO87,OFERENTE_13,5,FALSE)</f>
        <v>0</v>
      </c>
      <c r="DT87" s="291">
        <f t="shared" si="255"/>
        <v>0</v>
      </c>
      <c r="DU87" s="594"/>
      <c r="DX87" s="286" t="s">
        <v>312</v>
      </c>
      <c r="DY87" s="305" t="s">
        <v>313</v>
      </c>
      <c r="DZ87" s="288" t="s">
        <v>109</v>
      </c>
      <c r="EA87" s="289">
        <v>1</v>
      </c>
      <c r="EB87" s="290">
        <f t="shared" ref="EB87:EB95" si="271">VLOOKUP(DX87,OFERENTE_14,5,FALSE)</f>
        <v>0</v>
      </c>
      <c r="EC87" s="291">
        <f t="shared" si="256"/>
        <v>0</v>
      </c>
      <c r="ED87" s="594"/>
      <c r="EG87" s="286" t="s">
        <v>312</v>
      </c>
      <c r="EH87" s="305" t="s">
        <v>313</v>
      </c>
      <c r="EI87" s="288" t="s">
        <v>109</v>
      </c>
      <c r="EJ87" s="289">
        <v>1</v>
      </c>
      <c r="EK87" s="290">
        <f t="shared" ref="EK87:EK95" si="272">VLOOKUP(EG87,OFERENTE_15,5,FALSE)</f>
        <v>0</v>
      </c>
      <c r="EL87" s="291">
        <f t="shared" si="257"/>
        <v>0</v>
      </c>
      <c r="EM87" s="594"/>
    </row>
    <row r="88" spans="2:143" ht="32.25" customHeight="1">
      <c r="B88" s="286" t="s">
        <v>314</v>
      </c>
      <c r="C88" s="305" t="s">
        <v>315</v>
      </c>
      <c r="D88" s="288" t="s">
        <v>109</v>
      </c>
      <c r="E88" s="289">
        <v>1</v>
      </c>
      <c r="F88" s="290">
        <v>0</v>
      </c>
      <c r="G88" s="291">
        <f t="shared" si="243"/>
        <v>0</v>
      </c>
      <c r="H88" s="594"/>
      <c r="K88" s="286" t="s">
        <v>314</v>
      </c>
      <c r="L88" s="305" t="s">
        <v>315</v>
      </c>
      <c r="M88" s="288" t="s">
        <v>109</v>
      </c>
      <c r="N88" s="289">
        <v>1</v>
      </c>
      <c r="O88" s="290">
        <f t="shared" si="181"/>
        <v>14680</v>
      </c>
      <c r="P88" s="291">
        <f t="shared" si="258"/>
        <v>14680</v>
      </c>
      <c r="Q88" s="594"/>
      <c r="T88" s="286" t="s">
        <v>314</v>
      </c>
      <c r="U88" s="305" t="s">
        <v>315</v>
      </c>
      <c r="V88" s="288" t="s">
        <v>109</v>
      </c>
      <c r="W88" s="289">
        <v>1</v>
      </c>
      <c r="X88" s="290">
        <f t="shared" si="259"/>
        <v>22500</v>
      </c>
      <c r="Y88" s="291">
        <f t="shared" si="244"/>
        <v>22500</v>
      </c>
      <c r="Z88" s="594"/>
      <c r="AC88" s="286" t="s">
        <v>314</v>
      </c>
      <c r="AD88" s="305" t="s">
        <v>315</v>
      </c>
      <c r="AE88" s="288" t="s">
        <v>109</v>
      </c>
      <c r="AF88" s="289">
        <v>1</v>
      </c>
      <c r="AG88" s="290">
        <f t="shared" si="260"/>
        <v>28000</v>
      </c>
      <c r="AH88" s="291">
        <f t="shared" si="245"/>
        <v>28000</v>
      </c>
      <c r="AI88" s="594"/>
      <c r="AL88" s="286" t="s">
        <v>314</v>
      </c>
      <c r="AM88" s="305" t="s">
        <v>315</v>
      </c>
      <c r="AN88" s="288" t="s">
        <v>109</v>
      </c>
      <c r="AO88" s="289">
        <v>1</v>
      </c>
      <c r="AP88" s="290">
        <f t="shared" si="261"/>
        <v>18000</v>
      </c>
      <c r="AQ88" s="291">
        <f t="shared" si="246"/>
        <v>18000</v>
      </c>
      <c r="AR88" s="594"/>
      <c r="AU88" s="286" t="s">
        <v>314</v>
      </c>
      <c r="AV88" s="305" t="s">
        <v>315</v>
      </c>
      <c r="AW88" s="288" t="s">
        <v>109</v>
      </c>
      <c r="AX88" s="289">
        <v>1</v>
      </c>
      <c r="AY88" s="290">
        <f t="shared" si="262"/>
        <v>18500</v>
      </c>
      <c r="AZ88" s="291">
        <f t="shared" si="247"/>
        <v>18500</v>
      </c>
      <c r="BA88" s="594"/>
      <c r="BD88" s="286" t="s">
        <v>314</v>
      </c>
      <c r="BE88" s="305" t="s">
        <v>315</v>
      </c>
      <c r="BF88" s="288" t="s">
        <v>109</v>
      </c>
      <c r="BG88" s="289">
        <v>1</v>
      </c>
      <c r="BH88" s="290">
        <f t="shared" si="263"/>
        <v>10712</v>
      </c>
      <c r="BI88" s="291">
        <f t="shared" si="248"/>
        <v>10712</v>
      </c>
      <c r="BJ88" s="594"/>
      <c r="BM88" s="286" t="s">
        <v>314</v>
      </c>
      <c r="BN88" s="305" t="s">
        <v>315</v>
      </c>
      <c r="BO88" s="288" t="s">
        <v>109</v>
      </c>
      <c r="BP88" s="289">
        <v>1</v>
      </c>
      <c r="BQ88" s="290">
        <f t="shared" si="264"/>
        <v>0</v>
      </c>
      <c r="BR88" s="291">
        <f t="shared" si="249"/>
        <v>0</v>
      </c>
      <c r="BS88" s="594"/>
      <c r="BV88" s="286" t="s">
        <v>314</v>
      </c>
      <c r="BW88" s="305" t="s">
        <v>315</v>
      </c>
      <c r="BX88" s="288" t="s">
        <v>109</v>
      </c>
      <c r="BY88" s="289">
        <v>1</v>
      </c>
      <c r="BZ88" s="290">
        <f t="shared" si="265"/>
        <v>0</v>
      </c>
      <c r="CA88" s="291">
        <f t="shared" si="250"/>
        <v>0</v>
      </c>
      <c r="CB88" s="594"/>
      <c r="CE88" s="286" t="s">
        <v>314</v>
      </c>
      <c r="CF88" s="305" t="s">
        <v>315</v>
      </c>
      <c r="CG88" s="288" t="s">
        <v>109</v>
      </c>
      <c r="CH88" s="289">
        <v>1</v>
      </c>
      <c r="CI88" s="290">
        <f t="shared" si="266"/>
        <v>0</v>
      </c>
      <c r="CJ88" s="291">
        <f t="shared" si="251"/>
        <v>0</v>
      </c>
      <c r="CK88" s="594"/>
      <c r="CN88" s="286" t="s">
        <v>314</v>
      </c>
      <c r="CO88" s="305" t="s">
        <v>315</v>
      </c>
      <c r="CP88" s="288" t="s">
        <v>109</v>
      </c>
      <c r="CQ88" s="289">
        <v>1</v>
      </c>
      <c r="CR88" s="290">
        <f t="shared" si="267"/>
        <v>0</v>
      </c>
      <c r="CS88" s="291">
        <f t="shared" si="252"/>
        <v>0</v>
      </c>
      <c r="CT88" s="594"/>
      <c r="CW88" s="286" t="s">
        <v>314</v>
      </c>
      <c r="CX88" s="305" t="s">
        <v>315</v>
      </c>
      <c r="CY88" s="288" t="s">
        <v>109</v>
      </c>
      <c r="CZ88" s="289">
        <v>1</v>
      </c>
      <c r="DA88" s="290">
        <f t="shared" si="268"/>
        <v>0</v>
      </c>
      <c r="DB88" s="291">
        <f t="shared" si="253"/>
        <v>0</v>
      </c>
      <c r="DC88" s="594"/>
      <c r="DF88" s="286" t="s">
        <v>314</v>
      </c>
      <c r="DG88" s="305" t="s">
        <v>315</v>
      </c>
      <c r="DH88" s="288" t="s">
        <v>109</v>
      </c>
      <c r="DI88" s="289">
        <v>1</v>
      </c>
      <c r="DJ88" s="290">
        <f t="shared" si="269"/>
        <v>0</v>
      </c>
      <c r="DK88" s="291">
        <f t="shared" si="254"/>
        <v>0</v>
      </c>
      <c r="DL88" s="594"/>
      <c r="DO88" s="286" t="s">
        <v>314</v>
      </c>
      <c r="DP88" s="305" t="s">
        <v>315</v>
      </c>
      <c r="DQ88" s="288" t="s">
        <v>109</v>
      </c>
      <c r="DR88" s="289">
        <v>1</v>
      </c>
      <c r="DS88" s="290">
        <f t="shared" si="270"/>
        <v>0</v>
      </c>
      <c r="DT88" s="291">
        <f t="shared" si="255"/>
        <v>0</v>
      </c>
      <c r="DU88" s="594"/>
      <c r="DX88" s="286" t="s">
        <v>314</v>
      </c>
      <c r="DY88" s="305" t="s">
        <v>315</v>
      </c>
      <c r="DZ88" s="288" t="s">
        <v>109</v>
      </c>
      <c r="EA88" s="289">
        <v>1</v>
      </c>
      <c r="EB88" s="290">
        <f t="shared" si="271"/>
        <v>0</v>
      </c>
      <c r="EC88" s="291">
        <f t="shared" si="256"/>
        <v>0</v>
      </c>
      <c r="ED88" s="594"/>
      <c r="EG88" s="286" t="s">
        <v>314</v>
      </c>
      <c r="EH88" s="305" t="s">
        <v>315</v>
      </c>
      <c r="EI88" s="288" t="s">
        <v>109</v>
      </c>
      <c r="EJ88" s="289">
        <v>1</v>
      </c>
      <c r="EK88" s="290">
        <f t="shared" si="272"/>
        <v>0</v>
      </c>
      <c r="EL88" s="291">
        <f t="shared" si="257"/>
        <v>0</v>
      </c>
      <c r="EM88" s="594"/>
    </row>
    <row r="89" spans="2:143" ht="37.5" customHeight="1">
      <c r="B89" s="286" t="s">
        <v>316</v>
      </c>
      <c r="C89" s="305" t="s">
        <v>317</v>
      </c>
      <c r="D89" s="288" t="s">
        <v>109</v>
      </c>
      <c r="E89" s="289">
        <v>1</v>
      </c>
      <c r="F89" s="290">
        <v>0</v>
      </c>
      <c r="G89" s="291">
        <f t="shared" si="243"/>
        <v>0</v>
      </c>
      <c r="H89" s="594"/>
      <c r="K89" s="286" t="s">
        <v>316</v>
      </c>
      <c r="L89" s="305" t="s">
        <v>317</v>
      </c>
      <c r="M89" s="288" t="s">
        <v>109</v>
      </c>
      <c r="N89" s="289">
        <v>1</v>
      </c>
      <c r="O89" s="290">
        <f t="shared" si="181"/>
        <v>16014</v>
      </c>
      <c r="P89" s="291">
        <f t="shared" si="258"/>
        <v>16014</v>
      </c>
      <c r="Q89" s="594"/>
      <c r="T89" s="286" t="s">
        <v>316</v>
      </c>
      <c r="U89" s="305" t="s">
        <v>317</v>
      </c>
      <c r="V89" s="288" t="s">
        <v>109</v>
      </c>
      <c r="W89" s="289">
        <v>1</v>
      </c>
      <c r="X89" s="290">
        <f t="shared" si="259"/>
        <v>17550</v>
      </c>
      <c r="Y89" s="291">
        <f t="shared" si="244"/>
        <v>17550</v>
      </c>
      <c r="Z89" s="594"/>
      <c r="AC89" s="286" t="s">
        <v>316</v>
      </c>
      <c r="AD89" s="305" t="s">
        <v>317</v>
      </c>
      <c r="AE89" s="288" t="s">
        <v>109</v>
      </c>
      <c r="AF89" s="289">
        <v>1</v>
      </c>
      <c r="AG89" s="290">
        <f t="shared" si="260"/>
        <v>14000</v>
      </c>
      <c r="AH89" s="291">
        <f t="shared" si="245"/>
        <v>14000</v>
      </c>
      <c r="AI89" s="594"/>
      <c r="AL89" s="286" t="s">
        <v>316</v>
      </c>
      <c r="AM89" s="305" t="s">
        <v>317</v>
      </c>
      <c r="AN89" s="288" t="s">
        <v>109</v>
      </c>
      <c r="AO89" s="289">
        <v>1</v>
      </c>
      <c r="AP89" s="290">
        <f t="shared" si="261"/>
        <v>16000</v>
      </c>
      <c r="AQ89" s="291">
        <f t="shared" si="246"/>
        <v>16000</v>
      </c>
      <c r="AR89" s="594"/>
      <c r="AU89" s="286" t="s">
        <v>316</v>
      </c>
      <c r="AV89" s="305" t="s">
        <v>317</v>
      </c>
      <c r="AW89" s="288" t="s">
        <v>109</v>
      </c>
      <c r="AX89" s="289">
        <v>1</v>
      </c>
      <c r="AY89" s="290">
        <f t="shared" si="262"/>
        <v>8500</v>
      </c>
      <c r="AZ89" s="291">
        <f t="shared" si="247"/>
        <v>8500</v>
      </c>
      <c r="BA89" s="594"/>
      <c r="BD89" s="286" t="s">
        <v>316</v>
      </c>
      <c r="BE89" s="305" t="s">
        <v>317</v>
      </c>
      <c r="BF89" s="288" t="s">
        <v>109</v>
      </c>
      <c r="BG89" s="289">
        <v>1</v>
      </c>
      <c r="BH89" s="290">
        <f t="shared" si="263"/>
        <v>9991</v>
      </c>
      <c r="BI89" s="291">
        <f t="shared" si="248"/>
        <v>9991</v>
      </c>
      <c r="BJ89" s="594"/>
      <c r="BM89" s="286" t="s">
        <v>316</v>
      </c>
      <c r="BN89" s="305" t="s">
        <v>317</v>
      </c>
      <c r="BO89" s="288" t="s">
        <v>109</v>
      </c>
      <c r="BP89" s="289">
        <v>1</v>
      </c>
      <c r="BQ89" s="290">
        <f t="shared" si="264"/>
        <v>0</v>
      </c>
      <c r="BR89" s="291">
        <f t="shared" si="249"/>
        <v>0</v>
      </c>
      <c r="BS89" s="594"/>
      <c r="BV89" s="286" t="s">
        <v>316</v>
      </c>
      <c r="BW89" s="305" t="s">
        <v>317</v>
      </c>
      <c r="BX89" s="288" t="s">
        <v>109</v>
      </c>
      <c r="BY89" s="289">
        <v>1</v>
      </c>
      <c r="BZ89" s="290">
        <f t="shared" si="265"/>
        <v>0</v>
      </c>
      <c r="CA89" s="291">
        <f t="shared" si="250"/>
        <v>0</v>
      </c>
      <c r="CB89" s="594"/>
      <c r="CE89" s="286" t="s">
        <v>316</v>
      </c>
      <c r="CF89" s="305" t="s">
        <v>317</v>
      </c>
      <c r="CG89" s="288" t="s">
        <v>109</v>
      </c>
      <c r="CH89" s="289">
        <v>1</v>
      </c>
      <c r="CI89" s="290">
        <f t="shared" si="266"/>
        <v>0</v>
      </c>
      <c r="CJ89" s="291">
        <f t="shared" si="251"/>
        <v>0</v>
      </c>
      <c r="CK89" s="594"/>
      <c r="CN89" s="286" t="s">
        <v>316</v>
      </c>
      <c r="CO89" s="305" t="s">
        <v>317</v>
      </c>
      <c r="CP89" s="288" t="s">
        <v>109</v>
      </c>
      <c r="CQ89" s="289">
        <v>1</v>
      </c>
      <c r="CR89" s="290">
        <f t="shared" si="267"/>
        <v>0</v>
      </c>
      <c r="CS89" s="291">
        <f t="shared" si="252"/>
        <v>0</v>
      </c>
      <c r="CT89" s="594"/>
      <c r="CW89" s="286" t="s">
        <v>316</v>
      </c>
      <c r="CX89" s="305" t="s">
        <v>317</v>
      </c>
      <c r="CY89" s="288" t="s">
        <v>109</v>
      </c>
      <c r="CZ89" s="289">
        <v>1</v>
      </c>
      <c r="DA89" s="290">
        <f t="shared" si="268"/>
        <v>0</v>
      </c>
      <c r="DB89" s="291">
        <f t="shared" si="253"/>
        <v>0</v>
      </c>
      <c r="DC89" s="594"/>
      <c r="DF89" s="286" t="s">
        <v>316</v>
      </c>
      <c r="DG89" s="305" t="s">
        <v>317</v>
      </c>
      <c r="DH89" s="288" t="s">
        <v>109</v>
      </c>
      <c r="DI89" s="289">
        <v>1</v>
      </c>
      <c r="DJ89" s="290">
        <f t="shared" si="269"/>
        <v>0</v>
      </c>
      <c r="DK89" s="291">
        <f t="shared" si="254"/>
        <v>0</v>
      </c>
      <c r="DL89" s="594"/>
      <c r="DO89" s="286" t="s">
        <v>316</v>
      </c>
      <c r="DP89" s="305" t="s">
        <v>317</v>
      </c>
      <c r="DQ89" s="288" t="s">
        <v>109</v>
      </c>
      <c r="DR89" s="289">
        <v>1</v>
      </c>
      <c r="DS89" s="290">
        <f t="shared" si="270"/>
        <v>0</v>
      </c>
      <c r="DT89" s="291">
        <f t="shared" si="255"/>
        <v>0</v>
      </c>
      <c r="DU89" s="594"/>
      <c r="DX89" s="286" t="s">
        <v>316</v>
      </c>
      <c r="DY89" s="305" t="s">
        <v>317</v>
      </c>
      <c r="DZ89" s="288" t="s">
        <v>109</v>
      </c>
      <c r="EA89" s="289">
        <v>1</v>
      </c>
      <c r="EB89" s="290">
        <f t="shared" si="271"/>
        <v>0</v>
      </c>
      <c r="EC89" s="291">
        <f t="shared" si="256"/>
        <v>0</v>
      </c>
      <c r="ED89" s="594"/>
      <c r="EG89" s="286" t="s">
        <v>316</v>
      </c>
      <c r="EH89" s="305" t="s">
        <v>317</v>
      </c>
      <c r="EI89" s="288" t="s">
        <v>109</v>
      </c>
      <c r="EJ89" s="289">
        <v>1</v>
      </c>
      <c r="EK89" s="290">
        <f t="shared" si="272"/>
        <v>0</v>
      </c>
      <c r="EL89" s="291">
        <f t="shared" si="257"/>
        <v>0</v>
      </c>
      <c r="EM89" s="594"/>
    </row>
    <row r="90" spans="2:143" ht="82.5" customHeight="1">
      <c r="B90" s="286" t="s">
        <v>318</v>
      </c>
      <c r="C90" s="305" t="s">
        <v>319</v>
      </c>
      <c r="D90" s="288" t="s">
        <v>109</v>
      </c>
      <c r="E90" s="289">
        <v>1</v>
      </c>
      <c r="F90" s="290">
        <v>0</v>
      </c>
      <c r="G90" s="291">
        <f t="shared" si="243"/>
        <v>0</v>
      </c>
      <c r="H90" s="594"/>
      <c r="K90" s="286" t="s">
        <v>318</v>
      </c>
      <c r="L90" s="305" t="s">
        <v>319</v>
      </c>
      <c r="M90" s="288" t="s">
        <v>109</v>
      </c>
      <c r="N90" s="289">
        <v>1</v>
      </c>
      <c r="O90" s="290">
        <f t="shared" si="181"/>
        <v>40870</v>
      </c>
      <c r="P90" s="291">
        <f t="shared" si="258"/>
        <v>40870</v>
      </c>
      <c r="Q90" s="594"/>
      <c r="T90" s="286" t="s">
        <v>318</v>
      </c>
      <c r="U90" s="305" t="s">
        <v>319</v>
      </c>
      <c r="V90" s="288" t="s">
        <v>109</v>
      </c>
      <c r="W90" s="289">
        <v>1</v>
      </c>
      <c r="X90" s="290">
        <f t="shared" si="259"/>
        <v>123000</v>
      </c>
      <c r="Y90" s="291">
        <f t="shared" si="244"/>
        <v>123000</v>
      </c>
      <c r="Z90" s="594"/>
      <c r="AC90" s="286" t="s">
        <v>318</v>
      </c>
      <c r="AD90" s="305" t="s">
        <v>319</v>
      </c>
      <c r="AE90" s="288" t="s">
        <v>109</v>
      </c>
      <c r="AF90" s="289">
        <v>1</v>
      </c>
      <c r="AG90" s="290">
        <f t="shared" si="260"/>
        <v>68000</v>
      </c>
      <c r="AH90" s="291">
        <f t="shared" si="245"/>
        <v>68000</v>
      </c>
      <c r="AI90" s="594"/>
      <c r="AL90" s="286" t="s">
        <v>318</v>
      </c>
      <c r="AM90" s="305" t="s">
        <v>319</v>
      </c>
      <c r="AN90" s="288" t="s">
        <v>109</v>
      </c>
      <c r="AO90" s="289">
        <v>1</v>
      </c>
      <c r="AP90" s="290">
        <f t="shared" si="261"/>
        <v>70000</v>
      </c>
      <c r="AQ90" s="291">
        <f t="shared" si="246"/>
        <v>70000</v>
      </c>
      <c r="AR90" s="594"/>
      <c r="AU90" s="286" t="s">
        <v>318</v>
      </c>
      <c r="AV90" s="305" t="s">
        <v>319</v>
      </c>
      <c r="AW90" s="288" t="s">
        <v>109</v>
      </c>
      <c r="AX90" s="289">
        <v>1</v>
      </c>
      <c r="AY90" s="290">
        <f t="shared" si="262"/>
        <v>45000</v>
      </c>
      <c r="AZ90" s="291">
        <f t="shared" si="247"/>
        <v>45000</v>
      </c>
      <c r="BA90" s="594"/>
      <c r="BD90" s="286" t="s">
        <v>318</v>
      </c>
      <c r="BE90" s="305" t="s">
        <v>319</v>
      </c>
      <c r="BF90" s="288" t="s">
        <v>109</v>
      </c>
      <c r="BG90" s="289">
        <v>1</v>
      </c>
      <c r="BH90" s="290">
        <f t="shared" si="263"/>
        <v>40788</v>
      </c>
      <c r="BI90" s="291">
        <f t="shared" si="248"/>
        <v>40788</v>
      </c>
      <c r="BJ90" s="594"/>
      <c r="BM90" s="286" t="s">
        <v>318</v>
      </c>
      <c r="BN90" s="305" t="s">
        <v>319</v>
      </c>
      <c r="BO90" s="288" t="s">
        <v>109</v>
      </c>
      <c r="BP90" s="289">
        <v>1</v>
      </c>
      <c r="BQ90" s="290">
        <f t="shared" si="264"/>
        <v>0</v>
      </c>
      <c r="BR90" s="291">
        <f t="shared" si="249"/>
        <v>0</v>
      </c>
      <c r="BS90" s="594"/>
      <c r="BV90" s="286" t="s">
        <v>318</v>
      </c>
      <c r="BW90" s="305" t="s">
        <v>319</v>
      </c>
      <c r="BX90" s="288" t="s">
        <v>109</v>
      </c>
      <c r="BY90" s="289">
        <v>1</v>
      </c>
      <c r="BZ90" s="290">
        <f t="shared" si="265"/>
        <v>0</v>
      </c>
      <c r="CA90" s="291">
        <f t="shared" si="250"/>
        <v>0</v>
      </c>
      <c r="CB90" s="594"/>
      <c r="CE90" s="286" t="s">
        <v>318</v>
      </c>
      <c r="CF90" s="305" t="s">
        <v>319</v>
      </c>
      <c r="CG90" s="288" t="s">
        <v>109</v>
      </c>
      <c r="CH90" s="289">
        <v>1</v>
      </c>
      <c r="CI90" s="290">
        <f t="shared" si="266"/>
        <v>0</v>
      </c>
      <c r="CJ90" s="291">
        <f t="shared" si="251"/>
        <v>0</v>
      </c>
      <c r="CK90" s="594"/>
      <c r="CN90" s="286" t="s">
        <v>318</v>
      </c>
      <c r="CO90" s="305" t="s">
        <v>319</v>
      </c>
      <c r="CP90" s="288" t="s">
        <v>109</v>
      </c>
      <c r="CQ90" s="289">
        <v>1</v>
      </c>
      <c r="CR90" s="290">
        <f t="shared" si="267"/>
        <v>0</v>
      </c>
      <c r="CS90" s="291">
        <f t="shared" si="252"/>
        <v>0</v>
      </c>
      <c r="CT90" s="594"/>
      <c r="CW90" s="286" t="s">
        <v>318</v>
      </c>
      <c r="CX90" s="305" t="s">
        <v>319</v>
      </c>
      <c r="CY90" s="288" t="s">
        <v>109</v>
      </c>
      <c r="CZ90" s="289">
        <v>1</v>
      </c>
      <c r="DA90" s="290">
        <f t="shared" si="268"/>
        <v>0</v>
      </c>
      <c r="DB90" s="291">
        <f t="shared" si="253"/>
        <v>0</v>
      </c>
      <c r="DC90" s="594"/>
      <c r="DF90" s="286" t="s">
        <v>318</v>
      </c>
      <c r="DG90" s="305" t="s">
        <v>319</v>
      </c>
      <c r="DH90" s="288" t="s">
        <v>109</v>
      </c>
      <c r="DI90" s="289">
        <v>1</v>
      </c>
      <c r="DJ90" s="290">
        <f t="shared" si="269"/>
        <v>0</v>
      </c>
      <c r="DK90" s="291">
        <f t="shared" si="254"/>
        <v>0</v>
      </c>
      <c r="DL90" s="594"/>
      <c r="DO90" s="286" t="s">
        <v>318</v>
      </c>
      <c r="DP90" s="305" t="s">
        <v>319</v>
      </c>
      <c r="DQ90" s="288" t="s">
        <v>109</v>
      </c>
      <c r="DR90" s="289">
        <v>1</v>
      </c>
      <c r="DS90" s="290">
        <f t="shared" si="270"/>
        <v>0</v>
      </c>
      <c r="DT90" s="291">
        <f t="shared" si="255"/>
        <v>0</v>
      </c>
      <c r="DU90" s="594"/>
      <c r="DX90" s="286" t="s">
        <v>318</v>
      </c>
      <c r="DY90" s="305" t="s">
        <v>319</v>
      </c>
      <c r="DZ90" s="288" t="s">
        <v>109</v>
      </c>
      <c r="EA90" s="289">
        <v>1</v>
      </c>
      <c r="EB90" s="290">
        <f t="shared" si="271"/>
        <v>0</v>
      </c>
      <c r="EC90" s="291">
        <f t="shared" si="256"/>
        <v>0</v>
      </c>
      <c r="ED90" s="594"/>
      <c r="EG90" s="286" t="s">
        <v>318</v>
      </c>
      <c r="EH90" s="305" t="s">
        <v>319</v>
      </c>
      <c r="EI90" s="288" t="s">
        <v>109</v>
      </c>
      <c r="EJ90" s="289">
        <v>1</v>
      </c>
      <c r="EK90" s="290">
        <f t="shared" si="272"/>
        <v>0</v>
      </c>
      <c r="EL90" s="291">
        <f t="shared" si="257"/>
        <v>0</v>
      </c>
      <c r="EM90" s="594"/>
    </row>
    <row r="91" spans="2:143" ht="35.25" customHeight="1">
      <c r="B91" s="286" t="s">
        <v>320</v>
      </c>
      <c r="C91" s="305" t="s">
        <v>321</v>
      </c>
      <c r="D91" s="288" t="s">
        <v>107</v>
      </c>
      <c r="E91" s="289">
        <v>1</v>
      </c>
      <c r="F91" s="290">
        <v>0</v>
      </c>
      <c r="G91" s="291">
        <f t="shared" si="243"/>
        <v>0</v>
      </c>
      <c r="H91" s="594"/>
      <c r="K91" s="286" t="s">
        <v>320</v>
      </c>
      <c r="L91" s="305" t="s">
        <v>321</v>
      </c>
      <c r="M91" s="288" t="s">
        <v>107</v>
      </c>
      <c r="N91" s="289">
        <v>1</v>
      </c>
      <c r="O91" s="290">
        <f t="shared" si="181"/>
        <v>12589</v>
      </c>
      <c r="P91" s="291">
        <f t="shared" si="258"/>
        <v>12589</v>
      </c>
      <c r="Q91" s="594"/>
      <c r="T91" s="286" t="s">
        <v>320</v>
      </c>
      <c r="U91" s="305" t="s">
        <v>321</v>
      </c>
      <c r="V91" s="288" t="s">
        <v>107</v>
      </c>
      <c r="W91" s="289">
        <v>1</v>
      </c>
      <c r="X91" s="290">
        <f t="shared" si="259"/>
        <v>13250</v>
      </c>
      <c r="Y91" s="291">
        <f t="shared" si="244"/>
        <v>13250</v>
      </c>
      <c r="Z91" s="594"/>
      <c r="AC91" s="286" t="s">
        <v>320</v>
      </c>
      <c r="AD91" s="305" t="s">
        <v>321</v>
      </c>
      <c r="AE91" s="288" t="s">
        <v>107</v>
      </c>
      <c r="AF91" s="289">
        <v>1</v>
      </c>
      <c r="AG91" s="290">
        <f t="shared" si="260"/>
        <v>17000</v>
      </c>
      <c r="AH91" s="291">
        <f t="shared" si="245"/>
        <v>17000</v>
      </c>
      <c r="AI91" s="594"/>
      <c r="AL91" s="286" t="s">
        <v>320</v>
      </c>
      <c r="AM91" s="305" t="s">
        <v>321</v>
      </c>
      <c r="AN91" s="288" t="s">
        <v>107</v>
      </c>
      <c r="AO91" s="289">
        <v>1</v>
      </c>
      <c r="AP91" s="290">
        <f t="shared" si="261"/>
        <v>18000</v>
      </c>
      <c r="AQ91" s="291">
        <f t="shared" si="246"/>
        <v>18000</v>
      </c>
      <c r="AR91" s="594"/>
      <c r="AU91" s="286" t="s">
        <v>320</v>
      </c>
      <c r="AV91" s="305" t="s">
        <v>321</v>
      </c>
      <c r="AW91" s="288" t="s">
        <v>107</v>
      </c>
      <c r="AX91" s="289">
        <v>1</v>
      </c>
      <c r="AY91" s="290">
        <f t="shared" si="262"/>
        <v>15000</v>
      </c>
      <c r="AZ91" s="291">
        <f t="shared" si="247"/>
        <v>15000</v>
      </c>
      <c r="BA91" s="594"/>
      <c r="BD91" s="286" t="s">
        <v>320</v>
      </c>
      <c r="BE91" s="305" t="s">
        <v>321</v>
      </c>
      <c r="BF91" s="288" t="s">
        <v>107</v>
      </c>
      <c r="BG91" s="289">
        <v>1</v>
      </c>
      <c r="BH91" s="290">
        <f t="shared" si="263"/>
        <v>11639</v>
      </c>
      <c r="BI91" s="291">
        <f t="shared" si="248"/>
        <v>11639</v>
      </c>
      <c r="BJ91" s="594"/>
      <c r="BM91" s="286" t="s">
        <v>320</v>
      </c>
      <c r="BN91" s="305" t="s">
        <v>321</v>
      </c>
      <c r="BO91" s="288" t="s">
        <v>107</v>
      </c>
      <c r="BP91" s="289">
        <v>1</v>
      </c>
      <c r="BQ91" s="290">
        <f t="shared" si="264"/>
        <v>0</v>
      </c>
      <c r="BR91" s="291">
        <f t="shared" si="249"/>
        <v>0</v>
      </c>
      <c r="BS91" s="594"/>
      <c r="BV91" s="286" t="s">
        <v>320</v>
      </c>
      <c r="BW91" s="305" t="s">
        <v>321</v>
      </c>
      <c r="BX91" s="288" t="s">
        <v>107</v>
      </c>
      <c r="BY91" s="289">
        <v>1</v>
      </c>
      <c r="BZ91" s="290">
        <f t="shared" si="265"/>
        <v>0</v>
      </c>
      <c r="CA91" s="291">
        <f t="shared" si="250"/>
        <v>0</v>
      </c>
      <c r="CB91" s="594"/>
      <c r="CE91" s="286" t="s">
        <v>320</v>
      </c>
      <c r="CF91" s="305" t="s">
        <v>321</v>
      </c>
      <c r="CG91" s="288" t="s">
        <v>107</v>
      </c>
      <c r="CH91" s="289">
        <v>1</v>
      </c>
      <c r="CI91" s="290">
        <f t="shared" si="266"/>
        <v>0</v>
      </c>
      <c r="CJ91" s="291">
        <f t="shared" si="251"/>
        <v>0</v>
      </c>
      <c r="CK91" s="594"/>
      <c r="CN91" s="286" t="s">
        <v>320</v>
      </c>
      <c r="CO91" s="305" t="s">
        <v>321</v>
      </c>
      <c r="CP91" s="288" t="s">
        <v>107</v>
      </c>
      <c r="CQ91" s="289">
        <v>1</v>
      </c>
      <c r="CR91" s="290">
        <f t="shared" si="267"/>
        <v>0</v>
      </c>
      <c r="CS91" s="291">
        <f t="shared" si="252"/>
        <v>0</v>
      </c>
      <c r="CT91" s="594"/>
      <c r="CW91" s="286" t="s">
        <v>320</v>
      </c>
      <c r="CX91" s="305" t="s">
        <v>321</v>
      </c>
      <c r="CY91" s="288" t="s">
        <v>107</v>
      </c>
      <c r="CZ91" s="289">
        <v>1</v>
      </c>
      <c r="DA91" s="290">
        <f t="shared" si="268"/>
        <v>0</v>
      </c>
      <c r="DB91" s="291">
        <f t="shared" si="253"/>
        <v>0</v>
      </c>
      <c r="DC91" s="594"/>
      <c r="DF91" s="286" t="s">
        <v>320</v>
      </c>
      <c r="DG91" s="305" t="s">
        <v>321</v>
      </c>
      <c r="DH91" s="288" t="s">
        <v>107</v>
      </c>
      <c r="DI91" s="289">
        <v>1</v>
      </c>
      <c r="DJ91" s="290">
        <f t="shared" si="269"/>
        <v>0</v>
      </c>
      <c r="DK91" s="291">
        <f t="shared" si="254"/>
        <v>0</v>
      </c>
      <c r="DL91" s="594"/>
      <c r="DO91" s="286" t="s">
        <v>320</v>
      </c>
      <c r="DP91" s="305" t="s">
        <v>321</v>
      </c>
      <c r="DQ91" s="288" t="s">
        <v>107</v>
      </c>
      <c r="DR91" s="289">
        <v>1</v>
      </c>
      <c r="DS91" s="290">
        <f t="shared" si="270"/>
        <v>0</v>
      </c>
      <c r="DT91" s="291">
        <f t="shared" si="255"/>
        <v>0</v>
      </c>
      <c r="DU91" s="594"/>
      <c r="DX91" s="286" t="s">
        <v>320</v>
      </c>
      <c r="DY91" s="305" t="s">
        <v>321</v>
      </c>
      <c r="DZ91" s="288" t="s">
        <v>107</v>
      </c>
      <c r="EA91" s="289">
        <v>1</v>
      </c>
      <c r="EB91" s="290">
        <f t="shared" si="271"/>
        <v>0</v>
      </c>
      <c r="EC91" s="291">
        <f t="shared" si="256"/>
        <v>0</v>
      </c>
      <c r="ED91" s="594"/>
      <c r="EG91" s="286" t="s">
        <v>320</v>
      </c>
      <c r="EH91" s="305" t="s">
        <v>321</v>
      </c>
      <c r="EI91" s="288" t="s">
        <v>107</v>
      </c>
      <c r="EJ91" s="289">
        <v>1</v>
      </c>
      <c r="EK91" s="290">
        <f t="shared" si="272"/>
        <v>0</v>
      </c>
      <c r="EL91" s="291">
        <f t="shared" si="257"/>
        <v>0</v>
      </c>
      <c r="EM91" s="594"/>
    </row>
    <row r="92" spans="2:143" ht="35.25" customHeight="1">
      <c r="B92" s="286" t="s">
        <v>322</v>
      </c>
      <c r="C92" s="305" t="s">
        <v>323</v>
      </c>
      <c r="D92" s="334" t="s">
        <v>107</v>
      </c>
      <c r="E92" s="289">
        <v>1</v>
      </c>
      <c r="F92" s="290">
        <v>0</v>
      </c>
      <c r="G92" s="291">
        <f t="shared" si="243"/>
        <v>0</v>
      </c>
      <c r="H92" s="594"/>
      <c r="K92" s="286" t="s">
        <v>322</v>
      </c>
      <c r="L92" s="305" t="s">
        <v>323</v>
      </c>
      <c r="M92" s="334" t="s">
        <v>107</v>
      </c>
      <c r="N92" s="289">
        <v>1</v>
      </c>
      <c r="O92" s="290">
        <f t="shared" si="181"/>
        <v>21403</v>
      </c>
      <c r="P92" s="291">
        <f t="shared" si="258"/>
        <v>21403</v>
      </c>
      <c r="Q92" s="594"/>
      <c r="T92" s="286" t="s">
        <v>322</v>
      </c>
      <c r="U92" s="305" t="s">
        <v>323</v>
      </c>
      <c r="V92" s="334" t="s">
        <v>107</v>
      </c>
      <c r="W92" s="289">
        <v>1</v>
      </c>
      <c r="X92" s="290">
        <f t="shared" si="259"/>
        <v>11500</v>
      </c>
      <c r="Y92" s="291">
        <f t="shared" si="244"/>
        <v>11500</v>
      </c>
      <c r="Z92" s="594"/>
      <c r="AC92" s="286" t="s">
        <v>322</v>
      </c>
      <c r="AD92" s="305" t="s">
        <v>323</v>
      </c>
      <c r="AE92" s="334" t="s">
        <v>107</v>
      </c>
      <c r="AF92" s="289">
        <v>1</v>
      </c>
      <c r="AG92" s="290">
        <f t="shared" si="260"/>
        <v>16000</v>
      </c>
      <c r="AH92" s="291">
        <f t="shared" si="245"/>
        <v>16000</v>
      </c>
      <c r="AI92" s="594"/>
      <c r="AL92" s="286" t="s">
        <v>322</v>
      </c>
      <c r="AM92" s="305" t="s">
        <v>323</v>
      </c>
      <c r="AN92" s="334" t="s">
        <v>107</v>
      </c>
      <c r="AO92" s="289">
        <v>1</v>
      </c>
      <c r="AP92" s="290">
        <f t="shared" si="261"/>
        <v>5000</v>
      </c>
      <c r="AQ92" s="291">
        <f t="shared" si="246"/>
        <v>5000</v>
      </c>
      <c r="AR92" s="594"/>
      <c r="AU92" s="286" t="s">
        <v>322</v>
      </c>
      <c r="AV92" s="305" t="s">
        <v>323</v>
      </c>
      <c r="AW92" s="334" t="s">
        <v>107</v>
      </c>
      <c r="AX92" s="289">
        <v>1</v>
      </c>
      <c r="AY92" s="290">
        <f t="shared" si="262"/>
        <v>45000</v>
      </c>
      <c r="AZ92" s="291">
        <f t="shared" si="247"/>
        <v>45000</v>
      </c>
      <c r="BA92" s="594"/>
      <c r="BD92" s="286" t="s">
        <v>322</v>
      </c>
      <c r="BE92" s="305" t="s">
        <v>323</v>
      </c>
      <c r="BF92" s="334" t="s">
        <v>107</v>
      </c>
      <c r="BG92" s="289">
        <v>1</v>
      </c>
      <c r="BH92" s="290">
        <f t="shared" si="263"/>
        <v>8034</v>
      </c>
      <c r="BI92" s="291">
        <f t="shared" si="248"/>
        <v>8034</v>
      </c>
      <c r="BJ92" s="594"/>
      <c r="BM92" s="286" t="s">
        <v>322</v>
      </c>
      <c r="BN92" s="305" t="s">
        <v>323</v>
      </c>
      <c r="BO92" s="334" t="s">
        <v>107</v>
      </c>
      <c r="BP92" s="289">
        <v>1</v>
      </c>
      <c r="BQ92" s="290">
        <f t="shared" si="264"/>
        <v>0</v>
      </c>
      <c r="BR92" s="291">
        <f t="shared" si="249"/>
        <v>0</v>
      </c>
      <c r="BS92" s="594"/>
      <c r="BV92" s="286" t="s">
        <v>322</v>
      </c>
      <c r="BW92" s="305" t="s">
        <v>323</v>
      </c>
      <c r="BX92" s="334" t="s">
        <v>107</v>
      </c>
      <c r="BY92" s="289">
        <v>1</v>
      </c>
      <c r="BZ92" s="290">
        <f t="shared" si="265"/>
        <v>0</v>
      </c>
      <c r="CA92" s="291">
        <f t="shared" si="250"/>
        <v>0</v>
      </c>
      <c r="CB92" s="594"/>
      <c r="CE92" s="286" t="s">
        <v>322</v>
      </c>
      <c r="CF92" s="305" t="s">
        <v>323</v>
      </c>
      <c r="CG92" s="334" t="s">
        <v>107</v>
      </c>
      <c r="CH92" s="289">
        <v>1</v>
      </c>
      <c r="CI92" s="290">
        <f t="shared" si="266"/>
        <v>0</v>
      </c>
      <c r="CJ92" s="291">
        <f t="shared" si="251"/>
        <v>0</v>
      </c>
      <c r="CK92" s="594"/>
      <c r="CN92" s="286" t="s">
        <v>322</v>
      </c>
      <c r="CO92" s="305" t="s">
        <v>323</v>
      </c>
      <c r="CP92" s="334" t="s">
        <v>107</v>
      </c>
      <c r="CQ92" s="289">
        <v>1</v>
      </c>
      <c r="CR92" s="290">
        <f t="shared" si="267"/>
        <v>0</v>
      </c>
      <c r="CS92" s="291">
        <f t="shared" si="252"/>
        <v>0</v>
      </c>
      <c r="CT92" s="594"/>
      <c r="CW92" s="286" t="s">
        <v>322</v>
      </c>
      <c r="CX92" s="305" t="s">
        <v>323</v>
      </c>
      <c r="CY92" s="334" t="s">
        <v>107</v>
      </c>
      <c r="CZ92" s="289">
        <v>1</v>
      </c>
      <c r="DA92" s="290">
        <f t="shared" si="268"/>
        <v>0</v>
      </c>
      <c r="DB92" s="291">
        <f t="shared" si="253"/>
        <v>0</v>
      </c>
      <c r="DC92" s="594"/>
      <c r="DF92" s="286" t="s">
        <v>322</v>
      </c>
      <c r="DG92" s="305" t="s">
        <v>323</v>
      </c>
      <c r="DH92" s="334" t="s">
        <v>107</v>
      </c>
      <c r="DI92" s="289">
        <v>1</v>
      </c>
      <c r="DJ92" s="290">
        <f t="shared" si="269"/>
        <v>0</v>
      </c>
      <c r="DK92" s="291">
        <f t="shared" si="254"/>
        <v>0</v>
      </c>
      <c r="DL92" s="594"/>
      <c r="DO92" s="286" t="s">
        <v>322</v>
      </c>
      <c r="DP92" s="305" t="s">
        <v>323</v>
      </c>
      <c r="DQ92" s="334" t="s">
        <v>107</v>
      </c>
      <c r="DR92" s="289">
        <v>1</v>
      </c>
      <c r="DS92" s="290">
        <f t="shared" si="270"/>
        <v>0</v>
      </c>
      <c r="DT92" s="291">
        <f t="shared" si="255"/>
        <v>0</v>
      </c>
      <c r="DU92" s="594"/>
      <c r="DX92" s="286" t="s">
        <v>322</v>
      </c>
      <c r="DY92" s="305" t="s">
        <v>323</v>
      </c>
      <c r="DZ92" s="334" t="s">
        <v>107</v>
      </c>
      <c r="EA92" s="289">
        <v>1</v>
      </c>
      <c r="EB92" s="290">
        <f t="shared" si="271"/>
        <v>0</v>
      </c>
      <c r="EC92" s="291">
        <f t="shared" si="256"/>
        <v>0</v>
      </c>
      <c r="ED92" s="594"/>
      <c r="EG92" s="286" t="s">
        <v>322</v>
      </c>
      <c r="EH92" s="305" t="s">
        <v>323</v>
      </c>
      <c r="EI92" s="334" t="s">
        <v>107</v>
      </c>
      <c r="EJ92" s="289">
        <v>1</v>
      </c>
      <c r="EK92" s="290">
        <f t="shared" si="272"/>
        <v>0</v>
      </c>
      <c r="EL92" s="291">
        <f t="shared" si="257"/>
        <v>0</v>
      </c>
      <c r="EM92" s="594"/>
    </row>
    <row r="93" spans="2:143" ht="60">
      <c r="B93" s="286" t="s">
        <v>324</v>
      </c>
      <c r="C93" s="305" t="s">
        <v>325</v>
      </c>
      <c r="D93" s="334" t="s">
        <v>109</v>
      </c>
      <c r="E93" s="289">
        <v>1</v>
      </c>
      <c r="F93" s="290">
        <v>0</v>
      </c>
      <c r="G93" s="291">
        <f t="shared" si="243"/>
        <v>0</v>
      </c>
      <c r="H93" s="594"/>
      <c r="K93" s="286" t="s">
        <v>324</v>
      </c>
      <c r="L93" s="305" t="s">
        <v>325</v>
      </c>
      <c r="M93" s="334" t="s">
        <v>109</v>
      </c>
      <c r="N93" s="289">
        <v>1</v>
      </c>
      <c r="O93" s="290">
        <f t="shared" si="181"/>
        <v>34640</v>
      </c>
      <c r="P93" s="291">
        <f t="shared" si="258"/>
        <v>34640</v>
      </c>
      <c r="Q93" s="594"/>
      <c r="T93" s="286" t="s">
        <v>324</v>
      </c>
      <c r="U93" s="305" t="s">
        <v>325</v>
      </c>
      <c r="V93" s="334" t="s">
        <v>109</v>
      </c>
      <c r="W93" s="289">
        <v>1</v>
      </c>
      <c r="X93" s="290">
        <f t="shared" si="259"/>
        <v>72500</v>
      </c>
      <c r="Y93" s="291">
        <f t="shared" si="244"/>
        <v>72500</v>
      </c>
      <c r="Z93" s="594"/>
      <c r="AC93" s="286" t="s">
        <v>324</v>
      </c>
      <c r="AD93" s="305" t="s">
        <v>325</v>
      </c>
      <c r="AE93" s="334" t="s">
        <v>109</v>
      </c>
      <c r="AF93" s="289">
        <v>1</v>
      </c>
      <c r="AG93" s="290">
        <f t="shared" si="260"/>
        <v>43000</v>
      </c>
      <c r="AH93" s="291">
        <f t="shared" si="245"/>
        <v>43000</v>
      </c>
      <c r="AI93" s="594"/>
      <c r="AL93" s="286" t="s">
        <v>324</v>
      </c>
      <c r="AM93" s="305" t="s">
        <v>325</v>
      </c>
      <c r="AN93" s="334" t="s">
        <v>109</v>
      </c>
      <c r="AO93" s="289">
        <v>1</v>
      </c>
      <c r="AP93" s="290">
        <f t="shared" si="261"/>
        <v>60000</v>
      </c>
      <c r="AQ93" s="291">
        <f t="shared" si="246"/>
        <v>60000</v>
      </c>
      <c r="AR93" s="594"/>
      <c r="AU93" s="286" t="s">
        <v>324</v>
      </c>
      <c r="AV93" s="305" t="s">
        <v>325</v>
      </c>
      <c r="AW93" s="334" t="s">
        <v>109</v>
      </c>
      <c r="AX93" s="289">
        <v>1</v>
      </c>
      <c r="AY93" s="290">
        <f t="shared" si="262"/>
        <v>30000</v>
      </c>
      <c r="AZ93" s="291">
        <f t="shared" si="247"/>
        <v>30000</v>
      </c>
      <c r="BA93" s="594"/>
      <c r="BD93" s="286" t="s">
        <v>324</v>
      </c>
      <c r="BE93" s="305" t="s">
        <v>325</v>
      </c>
      <c r="BF93" s="334" t="s">
        <v>109</v>
      </c>
      <c r="BG93" s="289">
        <v>1</v>
      </c>
      <c r="BH93" s="290">
        <f t="shared" si="263"/>
        <v>29046</v>
      </c>
      <c r="BI93" s="291">
        <f t="shared" si="248"/>
        <v>29046</v>
      </c>
      <c r="BJ93" s="594"/>
      <c r="BM93" s="286" t="s">
        <v>324</v>
      </c>
      <c r="BN93" s="305" t="s">
        <v>325</v>
      </c>
      <c r="BO93" s="334" t="s">
        <v>109</v>
      </c>
      <c r="BP93" s="289">
        <v>1</v>
      </c>
      <c r="BQ93" s="290">
        <f t="shared" si="264"/>
        <v>0</v>
      </c>
      <c r="BR93" s="291">
        <f t="shared" si="249"/>
        <v>0</v>
      </c>
      <c r="BS93" s="594"/>
      <c r="BV93" s="286" t="s">
        <v>324</v>
      </c>
      <c r="BW93" s="305" t="s">
        <v>325</v>
      </c>
      <c r="BX93" s="334" t="s">
        <v>109</v>
      </c>
      <c r="BY93" s="289">
        <v>1</v>
      </c>
      <c r="BZ93" s="290">
        <f t="shared" si="265"/>
        <v>0</v>
      </c>
      <c r="CA93" s="291">
        <f t="shared" si="250"/>
        <v>0</v>
      </c>
      <c r="CB93" s="594"/>
      <c r="CE93" s="286" t="s">
        <v>324</v>
      </c>
      <c r="CF93" s="305" t="s">
        <v>325</v>
      </c>
      <c r="CG93" s="334" t="s">
        <v>109</v>
      </c>
      <c r="CH93" s="289">
        <v>1</v>
      </c>
      <c r="CI93" s="290">
        <f t="shared" si="266"/>
        <v>0</v>
      </c>
      <c r="CJ93" s="291">
        <f t="shared" si="251"/>
        <v>0</v>
      </c>
      <c r="CK93" s="594"/>
      <c r="CN93" s="286" t="s">
        <v>324</v>
      </c>
      <c r="CO93" s="305" t="s">
        <v>325</v>
      </c>
      <c r="CP93" s="334" t="s">
        <v>109</v>
      </c>
      <c r="CQ93" s="289">
        <v>1</v>
      </c>
      <c r="CR93" s="290">
        <f t="shared" si="267"/>
        <v>0</v>
      </c>
      <c r="CS93" s="291">
        <f t="shared" si="252"/>
        <v>0</v>
      </c>
      <c r="CT93" s="594"/>
      <c r="CW93" s="286" t="s">
        <v>324</v>
      </c>
      <c r="CX93" s="305" t="s">
        <v>325</v>
      </c>
      <c r="CY93" s="334" t="s">
        <v>109</v>
      </c>
      <c r="CZ93" s="289">
        <v>1</v>
      </c>
      <c r="DA93" s="290">
        <f t="shared" si="268"/>
        <v>0</v>
      </c>
      <c r="DB93" s="291">
        <f t="shared" si="253"/>
        <v>0</v>
      </c>
      <c r="DC93" s="594"/>
      <c r="DF93" s="286" t="s">
        <v>324</v>
      </c>
      <c r="DG93" s="305" t="s">
        <v>325</v>
      </c>
      <c r="DH93" s="334" t="s">
        <v>109</v>
      </c>
      <c r="DI93" s="289">
        <v>1</v>
      </c>
      <c r="DJ93" s="290">
        <f t="shared" si="269"/>
        <v>0</v>
      </c>
      <c r="DK93" s="291">
        <f t="shared" si="254"/>
        <v>0</v>
      </c>
      <c r="DL93" s="594"/>
      <c r="DO93" s="286" t="s">
        <v>324</v>
      </c>
      <c r="DP93" s="305" t="s">
        <v>325</v>
      </c>
      <c r="DQ93" s="334" t="s">
        <v>109</v>
      </c>
      <c r="DR93" s="289">
        <v>1</v>
      </c>
      <c r="DS93" s="290">
        <f t="shared" si="270"/>
        <v>0</v>
      </c>
      <c r="DT93" s="291">
        <f t="shared" si="255"/>
        <v>0</v>
      </c>
      <c r="DU93" s="594"/>
      <c r="DX93" s="286" t="s">
        <v>324</v>
      </c>
      <c r="DY93" s="305" t="s">
        <v>325</v>
      </c>
      <c r="DZ93" s="334" t="s">
        <v>109</v>
      </c>
      <c r="EA93" s="289">
        <v>1</v>
      </c>
      <c r="EB93" s="290">
        <f t="shared" si="271"/>
        <v>0</v>
      </c>
      <c r="EC93" s="291">
        <f t="shared" si="256"/>
        <v>0</v>
      </c>
      <c r="ED93" s="594"/>
      <c r="EG93" s="286" t="s">
        <v>324</v>
      </c>
      <c r="EH93" s="305" t="s">
        <v>325</v>
      </c>
      <c r="EI93" s="334" t="s">
        <v>109</v>
      </c>
      <c r="EJ93" s="289">
        <v>1</v>
      </c>
      <c r="EK93" s="290">
        <f t="shared" si="272"/>
        <v>0</v>
      </c>
      <c r="EL93" s="291">
        <f t="shared" si="257"/>
        <v>0</v>
      </c>
      <c r="EM93" s="594"/>
    </row>
    <row r="94" spans="2:143" ht="35.25" customHeight="1">
      <c r="B94" s="286" t="s">
        <v>326</v>
      </c>
      <c r="C94" s="287" t="s">
        <v>327</v>
      </c>
      <c r="D94" s="334" t="s">
        <v>109</v>
      </c>
      <c r="E94" s="289">
        <v>1</v>
      </c>
      <c r="F94" s="290">
        <v>0</v>
      </c>
      <c r="G94" s="291">
        <f t="shared" si="243"/>
        <v>0</v>
      </c>
      <c r="H94" s="594"/>
      <c r="K94" s="286" t="s">
        <v>326</v>
      </c>
      <c r="L94" s="287" t="s">
        <v>327</v>
      </c>
      <c r="M94" s="334" t="s">
        <v>109</v>
      </c>
      <c r="N94" s="289">
        <v>1</v>
      </c>
      <c r="O94" s="290">
        <f t="shared" si="181"/>
        <v>17635</v>
      </c>
      <c r="P94" s="291">
        <f t="shared" si="258"/>
        <v>17635</v>
      </c>
      <c r="Q94" s="594"/>
      <c r="T94" s="286" t="s">
        <v>326</v>
      </c>
      <c r="U94" s="287" t="s">
        <v>327</v>
      </c>
      <c r="V94" s="334" t="s">
        <v>109</v>
      </c>
      <c r="W94" s="289">
        <v>1</v>
      </c>
      <c r="X94" s="290">
        <f t="shared" si="259"/>
        <v>7800</v>
      </c>
      <c r="Y94" s="291">
        <f t="shared" si="244"/>
        <v>7800</v>
      </c>
      <c r="Z94" s="594"/>
      <c r="AC94" s="286" t="s">
        <v>326</v>
      </c>
      <c r="AD94" s="287" t="s">
        <v>327</v>
      </c>
      <c r="AE94" s="334" t="s">
        <v>109</v>
      </c>
      <c r="AF94" s="289">
        <v>1</v>
      </c>
      <c r="AG94" s="290">
        <f t="shared" si="260"/>
        <v>6800</v>
      </c>
      <c r="AH94" s="291">
        <f t="shared" si="245"/>
        <v>6800</v>
      </c>
      <c r="AI94" s="594"/>
      <c r="AL94" s="286" t="s">
        <v>326</v>
      </c>
      <c r="AM94" s="287" t="s">
        <v>327</v>
      </c>
      <c r="AN94" s="334" t="s">
        <v>109</v>
      </c>
      <c r="AO94" s="289">
        <v>1</v>
      </c>
      <c r="AP94" s="290">
        <f t="shared" si="261"/>
        <v>6000</v>
      </c>
      <c r="AQ94" s="291">
        <f t="shared" si="246"/>
        <v>6000</v>
      </c>
      <c r="AR94" s="594"/>
      <c r="AU94" s="286" t="s">
        <v>326</v>
      </c>
      <c r="AV94" s="287" t="s">
        <v>327</v>
      </c>
      <c r="AW94" s="334" t="s">
        <v>109</v>
      </c>
      <c r="AX94" s="289">
        <v>1</v>
      </c>
      <c r="AY94" s="290">
        <f t="shared" si="262"/>
        <v>6000</v>
      </c>
      <c r="AZ94" s="291">
        <f t="shared" si="247"/>
        <v>6000</v>
      </c>
      <c r="BA94" s="594"/>
      <c r="BD94" s="286" t="s">
        <v>326</v>
      </c>
      <c r="BE94" s="287" t="s">
        <v>327</v>
      </c>
      <c r="BF94" s="334" t="s">
        <v>109</v>
      </c>
      <c r="BG94" s="289">
        <v>1</v>
      </c>
      <c r="BH94" s="290">
        <f t="shared" si="263"/>
        <v>5562</v>
      </c>
      <c r="BI94" s="291">
        <f t="shared" si="248"/>
        <v>5562</v>
      </c>
      <c r="BJ94" s="594"/>
      <c r="BM94" s="286" t="s">
        <v>326</v>
      </c>
      <c r="BN94" s="287" t="s">
        <v>327</v>
      </c>
      <c r="BO94" s="334" t="s">
        <v>109</v>
      </c>
      <c r="BP94" s="289">
        <v>1</v>
      </c>
      <c r="BQ94" s="290">
        <f t="shared" si="264"/>
        <v>0</v>
      </c>
      <c r="BR94" s="291">
        <f t="shared" si="249"/>
        <v>0</v>
      </c>
      <c r="BS94" s="594"/>
      <c r="BV94" s="286" t="s">
        <v>326</v>
      </c>
      <c r="BW94" s="287" t="s">
        <v>327</v>
      </c>
      <c r="BX94" s="334" t="s">
        <v>109</v>
      </c>
      <c r="BY94" s="289">
        <v>1</v>
      </c>
      <c r="BZ94" s="290">
        <f t="shared" si="265"/>
        <v>0</v>
      </c>
      <c r="CA94" s="291">
        <f t="shared" si="250"/>
        <v>0</v>
      </c>
      <c r="CB94" s="594"/>
      <c r="CE94" s="286" t="s">
        <v>326</v>
      </c>
      <c r="CF94" s="287" t="s">
        <v>327</v>
      </c>
      <c r="CG94" s="334" t="s">
        <v>109</v>
      </c>
      <c r="CH94" s="289">
        <v>1</v>
      </c>
      <c r="CI94" s="290">
        <f t="shared" si="266"/>
        <v>0</v>
      </c>
      <c r="CJ94" s="291">
        <f t="shared" si="251"/>
        <v>0</v>
      </c>
      <c r="CK94" s="594"/>
      <c r="CN94" s="286" t="s">
        <v>326</v>
      </c>
      <c r="CO94" s="287" t="s">
        <v>327</v>
      </c>
      <c r="CP94" s="334" t="s">
        <v>109</v>
      </c>
      <c r="CQ94" s="289">
        <v>1</v>
      </c>
      <c r="CR94" s="290">
        <f t="shared" si="267"/>
        <v>0</v>
      </c>
      <c r="CS94" s="291">
        <f t="shared" si="252"/>
        <v>0</v>
      </c>
      <c r="CT94" s="594"/>
      <c r="CW94" s="286" t="s">
        <v>326</v>
      </c>
      <c r="CX94" s="287" t="s">
        <v>327</v>
      </c>
      <c r="CY94" s="334" t="s">
        <v>109</v>
      </c>
      <c r="CZ94" s="289">
        <v>1</v>
      </c>
      <c r="DA94" s="290">
        <f t="shared" si="268"/>
        <v>0</v>
      </c>
      <c r="DB94" s="291">
        <f t="shared" si="253"/>
        <v>0</v>
      </c>
      <c r="DC94" s="594"/>
      <c r="DF94" s="286" t="s">
        <v>326</v>
      </c>
      <c r="DG94" s="287" t="s">
        <v>327</v>
      </c>
      <c r="DH94" s="334" t="s">
        <v>109</v>
      </c>
      <c r="DI94" s="289">
        <v>1</v>
      </c>
      <c r="DJ94" s="290">
        <f t="shared" si="269"/>
        <v>0</v>
      </c>
      <c r="DK94" s="291">
        <f t="shared" si="254"/>
        <v>0</v>
      </c>
      <c r="DL94" s="594"/>
      <c r="DO94" s="286" t="s">
        <v>326</v>
      </c>
      <c r="DP94" s="287" t="s">
        <v>327</v>
      </c>
      <c r="DQ94" s="334" t="s">
        <v>109</v>
      </c>
      <c r="DR94" s="289">
        <v>1</v>
      </c>
      <c r="DS94" s="290">
        <f t="shared" si="270"/>
        <v>0</v>
      </c>
      <c r="DT94" s="291">
        <f t="shared" si="255"/>
        <v>0</v>
      </c>
      <c r="DU94" s="594"/>
      <c r="DX94" s="286" t="s">
        <v>326</v>
      </c>
      <c r="DY94" s="287" t="s">
        <v>327</v>
      </c>
      <c r="DZ94" s="334" t="s">
        <v>109</v>
      </c>
      <c r="EA94" s="289">
        <v>1</v>
      </c>
      <c r="EB94" s="290">
        <f t="shared" si="271"/>
        <v>0</v>
      </c>
      <c r="EC94" s="291">
        <f t="shared" si="256"/>
        <v>0</v>
      </c>
      <c r="ED94" s="594"/>
      <c r="EG94" s="286" t="s">
        <v>326</v>
      </c>
      <c r="EH94" s="287" t="s">
        <v>327</v>
      </c>
      <c r="EI94" s="334" t="s">
        <v>109</v>
      </c>
      <c r="EJ94" s="289">
        <v>1</v>
      </c>
      <c r="EK94" s="290">
        <f t="shared" si="272"/>
        <v>0</v>
      </c>
      <c r="EL94" s="291">
        <f t="shared" si="257"/>
        <v>0</v>
      </c>
      <c r="EM94" s="594"/>
    </row>
    <row r="95" spans="2:143" ht="35.25" customHeight="1" thickBot="1">
      <c r="B95" s="286" t="s">
        <v>328</v>
      </c>
      <c r="C95" s="287" t="s">
        <v>329</v>
      </c>
      <c r="D95" s="334" t="s">
        <v>107</v>
      </c>
      <c r="E95" s="289">
        <v>1</v>
      </c>
      <c r="F95" s="290">
        <v>0</v>
      </c>
      <c r="G95" s="291">
        <f t="shared" si="243"/>
        <v>0</v>
      </c>
      <c r="H95" s="596"/>
      <c r="K95" s="286" t="s">
        <v>328</v>
      </c>
      <c r="L95" s="287" t="s">
        <v>329</v>
      </c>
      <c r="M95" s="334" t="s">
        <v>107</v>
      </c>
      <c r="N95" s="289">
        <v>1</v>
      </c>
      <c r="O95" s="290">
        <f t="shared" si="181"/>
        <v>26410</v>
      </c>
      <c r="P95" s="291">
        <f t="shared" si="258"/>
        <v>26410</v>
      </c>
      <c r="Q95" s="596"/>
      <c r="T95" s="286" t="s">
        <v>328</v>
      </c>
      <c r="U95" s="287" t="s">
        <v>329</v>
      </c>
      <c r="V95" s="334" t="s">
        <v>107</v>
      </c>
      <c r="W95" s="289">
        <v>1</v>
      </c>
      <c r="X95" s="290">
        <f t="shared" si="259"/>
        <v>7500</v>
      </c>
      <c r="Y95" s="291">
        <f t="shared" si="244"/>
        <v>7500</v>
      </c>
      <c r="Z95" s="596"/>
      <c r="AC95" s="286" t="s">
        <v>328</v>
      </c>
      <c r="AD95" s="287" t="s">
        <v>329</v>
      </c>
      <c r="AE95" s="334" t="s">
        <v>107</v>
      </c>
      <c r="AF95" s="289">
        <v>1</v>
      </c>
      <c r="AG95" s="290">
        <f t="shared" si="260"/>
        <v>16000</v>
      </c>
      <c r="AH95" s="291">
        <f t="shared" si="245"/>
        <v>16000</v>
      </c>
      <c r="AI95" s="596"/>
      <c r="AL95" s="286" t="s">
        <v>328</v>
      </c>
      <c r="AM95" s="287" t="s">
        <v>329</v>
      </c>
      <c r="AN95" s="334" t="s">
        <v>107</v>
      </c>
      <c r="AO95" s="289">
        <v>1</v>
      </c>
      <c r="AP95" s="290">
        <f t="shared" si="261"/>
        <v>6000</v>
      </c>
      <c r="AQ95" s="291">
        <f t="shared" si="246"/>
        <v>6000</v>
      </c>
      <c r="AR95" s="596"/>
      <c r="AU95" s="286" t="s">
        <v>328</v>
      </c>
      <c r="AV95" s="287" t="s">
        <v>329</v>
      </c>
      <c r="AW95" s="334" t="s">
        <v>107</v>
      </c>
      <c r="AX95" s="289">
        <v>1</v>
      </c>
      <c r="AY95" s="290">
        <f t="shared" si="262"/>
        <v>45000</v>
      </c>
      <c r="AZ95" s="291">
        <f t="shared" si="247"/>
        <v>45000</v>
      </c>
      <c r="BA95" s="596"/>
      <c r="BD95" s="286" t="s">
        <v>328</v>
      </c>
      <c r="BE95" s="287" t="s">
        <v>329</v>
      </c>
      <c r="BF95" s="334" t="s">
        <v>107</v>
      </c>
      <c r="BG95" s="289">
        <v>1</v>
      </c>
      <c r="BH95" s="290">
        <f t="shared" si="263"/>
        <v>8034</v>
      </c>
      <c r="BI95" s="291">
        <f t="shared" si="248"/>
        <v>8034</v>
      </c>
      <c r="BJ95" s="596"/>
      <c r="BM95" s="286" t="s">
        <v>328</v>
      </c>
      <c r="BN95" s="287" t="s">
        <v>329</v>
      </c>
      <c r="BO95" s="334" t="s">
        <v>107</v>
      </c>
      <c r="BP95" s="289">
        <v>1</v>
      </c>
      <c r="BQ95" s="290">
        <f t="shared" si="264"/>
        <v>0</v>
      </c>
      <c r="BR95" s="291">
        <f t="shared" si="249"/>
        <v>0</v>
      </c>
      <c r="BS95" s="596"/>
      <c r="BV95" s="286" t="s">
        <v>328</v>
      </c>
      <c r="BW95" s="287" t="s">
        <v>329</v>
      </c>
      <c r="BX95" s="334" t="s">
        <v>107</v>
      </c>
      <c r="BY95" s="289">
        <v>1</v>
      </c>
      <c r="BZ95" s="290">
        <f t="shared" si="265"/>
        <v>0</v>
      </c>
      <c r="CA95" s="291">
        <f t="shared" si="250"/>
        <v>0</v>
      </c>
      <c r="CB95" s="596"/>
      <c r="CE95" s="286" t="s">
        <v>328</v>
      </c>
      <c r="CF95" s="287" t="s">
        <v>329</v>
      </c>
      <c r="CG95" s="334" t="s">
        <v>107</v>
      </c>
      <c r="CH95" s="289">
        <v>1</v>
      </c>
      <c r="CI95" s="290">
        <f t="shared" si="266"/>
        <v>0</v>
      </c>
      <c r="CJ95" s="291">
        <f t="shared" si="251"/>
        <v>0</v>
      </c>
      <c r="CK95" s="596"/>
      <c r="CN95" s="286" t="s">
        <v>328</v>
      </c>
      <c r="CO95" s="287" t="s">
        <v>329</v>
      </c>
      <c r="CP95" s="334" t="s">
        <v>107</v>
      </c>
      <c r="CQ95" s="289">
        <v>1</v>
      </c>
      <c r="CR95" s="290">
        <f t="shared" si="267"/>
        <v>0</v>
      </c>
      <c r="CS95" s="291">
        <f t="shared" si="252"/>
        <v>0</v>
      </c>
      <c r="CT95" s="596"/>
      <c r="CW95" s="286" t="s">
        <v>328</v>
      </c>
      <c r="CX95" s="287" t="s">
        <v>329</v>
      </c>
      <c r="CY95" s="334" t="s">
        <v>107</v>
      </c>
      <c r="CZ95" s="289">
        <v>1</v>
      </c>
      <c r="DA95" s="290">
        <f t="shared" si="268"/>
        <v>0</v>
      </c>
      <c r="DB95" s="291">
        <f t="shared" si="253"/>
        <v>0</v>
      </c>
      <c r="DC95" s="596"/>
      <c r="DF95" s="286" t="s">
        <v>328</v>
      </c>
      <c r="DG95" s="287" t="s">
        <v>329</v>
      </c>
      <c r="DH95" s="334" t="s">
        <v>107</v>
      </c>
      <c r="DI95" s="289">
        <v>1</v>
      </c>
      <c r="DJ95" s="290">
        <f t="shared" si="269"/>
        <v>0</v>
      </c>
      <c r="DK95" s="291">
        <f t="shared" si="254"/>
        <v>0</v>
      </c>
      <c r="DL95" s="596"/>
      <c r="DO95" s="286" t="s">
        <v>328</v>
      </c>
      <c r="DP95" s="287" t="s">
        <v>329</v>
      </c>
      <c r="DQ95" s="334" t="s">
        <v>107</v>
      </c>
      <c r="DR95" s="289">
        <v>1</v>
      </c>
      <c r="DS95" s="290">
        <f t="shared" si="270"/>
        <v>0</v>
      </c>
      <c r="DT95" s="291">
        <f t="shared" si="255"/>
        <v>0</v>
      </c>
      <c r="DU95" s="596"/>
      <c r="DX95" s="286" t="s">
        <v>328</v>
      </c>
      <c r="DY95" s="287" t="s">
        <v>329</v>
      </c>
      <c r="DZ95" s="334" t="s">
        <v>107</v>
      </c>
      <c r="EA95" s="289">
        <v>1</v>
      </c>
      <c r="EB95" s="290">
        <f t="shared" si="271"/>
        <v>0</v>
      </c>
      <c r="EC95" s="291">
        <f t="shared" si="256"/>
        <v>0</v>
      </c>
      <c r="ED95" s="596"/>
      <c r="EG95" s="286" t="s">
        <v>328</v>
      </c>
      <c r="EH95" s="287" t="s">
        <v>329</v>
      </c>
      <c r="EI95" s="334" t="s">
        <v>107</v>
      </c>
      <c r="EJ95" s="289">
        <v>1</v>
      </c>
      <c r="EK95" s="290">
        <f t="shared" si="272"/>
        <v>0</v>
      </c>
      <c r="EL95" s="291">
        <f t="shared" si="257"/>
        <v>0</v>
      </c>
      <c r="EM95" s="596"/>
    </row>
    <row r="96" spans="2:143" ht="17.25" thickTop="1">
      <c r="B96" s="308" t="s">
        <v>330</v>
      </c>
      <c r="C96" s="270" t="s">
        <v>331</v>
      </c>
      <c r="D96" s="309"/>
      <c r="E96" s="310"/>
      <c r="F96" s="311"/>
      <c r="G96" s="312"/>
      <c r="H96" s="275">
        <f>SUM(G97:G101)</f>
        <v>0</v>
      </c>
      <c r="K96" s="308" t="s">
        <v>330</v>
      </c>
      <c r="L96" s="270" t="s">
        <v>331</v>
      </c>
      <c r="M96" s="309"/>
      <c r="N96" s="310"/>
      <c r="O96" s="310"/>
      <c r="P96" s="312"/>
      <c r="Q96" s="275">
        <f>SUM(P97:P101)</f>
        <v>36569</v>
      </c>
      <c r="T96" s="308" t="s">
        <v>330</v>
      </c>
      <c r="U96" s="270" t="s">
        <v>331</v>
      </c>
      <c r="V96" s="309"/>
      <c r="W96" s="310"/>
      <c r="X96" s="310"/>
      <c r="Y96" s="312"/>
      <c r="Z96" s="275">
        <f>SUM(Y97:Y101)</f>
        <v>26650</v>
      </c>
      <c r="AC96" s="308" t="s">
        <v>330</v>
      </c>
      <c r="AD96" s="270" t="s">
        <v>331</v>
      </c>
      <c r="AE96" s="309"/>
      <c r="AF96" s="310"/>
      <c r="AG96" s="310"/>
      <c r="AH96" s="312"/>
      <c r="AI96" s="275">
        <f>SUM(AH97:AH101)</f>
        <v>30500</v>
      </c>
      <c r="AL96" s="308" t="s">
        <v>330</v>
      </c>
      <c r="AM96" s="270" t="s">
        <v>331</v>
      </c>
      <c r="AN96" s="309"/>
      <c r="AO96" s="310"/>
      <c r="AP96" s="310"/>
      <c r="AQ96" s="312"/>
      <c r="AR96" s="275">
        <f>SUM(AQ97:AQ101)</f>
        <v>23000</v>
      </c>
      <c r="AU96" s="308" t="s">
        <v>330</v>
      </c>
      <c r="AV96" s="270" t="s">
        <v>331</v>
      </c>
      <c r="AW96" s="309"/>
      <c r="AX96" s="310"/>
      <c r="AY96" s="310"/>
      <c r="AZ96" s="312"/>
      <c r="BA96" s="275">
        <f>SUM(AZ97:AZ101)</f>
        <v>24700</v>
      </c>
      <c r="BD96" s="308" t="s">
        <v>330</v>
      </c>
      <c r="BE96" s="270" t="s">
        <v>331</v>
      </c>
      <c r="BF96" s="309"/>
      <c r="BG96" s="310"/>
      <c r="BH96" s="310"/>
      <c r="BI96" s="312"/>
      <c r="BJ96" s="275">
        <f>SUM(BI97:BI101)</f>
        <v>35123</v>
      </c>
      <c r="BM96" s="308" t="s">
        <v>330</v>
      </c>
      <c r="BN96" s="270" t="s">
        <v>331</v>
      </c>
      <c r="BO96" s="309"/>
      <c r="BP96" s="310"/>
      <c r="BQ96" s="310"/>
      <c r="BR96" s="312"/>
      <c r="BS96" s="275">
        <f>SUM(BR97:BR101)</f>
        <v>0</v>
      </c>
      <c r="BV96" s="308" t="s">
        <v>330</v>
      </c>
      <c r="BW96" s="270" t="s">
        <v>331</v>
      </c>
      <c r="BX96" s="309"/>
      <c r="BY96" s="310"/>
      <c r="BZ96" s="310"/>
      <c r="CA96" s="312"/>
      <c r="CB96" s="275">
        <f>SUM(CA97:CA101)</f>
        <v>0</v>
      </c>
      <c r="CE96" s="308" t="s">
        <v>330</v>
      </c>
      <c r="CF96" s="270" t="s">
        <v>331</v>
      </c>
      <c r="CG96" s="309"/>
      <c r="CH96" s="310"/>
      <c r="CI96" s="310"/>
      <c r="CJ96" s="312"/>
      <c r="CK96" s="275">
        <f>SUM(CJ97:CJ101)</f>
        <v>0</v>
      </c>
      <c r="CN96" s="308" t="s">
        <v>330</v>
      </c>
      <c r="CO96" s="270" t="s">
        <v>331</v>
      </c>
      <c r="CP96" s="309"/>
      <c r="CQ96" s="310"/>
      <c r="CR96" s="310"/>
      <c r="CS96" s="312"/>
      <c r="CT96" s="275">
        <f>SUM(CS97:CS101)</f>
        <v>0</v>
      </c>
      <c r="CW96" s="308" t="s">
        <v>330</v>
      </c>
      <c r="CX96" s="270" t="s">
        <v>331</v>
      </c>
      <c r="CY96" s="309"/>
      <c r="CZ96" s="310"/>
      <c r="DA96" s="310"/>
      <c r="DB96" s="312"/>
      <c r="DC96" s="275">
        <f>SUM(DB97:DB101)</f>
        <v>0</v>
      </c>
      <c r="DF96" s="308" t="s">
        <v>330</v>
      </c>
      <c r="DG96" s="270" t="s">
        <v>331</v>
      </c>
      <c r="DH96" s="309"/>
      <c r="DI96" s="310"/>
      <c r="DJ96" s="310"/>
      <c r="DK96" s="312"/>
      <c r="DL96" s="275">
        <f>SUM(DK97:DK101)</f>
        <v>0</v>
      </c>
      <c r="DO96" s="308" t="s">
        <v>330</v>
      </c>
      <c r="DP96" s="270" t="s">
        <v>331</v>
      </c>
      <c r="DQ96" s="309"/>
      <c r="DR96" s="310"/>
      <c r="DS96" s="310"/>
      <c r="DT96" s="312"/>
      <c r="DU96" s="275">
        <f>SUM(DT97:DT101)</f>
        <v>0</v>
      </c>
      <c r="DX96" s="308" t="s">
        <v>330</v>
      </c>
      <c r="DY96" s="270" t="s">
        <v>331</v>
      </c>
      <c r="DZ96" s="309"/>
      <c r="EA96" s="310"/>
      <c r="EB96" s="310"/>
      <c r="EC96" s="312"/>
      <c r="ED96" s="275">
        <f>SUM(EC97:EC101)</f>
        <v>0</v>
      </c>
      <c r="EG96" s="308" t="s">
        <v>330</v>
      </c>
      <c r="EH96" s="270" t="s">
        <v>331</v>
      </c>
      <c r="EI96" s="309"/>
      <c r="EJ96" s="310"/>
      <c r="EK96" s="310"/>
      <c r="EL96" s="312"/>
      <c r="EM96" s="275">
        <f>SUM(EL97:EL101)</f>
        <v>0</v>
      </c>
    </row>
    <row r="97" spans="2:143" ht="46.5" customHeight="1">
      <c r="B97" s="286"/>
      <c r="C97" s="287" t="s">
        <v>332</v>
      </c>
      <c r="D97" s="288"/>
      <c r="E97" s="289"/>
      <c r="F97" s="333"/>
      <c r="G97" s="291"/>
      <c r="H97" s="594" t="e">
        <f>+H96/G189</f>
        <v>#DIV/0!</v>
      </c>
      <c r="K97" s="286"/>
      <c r="L97" s="287" t="s">
        <v>332</v>
      </c>
      <c r="M97" s="288"/>
      <c r="N97" s="289"/>
      <c r="O97" s="289"/>
      <c r="P97" s="291"/>
      <c r="Q97" s="594">
        <f>+Q96/P189</f>
        <v>9.6300642764458617E-4</v>
      </c>
      <c r="T97" s="286"/>
      <c r="U97" s="287" t="s">
        <v>332</v>
      </c>
      <c r="V97" s="288"/>
      <c r="W97" s="289"/>
      <c r="X97" s="289"/>
      <c r="Y97" s="291"/>
      <c r="Z97" s="594">
        <f>+Z96/Y189</f>
        <v>4.1816528842107377E-4</v>
      </c>
      <c r="AC97" s="286"/>
      <c r="AD97" s="287" t="s">
        <v>332</v>
      </c>
      <c r="AE97" s="288"/>
      <c r="AF97" s="289"/>
      <c r="AG97" s="289"/>
      <c r="AH97" s="291"/>
      <c r="AI97" s="594">
        <f>+AI96/AH189</f>
        <v>4.8350537273548079E-4</v>
      </c>
      <c r="AL97" s="286"/>
      <c r="AM97" s="287" t="s">
        <v>332</v>
      </c>
      <c r="AN97" s="288"/>
      <c r="AO97" s="289"/>
      <c r="AP97" s="289"/>
      <c r="AQ97" s="291"/>
      <c r="AR97" s="594">
        <f>+AR96/AQ189</f>
        <v>3.5455526437490364E-4</v>
      </c>
      <c r="AU97" s="286"/>
      <c r="AV97" s="287" t="s">
        <v>332</v>
      </c>
      <c r="AW97" s="288"/>
      <c r="AX97" s="289"/>
      <c r="AY97" s="289"/>
      <c r="AZ97" s="291"/>
      <c r="BA97" s="594">
        <f>+BA96/AZ189</f>
        <v>3.8298777008409962E-4</v>
      </c>
      <c r="BD97" s="286"/>
      <c r="BE97" s="287" t="s">
        <v>332</v>
      </c>
      <c r="BF97" s="288"/>
      <c r="BG97" s="289"/>
      <c r="BH97" s="289"/>
      <c r="BI97" s="291"/>
      <c r="BJ97" s="594">
        <f>+BJ96/BI189</f>
        <v>5.9873010508997807E-4</v>
      </c>
      <c r="BM97" s="286"/>
      <c r="BN97" s="287" t="s">
        <v>332</v>
      </c>
      <c r="BO97" s="288"/>
      <c r="BP97" s="289"/>
      <c r="BQ97" s="289"/>
      <c r="BR97" s="291"/>
      <c r="BS97" s="594" t="e">
        <f>+BS96/BR189</f>
        <v>#DIV/0!</v>
      </c>
      <c r="BV97" s="286"/>
      <c r="BW97" s="287" t="s">
        <v>332</v>
      </c>
      <c r="BX97" s="288"/>
      <c r="BY97" s="289"/>
      <c r="BZ97" s="289"/>
      <c r="CA97" s="291"/>
      <c r="CB97" s="594" t="e">
        <f>+CB96/CA189</f>
        <v>#DIV/0!</v>
      </c>
      <c r="CE97" s="286"/>
      <c r="CF97" s="287" t="s">
        <v>332</v>
      </c>
      <c r="CG97" s="288"/>
      <c r="CH97" s="289"/>
      <c r="CI97" s="289"/>
      <c r="CJ97" s="291"/>
      <c r="CK97" s="594" t="e">
        <f>+CK96/CJ189</f>
        <v>#DIV/0!</v>
      </c>
      <c r="CN97" s="286"/>
      <c r="CO97" s="287" t="s">
        <v>332</v>
      </c>
      <c r="CP97" s="288"/>
      <c r="CQ97" s="289"/>
      <c r="CR97" s="289"/>
      <c r="CS97" s="291"/>
      <c r="CT97" s="594" t="e">
        <f>+CT96/CS189</f>
        <v>#DIV/0!</v>
      </c>
      <c r="CW97" s="286"/>
      <c r="CX97" s="287" t="s">
        <v>332</v>
      </c>
      <c r="CY97" s="288"/>
      <c r="CZ97" s="289"/>
      <c r="DA97" s="289"/>
      <c r="DB97" s="291"/>
      <c r="DC97" s="594" t="e">
        <f>+DC96/DB189</f>
        <v>#DIV/0!</v>
      </c>
      <c r="DF97" s="286"/>
      <c r="DG97" s="287" t="s">
        <v>332</v>
      </c>
      <c r="DH97" s="288"/>
      <c r="DI97" s="289"/>
      <c r="DJ97" s="289"/>
      <c r="DK97" s="291"/>
      <c r="DL97" s="594" t="e">
        <f>+DL96/DK189</f>
        <v>#DIV/0!</v>
      </c>
      <c r="DO97" s="286"/>
      <c r="DP97" s="287" t="s">
        <v>332</v>
      </c>
      <c r="DQ97" s="288"/>
      <c r="DR97" s="289"/>
      <c r="DS97" s="289"/>
      <c r="DT97" s="291"/>
      <c r="DU97" s="594" t="e">
        <f>+DU96/DT189</f>
        <v>#DIV/0!</v>
      </c>
      <c r="DX97" s="286"/>
      <c r="DY97" s="287" t="s">
        <v>332</v>
      </c>
      <c r="DZ97" s="288"/>
      <c r="EA97" s="289"/>
      <c r="EB97" s="289"/>
      <c r="EC97" s="291"/>
      <c r="ED97" s="594" t="e">
        <f>+ED96/EC189</f>
        <v>#DIV/0!</v>
      </c>
      <c r="EG97" s="286"/>
      <c r="EH97" s="287" t="s">
        <v>332</v>
      </c>
      <c r="EI97" s="288"/>
      <c r="EJ97" s="289"/>
      <c r="EK97" s="289"/>
      <c r="EL97" s="291"/>
      <c r="EM97" s="594" t="e">
        <f>+EM96/EL189</f>
        <v>#DIV/0!</v>
      </c>
    </row>
    <row r="98" spans="2:143" ht="30.75" customHeight="1">
      <c r="B98" s="286" t="s">
        <v>333</v>
      </c>
      <c r="C98" s="305" t="s">
        <v>334</v>
      </c>
      <c r="D98" s="288" t="s">
        <v>109</v>
      </c>
      <c r="E98" s="289">
        <v>1</v>
      </c>
      <c r="F98" s="290">
        <v>0</v>
      </c>
      <c r="G98" s="291">
        <f t="shared" ref="G98:G101" si="273">+ROUND(E98*F98,0)</f>
        <v>0</v>
      </c>
      <c r="H98" s="594"/>
      <c r="K98" s="286" t="s">
        <v>333</v>
      </c>
      <c r="L98" s="305" t="s">
        <v>334</v>
      </c>
      <c r="M98" s="288" t="s">
        <v>109</v>
      </c>
      <c r="N98" s="289">
        <v>1</v>
      </c>
      <c r="O98" s="290">
        <f t="shared" si="181"/>
        <v>8560</v>
      </c>
      <c r="P98" s="291">
        <f t="shared" ref="P98:P101" si="274">+ROUND(N98*O98,0)</f>
        <v>8560</v>
      </c>
      <c r="Q98" s="594"/>
      <c r="T98" s="286" t="s">
        <v>333</v>
      </c>
      <c r="U98" s="305" t="s">
        <v>334</v>
      </c>
      <c r="V98" s="288" t="s">
        <v>109</v>
      </c>
      <c r="W98" s="289">
        <v>1</v>
      </c>
      <c r="X98" s="290">
        <f>VLOOKUP(T98,OFERENTE_2,5,FALSE)</f>
        <v>10800</v>
      </c>
      <c r="Y98" s="291">
        <f t="shared" ref="Y98:Y101" si="275">+ROUND(W98*X98,0)</f>
        <v>10800</v>
      </c>
      <c r="Z98" s="594"/>
      <c r="AC98" s="286" t="s">
        <v>333</v>
      </c>
      <c r="AD98" s="305" t="s">
        <v>334</v>
      </c>
      <c r="AE98" s="288" t="s">
        <v>109</v>
      </c>
      <c r="AF98" s="289">
        <v>1</v>
      </c>
      <c r="AG98" s="290">
        <f>VLOOKUP(AC98,OFERENTE_3,5,FALSE)</f>
        <v>7800</v>
      </c>
      <c r="AH98" s="291">
        <f t="shared" ref="AH98:AH101" si="276">+ROUND(AF98*AG98,0)</f>
        <v>7800</v>
      </c>
      <c r="AI98" s="594"/>
      <c r="AL98" s="286" t="s">
        <v>333</v>
      </c>
      <c r="AM98" s="305" t="s">
        <v>334</v>
      </c>
      <c r="AN98" s="288" t="s">
        <v>109</v>
      </c>
      <c r="AO98" s="289">
        <v>1</v>
      </c>
      <c r="AP98" s="290">
        <f>VLOOKUP(AL98,OFERENTE_4,5,FALSE)</f>
        <v>10000</v>
      </c>
      <c r="AQ98" s="291">
        <f t="shared" ref="AQ98:AQ101" si="277">+ROUND(AO98*AP98,0)</f>
        <v>10000</v>
      </c>
      <c r="AR98" s="594"/>
      <c r="AU98" s="286" t="s">
        <v>333</v>
      </c>
      <c r="AV98" s="305" t="s">
        <v>334</v>
      </c>
      <c r="AW98" s="288" t="s">
        <v>109</v>
      </c>
      <c r="AX98" s="289">
        <v>1</v>
      </c>
      <c r="AY98" s="290">
        <f>VLOOKUP(AU98,OFERENTE_5,5,FALSE)</f>
        <v>7500</v>
      </c>
      <c r="AZ98" s="291">
        <f t="shared" ref="AZ98:AZ101" si="278">+ROUND(AX98*AY98,0)</f>
        <v>7500</v>
      </c>
      <c r="BA98" s="594"/>
      <c r="BD98" s="286" t="s">
        <v>333</v>
      </c>
      <c r="BE98" s="305" t="s">
        <v>334</v>
      </c>
      <c r="BF98" s="288" t="s">
        <v>109</v>
      </c>
      <c r="BG98" s="289">
        <v>1</v>
      </c>
      <c r="BH98" s="290">
        <f>VLOOKUP(BD98,OFERENTE_6,5,FALSE)</f>
        <v>15038</v>
      </c>
      <c r="BI98" s="291">
        <f t="shared" ref="BI98:BI101" si="279">+ROUND(BG98*BH98,0)</f>
        <v>15038</v>
      </c>
      <c r="BJ98" s="594"/>
      <c r="BM98" s="286" t="s">
        <v>333</v>
      </c>
      <c r="BN98" s="305" t="s">
        <v>334</v>
      </c>
      <c r="BO98" s="288" t="s">
        <v>109</v>
      </c>
      <c r="BP98" s="289">
        <v>1</v>
      </c>
      <c r="BQ98" s="290">
        <f>VLOOKUP(BM98,OFERENTE_7,5,FALSE)</f>
        <v>0</v>
      </c>
      <c r="BR98" s="291">
        <f t="shared" ref="BR98:BR101" si="280">+ROUND(BP98*BQ98,0)</f>
        <v>0</v>
      </c>
      <c r="BS98" s="594"/>
      <c r="BV98" s="286" t="s">
        <v>333</v>
      </c>
      <c r="BW98" s="305" t="s">
        <v>334</v>
      </c>
      <c r="BX98" s="288" t="s">
        <v>109</v>
      </c>
      <c r="BY98" s="289">
        <v>1</v>
      </c>
      <c r="BZ98" s="290">
        <f>VLOOKUP(BV98,OFERENTE_8,5,FALSE)</f>
        <v>0</v>
      </c>
      <c r="CA98" s="291">
        <f t="shared" ref="CA98:CA101" si="281">+ROUND(BY98*BZ98,0)</f>
        <v>0</v>
      </c>
      <c r="CB98" s="594"/>
      <c r="CE98" s="286" t="s">
        <v>333</v>
      </c>
      <c r="CF98" s="305" t="s">
        <v>334</v>
      </c>
      <c r="CG98" s="288" t="s">
        <v>109</v>
      </c>
      <c r="CH98" s="289">
        <v>1</v>
      </c>
      <c r="CI98" s="290">
        <f>VLOOKUP(CE98,OFERENTE_9,5,FALSE)</f>
        <v>0</v>
      </c>
      <c r="CJ98" s="291">
        <f t="shared" ref="CJ98:CJ101" si="282">+ROUND(CH98*CI98,0)</f>
        <v>0</v>
      </c>
      <c r="CK98" s="594"/>
      <c r="CN98" s="286" t="s">
        <v>333</v>
      </c>
      <c r="CO98" s="305" t="s">
        <v>334</v>
      </c>
      <c r="CP98" s="288" t="s">
        <v>109</v>
      </c>
      <c r="CQ98" s="289">
        <v>1</v>
      </c>
      <c r="CR98" s="290">
        <f>VLOOKUP(CN98,OFERENTE_10,5,FALSE)</f>
        <v>0</v>
      </c>
      <c r="CS98" s="291">
        <f t="shared" ref="CS98:CS101" si="283">+ROUND(CQ98*CR98,0)</f>
        <v>0</v>
      </c>
      <c r="CT98" s="594"/>
      <c r="CW98" s="286" t="s">
        <v>333</v>
      </c>
      <c r="CX98" s="305" t="s">
        <v>334</v>
      </c>
      <c r="CY98" s="288" t="s">
        <v>109</v>
      </c>
      <c r="CZ98" s="289">
        <v>1</v>
      </c>
      <c r="DA98" s="290">
        <f>VLOOKUP(CW98,OFERENTE_11,5,FALSE)</f>
        <v>0</v>
      </c>
      <c r="DB98" s="291">
        <f t="shared" ref="DB98:DB101" si="284">+ROUND(CZ98*DA98,0)</f>
        <v>0</v>
      </c>
      <c r="DC98" s="594"/>
      <c r="DF98" s="286" t="s">
        <v>333</v>
      </c>
      <c r="DG98" s="305" t="s">
        <v>334</v>
      </c>
      <c r="DH98" s="288" t="s">
        <v>109</v>
      </c>
      <c r="DI98" s="289">
        <v>1</v>
      </c>
      <c r="DJ98" s="290">
        <f>VLOOKUP(DF98,OFERENTE_12,5,FALSE)</f>
        <v>0</v>
      </c>
      <c r="DK98" s="291">
        <f t="shared" ref="DK98:DK101" si="285">+ROUND(DI98*DJ98,0)</f>
        <v>0</v>
      </c>
      <c r="DL98" s="594"/>
      <c r="DO98" s="286" t="s">
        <v>333</v>
      </c>
      <c r="DP98" s="305" t="s">
        <v>334</v>
      </c>
      <c r="DQ98" s="288" t="s">
        <v>109</v>
      </c>
      <c r="DR98" s="289">
        <v>1</v>
      </c>
      <c r="DS98" s="290">
        <f>VLOOKUP(DO98,OFERENTE_13,5,FALSE)</f>
        <v>0</v>
      </c>
      <c r="DT98" s="291">
        <f t="shared" ref="DT98:DT101" si="286">+ROUND(DR98*DS98,0)</f>
        <v>0</v>
      </c>
      <c r="DU98" s="594"/>
      <c r="DX98" s="286" t="s">
        <v>333</v>
      </c>
      <c r="DY98" s="305" t="s">
        <v>334</v>
      </c>
      <c r="DZ98" s="288" t="s">
        <v>109</v>
      </c>
      <c r="EA98" s="289">
        <v>1</v>
      </c>
      <c r="EB98" s="290">
        <f>VLOOKUP(DX98,OFERENTE_14,5,FALSE)</f>
        <v>0</v>
      </c>
      <c r="EC98" s="291">
        <f t="shared" ref="EC98:EC101" si="287">+ROUND(EA98*EB98,0)</f>
        <v>0</v>
      </c>
      <c r="ED98" s="594"/>
      <c r="EG98" s="286" t="s">
        <v>333</v>
      </c>
      <c r="EH98" s="305" t="s">
        <v>334</v>
      </c>
      <c r="EI98" s="288" t="s">
        <v>109</v>
      </c>
      <c r="EJ98" s="289">
        <v>1</v>
      </c>
      <c r="EK98" s="290">
        <f>VLOOKUP(EG98,OFERENTE_15,5,FALSE)</f>
        <v>0</v>
      </c>
      <c r="EL98" s="291">
        <f t="shared" ref="EL98:EL101" si="288">+ROUND(EJ98*EK98,0)</f>
        <v>0</v>
      </c>
      <c r="EM98" s="594"/>
    </row>
    <row r="99" spans="2:143" ht="32.25" customHeight="1">
      <c r="B99" s="286" t="s">
        <v>335</v>
      </c>
      <c r="C99" s="305" t="s">
        <v>336</v>
      </c>
      <c r="D99" s="288" t="s">
        <v>109</v>
      </c>
      <c r="E99" s="289">
        <v>1</v>
      </c>
      <c r="F99" s="290">
        <v>0</v>
      </c>
      <c r="G99" s="291">
        <f t="shared" si="273"/>
        <v>0</v>
      </c>
      <c r="H99" s="594"/>
      <c r="K99" s="286" t="s">
        <v>335</v>
      </c>
      <c r="L99" s="305" t="s">
        <v>336</v>
      </c>
      <c r="M99" s="288" t="s">
        <v>109</v>
      </c>
      <c r="N99" s="289">
        <v>1</v>
      </c>
      <c r="O99" s="290">
        <f t="shared" ref="O99:O130" si="289">VLOOKUP(K99,OFERENTE_1,5,FALSE)</f>
        <v>10482</v>
      </c>
      <c r="P99" s="291">
        <f t="shared" si="274"/>
        <v>10482</v>
      </c>
      <c r="Q99" s="594"/>
      <c r="T99" s="286" t="s">
        <v>335</v>
      </c>
      <c r="U99" s="305" t="s">
        <v>336</v>
      </c>
      <c r="V99" s="288" t="s">
        <v>109</v>
      </c>
      <c r="W99" s="289">
        <v>1</v>
      </c>
      <c r="X99" s="290">
        <f>VLOOKUP(T99,OFERENTE_2,5,FALSE)</f>
        <v>8400</v>
      </c>
      <c r="Y99" s="291">
        <f t="shared" si="275"/>
        <v>8400</v>
      </c>
      <c r="Z99" s="594"/>
      <c r="AC99" s="286" t="s">
        <v>335</v>
      </c>
      <c r="AD99" s="305" t="s">
        <v>336</v>
      </c>
      <c r="AE99" s="288" t="s">
        <v>109</v>
      </c>
      <c r="AF99" s="289">
        <v>1</v>
      </c>
      <c r="AG99" s="290">
        <f>VLOOKUP(AC99,OFERENTE_3,5,FALSE)</f>
        <v>16000</v>
      </c>
      <c r="AH99" s="291">
        <f t="shared" si="276"/>
        <v>16000</v>
      </c>
      <c r="AI99" s="594"/>
      <c r="AL99" s="286" t="s">
        <v>335</v>
      </c>
      <c r="AM99" s="305" t="s">
        <v>336</v>
      </c>
      <c r="AN99" s="288" t="s">
        <v>109</v>
      </c>
      <c r="AO99" s="289">
        <v>1</v>
      </c>
      <c r="AP99" s="290">
        <f>VLOOKUP(AL99,OFERENTE_4,5,FALSE)</f>
        <v>7000</v>
      </c>
      <c r="AQ99" s="291">
        <f t="shared" si="277"/>
        <v>7000</v>
      </c>
      <c r="AR99" s="594"/>
      <c r="AU99" s="286" t="s">
        <v>335</v>
      </c>
      <c r="AV99" s="305" t="s">
        <v>336</v>
      </c>
      <c r="AW99" s="288" t="s">
        <v>109</v>
      </c>
      <c r="AX99" s="289">
        <v>1</v>
      </c>
      <c r="AY99" s="290">
        <f>VLOOKUP(AU99,OFERENTE_5,5,FALSE)</f>
        <v>6500</v>
      </c>
      <c r="AZ99" s="291">
        <f t="shared" si="278"/>
        <v>6500</v>
      </c>
      <c r="BA99" s="594"/>
      <c r="BD99" s="286" t="s">
        <v>335</v>
      </c>
      <c r="BE99" s="305" t="s">
        <v>336</v>
      </c>
      <c r="BF99" s="288" t="s">
        <v>109</v>
      </c>
      <c r="BG99" s="289">
        <v>1</v>
      </c>
      <c r="BH99" s="290">
        <f>VLOOKUP(BD99,OFERENTE_6,5,FALSE)</f>
        <v>12154</v>
      </c>
      <c r="BI99" s="291">
        <f t="shared" si="279"/>
        <v>12154</v>
      </c>
      <c r="BJ99" s="594"/>
      <c r="BM99" s="286" t="s">
        <v>335</v>
      </c>
      <c r="BN99" s="305" t="s">
        <v>336</v>
      </c>
      <c r="BO99" s="288" t="s">
        <v>109</v>
      </c>
      <c r="BP99" s="289">
        <v>1</v>
      </c>
      <c r="BQ99" s="290">
        <f>VLOOKUP(BM99,OFERENTE_7,5,FALSE)</f>
        <v>0</v>
      </c>
      <c r="BR99" s="291">
        <f t="shared" si="280"/>
        <v>0</v>
      </c>
      <c r="BS99" s="594"/>
      <c r="BV99" s="286" t="s">
        <v>335</v>
      </c>
      <c r="BW99" s="305" t="s">
        <v>336</v>
      </c>
      <c r="BX99" s="288" t="s">
        <v>109</v>
      </c>
      <c r="BY99" s="289">
        <v>1</v>
      </c>
      <c r="BZ99" s="290">
        <f>VLOOKUP(BV99,OFERENTE_8,5,FALSE)</f>
        <v>0</v>
      </c>
      <c r="CA99" s="291">
        <f t="shared" si="281"/>
        <v>0</v>
      </c>
      <c r="CB99" s="594"/>
      <c r="CE99" s="286" t="s">
        <v>335</v>
      </c>
      <c r="CF99" s="305" t="s">
        <v>336</v>
      </c>
      <c r="CG99" s="288" t="s">
        <v>109</v>
      </c>
      <c r="CH99" s="289">
        <v>1</v>
      </c>
      <c r="CI99" s="290">
        <f>VLOOKUP(CE99,OFERENTE_9,5,FALSE)</f>
        <v>0</v>
      </c>
      <c r="CJ99" s="291">
        <f t="shared" si="282"/>
        <v>0</v>
      </c>
      <c r="CK99" s="594"/>
      <c r="CN99" s="286" t="s">
        <v>335</v>
      </c>
      <c r="CO99" s="305" t="s">
        <v>336</v>
      </c>
      <c r="CP99" s="288" t="s">
        <v>109</v>
      </c>
      <c r="CQ99" s="289">
        <v>1</v>
      </c>
      <c r="CR99" s="290">
        <f>VLOOKUP(CN99,OFERENTE_10,5,FALSE)</f>
        <v>0</v>
      </c>
      <c r="CS99" s="291">
        <f t="shared" si="283"/>
        <v>0</v>
      </c>
      <c r="CT99" s="594"/>
      <c r="CW99" s="286" t="s">
        <v>335</v>
      </c>
      <c r="CX99" s="305" t="s">
        <v>336</v>
      </c>
      <c r="CY99" s="288" t="s">
        <v>109</v>
      </c>
      <c r="CZ99" s="289">
        <v>1</v>
      </c>
      <c r="DA99" s="290">
        <f>VLOOKUP(CW99,OFERENTE_11,5,FALSE)</f>
        <v>0</v>
      </c>
      <c r="DB99" s="291">
        <f t="shared" si="284"/>
        <v>0</v>
      </c>
      <c r="DC99" s="594"/>
      <c r="DF99" s="286" t="s">
        <v>335</v>
      </c>
      <c r="DG99" s="305" t="s">
        <v>336</v>
      </c>
      <c r="DH99" s="288" t="s">
        <v>109</v>
      </c>
      <c r="DI99" s="289">
        <v>1</v>
      </c>
      <c r="DJ99" s="290">
        <f>VLOOKUP(DF99,OFERENTE_12,5,FALSE)</f>
        <v>0</v>
      </c>
      <c r="DK99" s="291">
        <f t="shared" si="285"/>
        <v>0</v>
      </c>
      <c r="DL99" s="594"/>
      <c r="DO99" s="286" t="s">
        <v>335</v>
      </c>
      <c r="DP99" s="305" t="s">
        <v>336</v>
      </c>
      <c r="DQ99" s="288" t="s">
        <v>109</v>
      </c>
      <c r="DR99" s="289">
        <v>1</v>
      </c>
      <c r="DS99" s="290">
        <f>VLOOKUP(DO99,OFERENTE_13,5,FALSE)</f>
        <v>0</v>
      </c>
      <c r="DT99" s="291">
        <f t="shared" si="286"/>
        <v>0</v>
      </c>
      <c r="DU99" s="594"/>
      <c r="DX99" s="286" t="s">
        <v>335</v>
      </c>
      <c r="DY99" s="305" t="s">
        <v>336</v>
      </c>
      <c r="DZ99" s="288" t="s">
        <v>109</v>
      </c>
      <c r="EA99" s="289">
        <v>1</v>
      </c>
      <c r="EB99" s="290">
        <f>VLOOKUP(DX99,OFERENTE_14,5,FALSE)</f>
        <v>0</v>
      </c>
      <c r="EC99" s="291">
        <f t="shared" si="287"/>
        <v>0</v>
      </c>
      <c r="ED99" s="594"/>
      <c r="EG99" s="286" t="s">
        <v>335</v>
      </c>
      <c r="EH99" s="305" t="s">
        <v>336</v>
      </c>
      <c r="EI99" s="288" t="s">
        <v>109</v>
      </c>
      <c r="EJ99" s="289">
        <v>1</v>
      </c>
      <c r="EK99" s="290">
        <f>VLOOKUP(EG99,OFERENTE_15,5,FALSE)</f>
        <v>0</v>
      </c>
      <c r="EL99" s="291">
        <f t="shared" si="288"/>
        <v>0</v>
      </c>
      <c r="EM99" s="594"/>
    </row>
    <row r="100" spans="2:143" ht="47.25" customHeight="1">
      <c r="B100" s="286" t="s">
        <v>337</v>
      </c>
      <c r="C100" s="305" t="s">
        <v>338</v>
      </c>
      <c r="D100" s="288" t="s">
        <v>109</v>
      </c>
      <c r="E100" s="289">
        <v>1</v>
      </c>
      <c r="F100" s="290">
        <v>0</v>
      </c>
      <c r="G100" s="291">
        <f t="shared" si="273"/>
        <v>0</v>
      </c>
      <c r="H100" s="594"/>
      <c r="K100" s="286" t="s">
        <v>337</v>
      </c>
      <c r="L100" s="305" t="s">
        <v>338</v>
      </c>
      <c r="M100" s="288" t="s">
        <v>109</v>
      </c>
      <c r="N100" s="289">
        <v>1</v>
      </c>
      <c r="O100" s="290">
        <f t="shared" si="289"/>
        <v>9224</v>
      </c>
      <c r="P100" s="291">
        <f t="shared" si="274"/>
        <v>9224</v>
      </c>
      <c r="Q100" s="594"/>
      <c r="T100" s="286" t="s">
        <v>337</v>
      </c>
      <c r="U100" s="305" t="s">
        <v>338</v>
      </c>
      <c r="V100" s="288" t="s">
        <v>109</v>
      </c>
      <c r="W100" s="289">
        <v>1</v>
      </c>
      <c r="X100" s="290">
        <f>VLOOKUP(T100,OFERENTE_2,5,FALSE)</f>
        <v>5200</v>
      </c>
      <c r="Y100" s="291">
        <f t="shared" si="275"/>
        <v>5200</v>
      </c>
      <c r="Z100" s="594"/>
      <c r="AC100" s="286" t="s">
        <v>337</v>
      </c>
      <c r="AD100" s="305" t="s">
        <v>338</v>
      </c>
      <c r="AE100" s="288" t="s">
        <v>109</v>
      </c>
      <c r="AF100" s="289">
        <v>1</v>
      </c>
      <c r="AG100" s="290">
        <f>VLOOKUP(AC100,OFERENTE_3,5,FALSE)</f>
        <v>3800</v>
      </c>
      <c r="AH100" s="291">
        <f t="shared" si="276"/>
        <v>3800</v>
      </c>
      <c r="AI100" s="594"/>
      <c r="AL100" s="286" t="s">
        <v>337</v>
      </c>
      <c r="AM100" s="305" t="s">
        <v>338</v>
      </c>
      <c r="AN100" s="288" t="s">
        <v>109</v>
      </c>
      <c r="AO100" s="289">
        <v>1</v>
      </c>
      <c r="AP100" s="290">
        <f>VLOOKUP(AL100,OFERENTE_4,5,FALSE)</f>
        <v>3500</v>
      </c>
      <c r="AQ100" s="291">
        <f t="shared" si="277"/>
        <v>3500</v>
      </c>
      <c r="AR100" s="594"/>
      <c r="AU100" s="286" t="s">
        <v>337</v>
      </c>
      <c r="AV100" s="305" t="s">
        <v>338</v>
      </c>
      <c r="AW100" s="288" t="s">
        <v>109</v>
      </c>
      <c r="AX100" s="289">
        <v>1</v>
      </c>
      <c r="AY100" s="290">
        <f>VLOOKUP(AU100,OFERENTE_5,5,FALSE)</f>
        <v>5500</v>
      </c>
      <c r="AZ100" s="291">
        <f t="shared" si="278"/>
        <v>5500</v>
      </c>
      <c r="BA100" s="594"/>
      <c r="BD100" s="286" t="s">
        <v>337</v>
      </c>
      <c r="BE100" s="305" t="s">
        <v>338</v>
      </c>
      <c r="BF100" s="288" t="s">
        <v>109</v>
      </c>
      <c r="BG100" s="289">
        <v>1</v>
      </c>
      <c r="BH100" s="290">
        <f>VLOOKUP(BD100,OFERENTE_6,5,FALSE)</f>
        <v>4635</v>
      </c>
      <c r="BI100" s="291">
        <f t="shared" si="279"/>
        <v>4635</v>
      </c>
      <c r="BJ100" s="594"/>
      <c r="BM100" s="286" t="s">
        <v>337</v>
      </c>
      <c r="BN100" s="305" t="s">
        <v>338</v>
      </c>
      <c r="BO100" s="288" t="s">
        <v>109</v>
      </c>
      <c r="BP100" s="289">
        <v>1</v>
      </c>
      <c r="BQ100" s="290">
        <f>VLOOKUP(BM100,OFERENTE_7,5,FALSE)</f>
        <v>0</v>
      </c>
      <c r="BR100" s="291">
        <f t="shared" si="280"/>
        <v>0</v>
      </c>
      <c r="BS100" s="594"/>
      <c r="BV100" s="286" t="s">
        <v>337</v>
      </c>
      <c r="BW100" s="305" t="s">
        <v>338</v>
      </c>
      <c r="BX100" s="288" t="s">
        <v>109</v>
      </c>
      <c r="BY100" s="289">
        <v>1</v>
      </c>
      <c r="BZ100" s="290">
        <f>VLOOKUP(BV100,OFERENTE_8,5,FALSE)</f>
        <v>0</v>
      </c>
      <c r="CA100" s="291">
        <f t="shared" si="281"/>
        <v>0</v>
      </c>
      <c r="CB100" s="594"/>
      <c r="CE100" s="286" t="s">
        <v>337</v>
      </c>
      <c r="CF100" s="305" t="s">
        <v>338</v>
      </c>
      <c r="CG100" s="288" t="s">
        <v>109</v>
      </c>
      <c r="CH100" s="289">
        <v>1</v>
      </c>
      <c r="CI100" s="290">
        <f>VLOOKUP(CE100,OFERENTE_9,5,FALSE)</f>
        <v>0</v>
      </c>
      <c r="CJ100" s="291">
        <f t="shared" si="282"/>
        <v>0</v>
      </c>
      <c r="CK100" s="594"/>
      <c r="CN100" s="286" t="s">
        <v>337</v>
      </c>
      <c r="CO100" s="305" t="s">
        <v>338</v>
      </c>
      <c r="CP100" s="288" t="s">
        <v>109</v>
      </c>
      <c r="CQ100" s="289">
        <v>1</v>
      </c>
      <c r="CR100" s="290">
        <f>VLOOKUP(CN100,OFERENTE_10,5,FALSE)</f>
        <v>0</v>
      </c>
      <c r="CS100" s="291">
        <f t="shared" si="283"/>
        <v>0</v>
      </c>
      <c r="CT100" s="594"/>
      <c r="CW100" s="286" t="s">
        <v>337</v>
      </c>
      <c r="CX100" s="305" t="s">
        <v>338</v>
      </c>
      <c r="CY100" s="288" t="s">
        <v>109</v>
      </c>
      <c r="CZ100" s="289">
        <v>1</v>
      </c>
      <c r="DA100" s="290">
        <f>VLOOKUP(CW100,OFERENTE_11,5,FALSE)</f>
        <v>0</v>
      </c>
      <c r="DB100" s="291">
        <f t="shared" si="284"/>
        <v>0</v>
      </c>
      <c r="DC100" s="594"/>
      <c r="DF100" s="286" t="s">
        <v>337</v>
      </c>
      <c r="DG100" s="305" t="s">
        <v>338</v>
      </c>
      <c r="DH100" s="288" t="s">
        <v>109</v>
      </c>
      <c r="DI100" s="289">
        <v>1</v>
      </c>
      <c r="DJ100" s="290">
        <f>VLOOKUP(DF100,OFERENTE_12,5,FALSE)</f>
        <v>0</v>
      </c>
      <c r="DK100" s="291">
        <f t="shared" si="285"/>
        <v>0</v>
      </c>
      <c r="DL100" s="594"/>
      <c r="DO100" s="286" t="s">
        <v>337</v>
      </c>
      <c r="DP100" s="305" t="s">
        <v>338</v>
      </c>
      <c r="DQ100" s="288" t="s">
        <v>109</v>
      </c>
      <c r="DR100" s="289">
        <v>1</v>
      </c>
      <c r="DS100" s="290">
        <f>VLOOKUP(DO100,OFERENTE_13,5,FALSE)</f>
        <v>0</v>
      </c>
      <c r="DT100" s="291">
        <f t="shared" si="286"/>
        <v>0</v>
      </c>
      <c r="DU100" s="594"/>
      <c r="DX100" s="286" t="s">
        <v>337</v>
      </c>
      <c r="DY100" s="305" t="s">
        <v>338</v>
      </c>
      <c r="DZ100" s="288" t="s">
        <v>109</v>
      </c>
      <c r="EA100" s="289">
        <v>1</v>
      </c>
      <c r="EB100" s="290">
        <f>VLOOKUP(DX100,OFERENTE_14,5,FALSE)</f>
        <v>0</v>
      </c>
      <c r="EC100" s="291">
        <f t="shared" si="287"/>
        <v>0</v>
      </c>
      <c r="ED100" s="594"/>
      <c r="EG100" s="286" t="s">
        <v>337</v>
      </c>
      <c r="EH100" s="305" t="s">
        <v>338</v>
      </c>
      <c r="EI100" s="288" t="s">
        <v>109</v>
      </c>
      <c r="EJ100" s="289">
        <v>1</v>
      </c>
      <c r="EK100" s="290">
        <f>VLOOKUP(EG100,OFERENTE_15,5,FALSE)</f>
        <v>0</v>
      </c>
      <c r="EL100" s="291">
        <f t="shared" si="288"/>
        <v>0</v>
      </c>
      <c r="EM100" s="594"/>
    </row>
    <row r="101" spans="2:143" ht="47.25" customHeight="1" thickBot="1">
      <c r="B101" s="286" t="s">
        <v>339</v>
      </c>
      <c r="C101" s="305" t="s">
        <v>340</v>
      </c>
      <c r="D101" s="288" t="s">
        <v>109</v>
      </c>
      <c r="E101" s="289">
        <v>1</v>
      </c>
      <c r="F101" s="290">
        <v>0</v>
      </c>
      <c r="G101" s="291">
        <f t="shared" si="273"/>
        <v>0</v>
      </c>
      <c r="H101" s="594"/>
      <c r="K101" s="286" t="s">
        <v>339</v>
      </c>
      <c r="L101" s="305" t="s">
        <v>340</v>
      </c>
      <c r="M101" s="288" t="s">
        <v>109</v>
      </c>
      <c r="N101" s="289">
        <v>1</v>
      </c>
      <c r="O101" s="290">
        <f t="shared" si="289"/>
        <v>8303</v>
      </c>
      <c r="P101" s="291">
        <f t="shared" si="274"/>
        <v>8303</v>
      </c>
      <c r="Q101" s="594"/>
      <c r="T101" s="286" t="s">
        <v>339</v>
      </c>
      <c r="U101" s="305" t="s">
        <v>340</v>
      </c>
      <c r="V101" s="288" t="s">
        <v>109</v>
      </c>
      <c r="W101" s="289">
        <v>1</v>
      </c>
      <c r="X101" s="290">
        <f>VLOOKUP(T101,OFERENTE_2,5,FALSE)</f>
        <v>2250</v>
      </c>
      <c r="Y101" s="291">
        <f t="shared" si="275"/>
        <v>2250</v>
      </c>
      <c r="Z101" s="594"/>
      <c r="AC101" s="286" t="s">
        <v>339</v>
      </c>
      <c r="AD101" s="305" t="s">
        <v>340</v>
      </c>
      <c r="AE101" s="288" t="s">
        <v>109</v>
      </c>
      <c r="AF101" s="289">
        <v>1</v>
      </c>
      <c r="AG101" s="290">
        <f>VLOOKUP(AC101,OFERENTE_3,5,FALSE)</f>
        <v>2900</v>
      </c>
      <c r="AH101" s="291">
        <f t="shared" si="276"/>
        <v>2900</v>
      </c>
      <c r="AI101" s="594"/>
      <c r="AL101" s="286" t="s">
        <v>339</v>
      </c>
      <c r="AM101" s="305" t="s">
        <v>340</v>
      </c>
      <c r="AN101" s="288" t="s">
        <v>109</v>
      </c>
      <c r="AO101" s="289">
        <v>1</v>
      </c>
      <c r="AP101" s="290">
        <f>VLOOKUP(AL101,OFERENTE_4,5,FALSE)</f>
        <v>2500</v>
      </c>
      <c r="AQ101" s="291">
        <f t="shared" si="277"/>
        <v>2500</v>
      </c>
      <c r="AR101" s="594"/>
      <c r="AU101" s="286" t="s">
        <v>339</v>
      </c>
      <c r="AV101" s="305" t="s">
        <v>340</v>
      </c>
      <c r="AW101" s="288" t="s">
        <v>109</v>
      </c>
      <c r="AX101" s="289">
        <v>1</v>
      </c>
      <c r="AY101" s="290">
        <f>VLOOKUP(AU101,OFERENTE_5,5,FALSE)</f>
        <v>5200</v>
      </c>
      <c r="AZ101" s="291">
        <f t="shared" si="278"/>
        <v>5200</v>
      </c>
      <c r="BA101" s="594"/>
      <c r="BD101" s="286" t="s">
        <v>339</v>
      </c>
      <c r="BE101" s="305" t="s">
        <v>340</v>
      </c>
      <c r="BF101" s="288" t="s">
        <v>109</v>
      </c>
      <c r="BG101" s="289">
        <v>1</v>
      </c>
      <c r="BH101" s="290">
        <f>VLOOKUP(BD101,OFERENTE_6,5,FALSE)</f>
        <v>3296</v>
      </c>
      <c r="BI101" s="291">
        <f t="shared" si="279"/>
        <v>3296</v>
      </c>
      <c r="BJ101" s="594"/>
      <c r="BM101" s="286" t="s">
        <v>339</v>
      </c>
      <c r="BN101" s="305" t="s">
        <v>340</v>
      </c>
      <c r="BO101" s="288" t="s">
        <v>109</v>
      </c>
      <c r="BP101" s="289">
        <v>1</v>
      </c>
      <c r="BQ101" s="290">
        <f>VLOOKUP(BM101,OFERENTE_7,5,FALSE)</f>
        <v>0</v>
      </c>
      <c r="BR101" s="291">
        <f t="shared" si="280"/>
        <v>0</v>
      </c>
      <c r="BS101" s="594"/>
      <c r="BV101" s="286" t="s">
        <v>339</v>
      </c>
      <c r="BW101" s="305" t="s">
        <v>340</v>
      </c>
      <c r="BX101" s="288" t="s">
        <v>109</v>
      </c>
      <c r="BY101" s="289">
        <v>1</v>
      </c>
      <c r="BZ101" s="290">
        <f>VLOOKUP(BV101,OFERENTE_8,5,FALSE)</f>
        <v>0</v>
      </c>
      <c r="CA101" s="291">
        <f t="shared" si="281"/>
        <v>0</v>
      </c>
      <c r="CB101" s="594"/>
      <c r="CE101" s="286" t="s">
        <v>339</v>
      </c>
      <c r="CF101" s="305" t="s">
        <v>340</v>
      </c>
      <c r="CG101" s="288" t="s">
        <v>109</v>
      </c>
      <c r="CH101" s="289">
        <v>1</v>
      </c>
      <c r="CI101" s="290">
        <f>VLOOKUP(CE101,OFERENTE_9,5,FALSE)</f>
        <v>0</v>
      </c>
      <c r="CJ101" s="291">
        <f t="shared" si="282"/>
        <v>0</v>
      </c>
      <c r="CK101" s="594"/>
      <c r="CN101" s="286" t="s">
        <v>339</v>
      </c>
      <c r="CO101" s="305" t="s">
        <v>340</v>
      </c>
      <c r="CP101" s="288" t="s">
        <v>109</v>
      </c>
      <c r="CQ101" s="289">
        <v>1</v>
      </c>
      <c r="CR101" s="290">
        <f>VLOOKUP(CN101,OFERENTE_10,5,FALSE)</f>
        <v>0</v>
      </c>
      <c r="CS101" s="291">
        <f t="shared" si="283"/>
        <v>0</v>
      </c>
      <c r="CT101" s="594"/>
      <c r="CW101" s="286" t="s">
        <v>339</v>
      </c>
      <c r="CX101" s="305" t="s">
        <v>340</v>
      </c>
      <c r="CY101" s="288" t="s">
        <v>109</v>
      </c>
      <c r="CZ101" s="289">
        <v>1</v>
      </c>
      <c r="DA101" s="290">
        <f>VLOOKUP(CW101,OFERENTE_11,5,FALSE)</f>
        <v>0</v>
      </c>
      <c r="DB101" s="291">
        <f t="shared" si="284"/>
        <v>0</v>
      </c>
      <c r="DC101" s="594"/>
      <c r="DF101" s="286" t="s">
        <v>339</v>
      </c>
      <c r="DG101" s="305" t="s">
        <v>340</v>
      </c>
      <c r="DH101" s="288" t="s">
        <v>109</v>
      </c>
      <c r="DI101" s="289">
        <v>1</v>
      </c>
      <c r="DJ101" s="290">
        <f>VLOOKUP(DF101,OFERENTE_12,5,FALSE)</f>
        <v>0</v>
      </c>
      <c r="DK101" s="291">
        <f t="shared" si="285"/>
        <v>0</v>
      </c>
      <c r="DL101" s="594"/>
      <c r="DO101" s="286" t="s">
        <v>339</v>
      </c>
      <c r="DP101" s="305" t="s">
        <v>340</v>
      </c>
      <c r="DQ101" s="288" t="s">
        <v>109</v>
      </c>
      <c r="DR101" s="289">
        <v>1</v>
      </c>
      <c r="DS101" s="290">
        <f>VLOOKUP(DO101,OFERENTE_13,5,FALSE)</f>
        <v>0</v>
      </c>
      <c r="DT101" s="291">
        <f t="shared" si="286"/>
        <v>0</v>
      </c>
      <c r="DU101" s="594"/>
      <c r="DX101" s="286" t="s">
        <v>339</v>
      </c>
      <c r="DY101" s="305" t="s">
        <v>340</v>
      </c>
      <c r="DZ101" s="288" t="s">
        <v>109</v>
      </c>
      <c r="EA101" s="289">
        <v>1</v>
      </c>
      <c r="EB101" s="290">
        <f>VLOOKUP(DX101,OFERENTE_14,5,FALSE)</f>
        <v>0</v>
      </c>
      <c r="EC101" s="291">
        <f t="shared" si="287"/>
        <v>0</v>
      </c>
      <c r="ED101" s="594"/>
      <c r="EG101" s="286" t="s">
        <v>339</v>
      </c>
      <c r="EH101" s="305" t="s">
        <v>340</v>
      </c>
      <c r="EI101" s="288" t="s">
        <v>109</v>
      </c>
      <c r="EJ101" s="289">
        <v>1</v>
      </c>
      <c r="EK101" s="290">
        <f>VLOOKUP(EG101,OFERENTE_15,5,FALSE)</f>
        <v>0</v>
      </c>
      <c r="EL101" s="291">
        <f t="shared" si="288"/>
        <v>0</v>
      </c>
      <c r="EM101" s="594"/>
    </row>
    <row r="102" spans="2:143" ht="17.25" thickTop="1">
      <c r="B102" s="308" t="s">
        <v>341</v>
      </c>
      <c r="C102" s="270" t="s">
        <v>342</v>
      </c>
      <c r="D102" s="309"/>
      <c r="E102" s="310"/>
      <c r="F102" s="311"/>
      <c r="G102" s="312"/>
      <c r="H102" s="275">
        <f>SUM(G103:G107)</f>
        <v>0</v>
      </c>
      <c r="K102" s="308" t="s">
        <v>341</v>
      </c>
      <c r="L102" s="270" t="s">
        <v>342</v>
      </c>
      <c r="M102" s="309"/>
      <c r="N102" s="310"/>
      <c r="O102" s="310"/>
      <c r="P102" s="312"/>
      <c r="Q102" s="275">
        <f>SUM(P103:P107)</f>
        <v>75499</v>
      </c>
      <c r="T102" s="308" t="s">
        <v>341</v>
      </c>
      <c r="U102" s="270" t="s">
        <v>342</v>
      </c>
      <c r="V102" s="309"/>
      <c r="W102" s="310"/>
      <c r="X102" s="310"/>
      <c r="Y102" s="312"/>
      <c r="Z102" s="275">
        <f>SUM(Y103:Y107)</f>
        <v>118825</v>
      </c>
      <c r="AC102" s="308" t="s">
        <v>341</v>
      </c>
      <c r="AD102" s="270" t="s">
        <v>342</v>
      </c>
      <c r="AE102" s="309"/>
      <c r="AF102" s="310"/>
      <c r="AG102" s="310"/>
      <c r="AH102" s="312"/>
      <c r="AI102" s="275">
        <f>SUM(AH103:AH107)</f>
        <v>93600</v>
      </c>
      <c r="AL102" s="308" t="s">
        <v>341</v>
      </c>
      <c r="AM102" s="270" t="s">
        <v>342</v>
      </c>
      <c r="AN102" s="309"/>
      <c r="AO102" s="310"/>
      <c r="AP102" s="310"/>
      <c r="AQ102" s="312"/>
      <c r="AR102" s="275">
        <f>SUM(AQ103:AQ107)</f>
        <v>150000</v>
      </c>
      <c r="AU102" s="308" t="s">
        <v>341</v>
      </c>
      <c r="AV102" s="270" t="s">
        <v>342</v>
      </c>
      <c r="AW102" s="309"/>
      <c r="AX102" s="310"/>
      <c r="AY102" s="310"/>
      <c r="AZ102" s="312"/>
      <c r="BA102" s="275">
        <f>SUM(AZ103:AZ107)</f>
        <v>174300</v>
      </c>
      <c r="BD102" s="308" t="s">
        <v>341</v>
      </c>
      <c r="BE102" s="270" t="s">
        <v>342</v>
      </c>
      <c r="BF102" s="309"/>
      <c r="BG102" s="310"/>
      <c r="BH102" s="310"/>
      <c r="BI102" s="312"/>
      <c r="BJ102" s="275">
        <f>SUM(BI103:BI107)</f>
        <v>72924</v>
      </c>
      <c r="BM102" s="308" t="s">
        <v>341</v>
      </c>
      <c r="BN102" s="270" t="s">
        <v>342</v>
      </c>
      <c r="BO102" s="309"/>
      <c r="BP102" s="310"/>
      <c r="BQ102" s="310"/>
      <c r="BR102" s="312"/>
      <c r="BS102" s="275">
        <f>SUM(BR103:BR107)</f>
        <v>0</v>
      </c>
      <c r="BV102" s="308" t="s">
        <v>341</v>
      </c>
      <c r="BW102" s="270" t="s">
        <v>342</v>
      </c>
      <c r="BX102" s="309"/>
      <c r="BY102" s="310"/>
      <c r="BZ102" s="310"/>
      <c r="CA102" s="312"/>
      <c r="CB102" s="275">
        <f>SUM(CA103:CA107)</f>
        <v>0</v>
      </c>
      <c r="CE102" s="308" t="s">
        <v>341</v>
      </c>
      <c r="CF102" s="270" t="s">
        <v>342</v>
      </c>
      <c r="CG102" s="309"/>
      <c r="CH102" s="310"/>
      <c r="CI102" s="310"/>
      <c r="CJ102" s="312"/>
      <c r="CK102" s="275">
        <f>SUM(CJ103:CJ107)</f>
        <v>0</v>
      </c>
      <c r="CN102" s="308" t="s">
        <v>341</v>
      </c>
      <c r="CO102" s="270" t="s">
        <v>342</v>
      </c>
      <c r="CP102" s="309"/>
      <c r="CQ102" s="310"/>
      <c r="CR102" s="310"/>
      <c r="CS102" s="312"/>
      <c r="CT102" s="275">
        <f>SUM(CS103:CS107)</f>
        <v>0</v>
      </c>
      <c r="CW102" s="308" t="s">
        <v>341</v>
      </c>
      <c r="CX102" s="270" t="s">
        <v>342</v>
      </c>
      <c r="CY102" s="309"/>
      <c r="CZ102" s="310"/>
      <c r="DA102" s="310"/>
      <c r="DB102" s="312"/>
      <c r="DC102" s="275">
        <f>SUM(DB103:DB107)</f>
        <v>0</v>
      </c>
      <c r="DF102" s="308" t="s">
        <v>341</v>
      </c>
      <c r="DG102" s="270" t="s">
        <v>342</v>
      </c>
      <c r="DH102" s="309"/>
      <c r="DI102" s="310"/>
      <c r="DJ102" s="310"/>
      <c r="DK102" s="312"/>
      <c r="DL102" s="275">
        <f>SUM(DK103:DK107)</f>
        <v>0</v>
      </c>
      <c r="DO102" s="308" t="s">
        <v>341</v>
      </c>
      <c r="DP102" s="270" t="s">
        <v>342</v>
      </c>
      <c r="DQ102" s="309"/>
      <c r="DR102" s="310"/>
      <c r="DS102" s="310"/>
      <c r="DT102" s="312"/>
      <c r="DU102" s="275">
        <f>SUM(DT103:DT107)</f>
        <v>0</v>
      </c>
      <c r="DX102" s="308" t="s">
        <v>341</v>
      </c>
      <c r="DY102" s="270" t="s">
        <v>342</v>
      </c>
      <c r="DZ102" s="309"/>
      <c r="EA102" s="310"/>
      <c r="EB102" s="310"/>
      <c r="EC102" s="312"/>
      <c r="ED102" s="275">
        <f>SUM(EC103:EC107)</f>
        <v>0</v>
      </c>
      <c r="EG102" s="308" t="s">
        <v>341</v>
      </c>
      <c r="EH102" s="270" t="s">
        <v>342</v>
      </c>
      <c r="EI102" s="309"/>
      <c r="EJ102" s="310"/>
      <c r="EK102" s="310"/>
      <c r="EL102" s="312"/>
      <c r="EM102" s="275">
        <f>SUM(EL103:EL107)</f>
        <v>0</v>
      </c>
    </row>
    <row r="103" spans="2:143" ht="59.25" customHeight="1">
      <c r="B103" s="286"/>
      <c r="C103" s="287" t="s">
        <v>343</v>
      </c>
      <c r="D103" s="288"/>
      <c r="E103" s="289"/>
      <c r="F103" s="333"/>
      <c r="G103" s="291"/>
      <c r="H103" s="594" t="e">
        <f>+H102/G189</f>
        <v>#DIV/0!</v>
      </c>
      <c r="K103" s="286"/>
      <c r="L103" s="287" t="s">
        <v>343</v>
      </c>
      <c r="M103" s="288"/>
      <c r="N103" s="289"/>
      <c r="O103" s="289"/>
      <c r="P103" s="291"/>
      <c r="Q103" s="594">
        <f>+Q102/P189</f>
        <v>1.9881873248034842E-3</v>
      </c>
      <c r="T103" s="286"/>
      <c r="U103" s="287" t="s">
        <v>343</v>
      </c>
      <c r="V103" s="288"/>
      <c r="W103" s="289"/>
      <c r="X103" s="289"/>
      <c r="Y103" s="291"/>
      <c r="Z103" s="594">
        <f>+Z102/Y189</f>
        <v>1.8644836921813917E-3</v>
      </c>
      <c r="AC103" s="286"/>
      <c r="AD103" s="287" t="s">
        <v>343</v>
      </c>
      <c r="AE103" s="288"/>
      <c r="AF103" s="289"/>
      <c r="AG103" s="289"/>
      <c r="AH103" s="291"/>
      <c r="AI103" s="594">
        <f>+AI102/AH189</f>
        <v>1.4838066520669181E-3</v>
      </c>
      <c r="AL103" s="286"/>
      <c r="AM103" s="287" t="s">
        <v>343</v>
      </c>
      <c r="AN103" s="288"/>
      <c r="AO103" s="289"/>
      <c r="AP103" s="289"/>
      <c r="AQ103" s="291"/>
      <c r="AR103" s="594">
        <f>+AR102/AQ189</f>
        <v>2.3123169415754587E-3</v>
      </c>
      <c r="AU103" s="286"/>
      <c r="AV103" s="287" t="s">
        <v>343</v>
      </c>
      <c r="AW103" s="288"/>
      <c r="AX103" s="289"/>
      <c r="AY103" s="289"/>
      <c r="AZ103" s="291"/>
      <c r="BA103" s="594">
        <f>+BA102/AZ189</f>
        <v>2.7026221994193751E-3</v>
      </c>
      <c r="BD103" s="286"/>
      <c r="BE103" s="287" t="s">
        <v>343</v>
      </c>
      <c r="BF103" s="288"/>
      <c r="BG103" s="289"/>
      <c r="BH103" s="289"/>
      <c r="BI103" s="291"/>
      <c r="BJ103" s="594">
        <f>+BJ102/BI189</f>
        <v>1.2431111859346174E-3</v>
      </c>
      <c r="BM103" s="286"/>
      <c r="BN103" s="287" t="s">
        <v>343</v>
      </c>
      <c r="BO103" s="288"/>
      <c r="BP103" s="289"/>
      <c r="BQ103" s="289"/>
      <c r="BR103" s="291"/>
      <c r="BS103" s="594" t="e">
        <f>+BS102/BR189</f>
        <v>#DIV/0!</v>
      </c>
      <c r="BV103" s="286"/>
      <c r="BW103" s="287" t="s">
        <v>343</v>
      </c>
      <c r="BX103" s="288"/>
      <c r="BY103" s="289"/>
      <c r="BZ103" s="289"/>
      <c r="CA103" s="291"/>
      <c r="CB103" s="594" t="e">
        <f>+CB102/CA189</f>
        <v>#DIV/0!</v>
      </c>
      <c r="CE103" s="286"/>
      <c r="CF103" s="287" t="s">
        <v>343</v>
      </c>
      <c r="CG103" s="288"/>
      <c r="CH103" s="289"/>
      <c r="CI103" s="289"/>
      <c r="CJ103" s="291"/>
      <c r="CK103" s="594" t="e">
        <f>+CK102/CJ189</f>
        <v>#DIV/0!</v>
      </c>
      <c r="CN103" s="286"/>
      <c r="CO103" s="287" t="s">
        <v>343</v>
      </c>
      <c r="CP103" s="288"/>
      <c r="CQ103" s="289"/>
      <c r="CR103" s="289"/>
      <c r="CS103" s="291"/>
      <c r="CT103" s="594" t="e">
        <f>+CT102/CS189</f>
        <v>#DIV/0!</v>
      </c>
      <c r="CW103" s="286"/>
      <c r="CX103" s="287" t="s">
        <v>343</v>
      </c>
      <c r="CY103" s="288"/>
      <c r="CZ103" s="289"/>
      <c r="DA103" s="289"/>
      <c r="DB103" s="291"/>
      <c r="DC103" s="594" t="e">
        <f>+DC102/DB189</f>
        <v>#DIV/0!</v>
      </c>
      <c r="DF103" s="286"/>
      <c r="DG103" s="287" t="s">
        <v>343</v>
      </c>
      <c r="DH103" s="288"/>
      <c r="DI103" s="289"/>
      <c r="DJ103" s="289"/>
      <c r="DK103" s="291"/>
      <c r="DL103" s="594" t="e">
        <f>+DL102/DK189</f>
        <v>#DIV/0!</v>
      </c>
      <c r="DO103" s="286"/>
      <c r="DP103" s="287" t="s">
        <v>343</v>
      </c>
      <c r="DQ103" s="288"/>
      <c r="DR103" s="289"/>
      <c r="DS103" s="289"/>
      <c r="DT103" s="291"/>
      <c r="DU103" s="594" t="e">
        <f>+DU102/DT189</f>
        <v>#DIV/0!</v>
      </c>
      <c r="DX103" s="286"/>
      <c r="DY103" s="287" t="s">
        <v>343</v>
      </c>
      <c r="DZ103" s="288"/>
      <c r="EA103" s="289"/>
      <c r="EB103" s="289"/>
      <c r="EC103" s="291"/>
      <c r="ED103" s="594" t="e">
        <f>+ED102/EC189</f>
        <v>#DIV/0!</v>
      </c>
      <c r="EG103" s="286"/>
      <c r="EH103" s="287" t="s">
        <v>343</v>
      </c>
      <c r="EI103" s="288"/>
      <c r="EJ103" s="289"/>
      <c r="EK103" s="289"/>
      <c r="EL103" s="291"/>
      <c r="EM103" s="594" t="e">
        <f>+EM102/EL189</f>
        <v>#DIV/0!</v>
      </c>
    </row>
    <row r="104" spans="2:143" ht="47.25" customHeight="1">
      <c r="B104" s="286" t="s">
        <v>344</v>
      </c>
      <c r="C104" s="287" t="s">
        <v>345</v>
      </c>
      <c r="D104" s="288" t="s">
        <v>272</v>
      </c>
      <c r="E104" s="289">
        <v>1</v>
      </c>
      <c r="F104" s="290">
        <v>0</v>
      </c>
      <c r="G104" s="291">
        <f t="shared" ref="G104:G107" si="290">+ROUND(E104*F104,0)</f>
        <v>0</v>
      </c>
      <c r="H104" s="594"/>
      <c r="K104" s="286" t="s">
        <v>344</v>
      </c>
      <c r="L104" s="287" t="s">
        <v>345</v>
      </c>
      <c r="M104" s="288" t="s">
        <v>272</v>
      </c>
      <c r="N104" s="289">
        <v>1</v>
      </c>
      <c r="O104" s="290">
        <f t="shared" si="289"/>
        <v>17240</v>
      </c>
      <c r="P104" s="291">
        <f t="shared" ref="P104:P107" si="291">+ROUND(N104*O104,0)</f>
        <v>17240</v>
      </c>
      <c r="Q104" s="594"/>
      <c r="T104" s="286" t="s">
        <v>344</v>
      </c>
      <c r="U104" s="287" t="s">
        <v>345</v>
      </c>
      <c r="V104" s="288" t="s">
        <v>272</v>
      </c>
      <c r="W104" s="289">
        <v>1</v>
      </c>
      <c r="X104" s="290">
        <f>VLOOKUP(T104,OFERENTE_2,5,FALSE)</f>
        <v>75525</v>
      </c>
      <c r="Y104" s="291">
        <f t="shared" ref="Y104:Y107" si="292">+ROUND(W104*X104,0)</f>
        <v>75525</v>
      </c>
      <c r="Z104" s="594"/>
      <c r="AC104" s="286" t="s">
        <v>344</v>
      </c>
      <c r="AD104" s="287" t="s">
        <v>345</v>
      </c>
      <c r="AE104" s="288" t="s">
        <v>272</v>
      </c>
      <c r="AF104" s="289">
        <v>1</v>
      </c>
      <c r="AG104" s="290">
        <f>VLOOKUP(AC104,OFERENTE_3,5,FALSE)</f>
        <v>68000</v>
      </c>
      <c r="AH104" s="291">
        <f t="shared" ref="AH104:AH107" si="293">+ROUND(AF104*AG104,0)</f>
        <v>68000</v>
      </c>
      <c r="AI104" s="594"/>
      <c r="AL104" s="286" t="s">
        <v>344</v>
      </c>
      <c r="AM104" s="287" t="s">
        <v>345</v>
      </c>
      <c r="AN104" s="288" t="s">
        <v>272</v>
      </c>
      <c r="AO104" s="289">
        <v>1</v>
      </c>
      <c r="AP104" s="290">
        <f>VLOOKUP(AL104,OFERENTE_4,5,FALSE)</f>
        <v>77000</v>
      </c>
      <c r="AQ104" s="291">
        <f t="shared" ref="AQ104:AQ107" si="294">+ROUND(AO104*AP104,0)</f>
        <v>77000</v>
      </c>
      <c r="AR104" s="594"/>
      <c r="AU104" s="286" t="s">
        <v>344</v>
      </c>
      <c r="AV104" s="287" t="s">
        <v>345</v>
      </c>
      <c r="AW104" s="288" t="s">
        <v>272</v>
      </c>
      <c r="AX104" s="289">
        <v>1</v>
      </c>
      <c r="AY104" s="290">
        <f>VLOOKUP(AU104,OFERENTE_5,5,FALSE)</f>
        <v>125000</v>
      </c>
      <c r="AZ104" s="291">
        <f t="shared" ref="AZ104:AZ107" si="295">+ROUND(AX104*AY104,0)</f>
        <v>125000</v>
      </c>
      <c r="BA104" s="594"/>
      <c r="BD104" s="286" t="s">
        <v>344</v>
      </c>
      <c r="BE104" s="287" t="s">
        <v>345</v>
      </c>
      <c r="BF104" s="288" t="s">
        <v>272</v>
      </c>
      <c r="BG104" s="289">
        <v>1</v>
      </c>
      <c r="BH104" s="290">
        <f>VLOOKUP(BD104,OFERENTE_6,5,FALSE)</f>
        <v>23175</v>
      </c>
      <c r="BI104" s="291">
        <f t="shared" ref="BI104:BI107" si="296">+ROUND(BG104*BH104,0)</f>
        <v>23175</v>
      </c>
      <c r="BJ104" s="594"/>
      <c r="BM104" s="286" t="s">
        <v>344</v>
      </c>
      <c r="BN104" s="287" t="s">
        <v>345</v>
      </c>
      <c r="BO104" s="288" t="s">
        <v>272</v>
      </c>
      <c r="BP104" s="289">
        <v>1</v>
      </c>
      <c r="BQ104" s="290">
        <f>VLOOKUP(BM104,OFERENTE_7,5,FALSE)</f>
        <v>0</v>
      </c>
      <c r="BR104" s="291">
        <f t="shared" ref="BR104:BR107" si="297">+ROUND(BP104*BQ104,0)</f>
        <v>0</v>
      </c>
      <c r="BS104" s="594"/>
      <c r="BV104" s="286" t="s">
        <v>344</v>
      </c>
      <c r="BW104" s="287" t="s">
        <v>345</v>
      </c>
      <c r="BX104" s="288" t="s">
        <v>272</v>
      </c>
      <c r="BY104" s="289">
        <v>1</v>
      </c>
      <c r="BZ104" s="290">
        <f>VLOOKUP(BV104,OFERENTE_8,5,FALSE)</f>
        <v>0</v>
      </c>
      <c r="CA104" s="291">
        <f t="shared" ref="CA104:CA107" si="298">+ROUND(BY104*BZ104,0)</f>
        <v>0</v>
      </c>
      <c r="CB104" s="594"/>
      <c r="CE104" s="286" t="s">
        <v>344</v>
      </c>
      <c r="CF104" s="287" t="s">
        <v>345</v>
      </c>
      <c r="CG104" s="288" t="s">
        <v>272</v>
      </c>
      <c r="CH104" s="289">
        <v>1</v>
      </c>
      <c r="CI104" s="290">
        <f>VLOOKUP(CE104,OFERENTE_9,5,FALSE)</f>
        <v>0</v>
      </c>
      <c r="CJ104" s="291">
        <f t="shared" ref="CJ104:CJ107" si="299">+ROUND(CH104*CI104,0)</f>
        <v>0</v>
      </c>
      <c r="CK104" s="594"/>
      <c r="CN104" s="286" t="s">
        <v>344</v>
      </c>
      <c r="CO104" s="287" t="s">
        <v>345</v>
      </c>
      <c r="CP104" s="288" t="s">
        <v>272</v>
      </c>
      <c r="CQ104" s="289">
        <v>1</v>
      </c>
      <c r="CR104" s="290">
        <f>VLOOKUP(CN104,OFERENTE_10,5,FALSE)</f>
        <v>0</v>
      </c>
      <c r="CS104" s="291">
        <f t="shared" ref="CS104:CS107" si="300">+ROUND(CQ104*CR104,0)</f>
        <v>0</v>
      </c>
      <c r="CT104" s="594"/>
      <c r="CW104" s="286" t="s">
        <v>344</v>
      </c>
      <c r="CX104" s="287" t="s">
        <v>345</v>
      </c>
      <c r="CY104" s="288" t="s">
        <v>272</v>
      </c>
      <c r="CZ104" s="289">
        <v>1</v>
      </c>
      <c r="DA104" s="290">
        <f>VLOOKUP(CW104,OFERENTE_11,5,FALSE)</f>
        <v>0</v>
      </c>
      <c r="DB104" s="291">
        <f t="shared" ref="DB104:DB107" si="301">+ROUND(CZ104*DA104,0)</f>
        <v>0</v>
      </c>
      <c r="DC104" s="594"/>
      <c r="DF104" s="286" t="s">
        <v>344</v>
      </c>
      <c r="DG104" s="287" t="s">
        <v>345</v>
      </c>
      <c r="DH104" s="288" t="s">
        <v>272</v>
      </c>
      <c r="DI104" s="289">
        <v>1</v>
      </c>
      <c r="DJ104" s="290">
        <f>VLOOKUP(DF104,OFERENTE_12,5,FALSE)</f>
        <v>0</v>
      </c>
      <c r="DK104" s="291">
        <f t="shared" ref="DK104:DK107" si="302">+ROUND(DI104*DJ104,0)</f>
        <v>0</v>
      </c>
      <c r="DL104" s="594"/>
      <c r="DO104" s="286" t="s">
        <v>344</v>
      </c>
      <c r="DP104" s="287" t="s">
        <v>345</v>
      </c>
      <c r="DQ104" s="288" t="s">
        <v>272</v>
      </c>
      <c r="DR104" s="289">
        <v>1</v>
      </c>
      <c r="DS104" s="290">
        <f>VLOOKUP(DO104,OFERENTE_13,5,FALSE)</f>
        <v>0</v>
      </c>
      <c r="DT104" s="291">
        <f t="shared" ref="DT104:DT107" si="303">+ROUND(DR104*DS104,0)</f>
        <v>0</v>
      </c>
      <c r="DU104" s="594"/>
      <c r="DX104" s="286" t="s">
        <v>344</v>
      </c>
      <c r="DY104" s="287" t="s">
        <v>345</v>
      </c>
      <c r="DZ104" s="288" t="s">
        <v>272</v>
      </c>
      <c r="EA104" s="289">
        <v>1</v>
      </c>
      <c r="EB104" s="290">
        <f>VLOOKUP(DX104,OFERENTE_14,5,FALSE)</f>
        <v>0</v>
      </c>
      <c r="EC104" s="291">
        <f t="shared" ref="EC104:EC107" si="304">+ROUND(EA104*EB104,0)</f>
        <v>0</v>
      </c>
      <c r="ED104" s="594"/>
      <c r="EG104" s="286" t="s">
        <v>344</v>
      </c>
      <c r="EH104" s="287" t="s">
        <v>345</v>
      </c>
      <c r="EI104" s="288" t="s">
        <v>272</v>
      </c>
      <c r="EJ104" s="289">
        <v>1</v>
      </c>
      <c r="EK104" s="290">
        <f>VLOOKUP(EG104,OFERENTE_15,5,FALSE)</f>
        <v>0</v>
      </c>
      <c r="EL104" s="291">
        <f t="shared" ref="EL104:EL107" si="305">+ROUND(EJ104*EK104,0)</f>
        <v>0</v>
      </c>
      <c r="EM104" s="594"/>
    </row>
    <row r="105" spans="2:143" ht="19.5" customHeight="1">
      <c r="B105" s="286" t="s">
        <v>346</v>
      </c>
      <c r="C105" s="287" t="s">
        <v>347</v>
      </c>
      <c r="D105" s="288" t="s">
        <v>109</v>
      </c>
      <c r="E105" s="289">
        <v>1</v>
      </c>
      <c r="F105" s="290">
        <v>0</v>
      </c>
      <c r="G105" s="291">
        <f t="shared" si="290"/>
        <v>0</v>
      </c>
      <c r="H105" s="594"/>
      <c r="K105" s="286" t="s">
        <v>346</v>
      </c>
      <c r="L105" s="287" t="s">
        <v>347</v>
      </c>
      <c r="M105" s="288" t="s">
        <v>109</v>
      </c>
      <c r="N105" s="289">
        <v>1</v>
      </c>
      <c r="O105" s="290">
        <f t="shared" si="289"/>
        <v>28814</v>
      </c>
      <c r="P105" s="291">
        <f t="shared" si="291"/>
        <v>28814</v>
      </c>
      <c r="Q105" s="594"/>
      <c r="T105" s="286" t="s">
        <v>346</v>
      </c>
      <c r="U105" s="287" t="s">
        <v>347</v>
      </c>
      <c r="V105" s="288" t="s">
        <v>109</v>
      </c>
      <c r="W105" s="289">
        <v>1</v>
      </c>
      <c r="X105" s="290">
        <f>VLOOKUP(T105,OFERENTE_2,5,FALSE)</f>
        <v>9800</v>
      </c>
      <c r="Y105" s="291">
        <f t="shared" si="292"/>
        <v>9800</v>
      </c>
      <c r="Z105" s="594"/>
      <c r="AC105" s="286" t="s">
        <v>346</v>
      </c>
      <c r="AD105" s="287" t="s">
        <v>347</v>
      </c>
      <c r="AE105" s="288" t="s">
        <v>109</v>
      </c>
      <c r="AF105" s="289">
        <v>1</v>
      </c>
      <c r="AG105" s="290">
        <f>VLOOKUP(AC105,OFERENTE_3,5,FALSE)</f>
        <v>8900</v>
      </c>
      <c r="AH105" s="291">
        <f t="shared" si="293"/>
        <v>8900</v>
      </c>
      <c r="AI105" s="594"/>
      <c r="AL105" s="286" t="s">
        <v>346</v>
      </c>
      <c r="AM105" s="287" t="s">
        <v>347</v>
      </c>
      <c r="AN105" s="288" t="s">
        <v>109</v>
      </c>
      <c r="AO105" s="289">
        <v>1</v>
      </c>
      <c r="AP105" s="290">
        <f>VLOOKUP(AL105,OFERENTE_4,5,FALSE)</f>
        <v>7000</v>
      </c>
      <c r="AQ105" s="291">
        <f t="shared" si="294"/>
        <v>7000</v>
      </c>
      <c r="AR105" s="594"/>
      <c r="AU105" s="286" t="s">
        <v>346</v>
      </c>
      <c r="AV105" s="287" t="s">
        <v>347</v>
      </c>
      <c r="AW105" s="288" t="s">
        <v>109</v>
      </c>
      <c r="AX105" s="289">
        <v>1</v>
      </c>
      <c r="AY105" s="290">
        <f>VLOOKUP(AU105,OFERENTE_5,5,FALSE)</f>
        <v>4800</v>
      </c>
      <c r="AZ105" s="291">
        <f t="shared" si="295"/>
        <v>4800</v>
      </c>
      <c r="BA105" s="594"/>
      <c r="BD105" s="286" t="s">
        <v>346</v>
      </c>
      <c r="BE105" s="287" t="s">
        <v>347</v>
      </c>
      <c r="BF105" s="288" t="s">
        <v>109</v>
      </c>
      <c r="BG105" s="289">
        <v>1</v>
      </c>
      <c r="BH105" s="290">
        <f>VLOOKUP(BD105,OFERENTE_6,5,FALSE)</f>
        <v>6489</v>
      </c>
      <c r="BI105" s="291">
        <f t="shared" si="296"/>
        <v>6489</v>
      </c>
      <c r="BJ105" s="594"/>
      <c r="BM105" s="286" t="s">
        <v>346</v>
      </c>
      <c r="BN105" s="287" t="s">
        <v>347</v>
      </c>
      <c r="BO105" s="288" t="s">
        <v>109</v>
      </c>
      <c r="BP105" s="289">
        <v>1</v>
      </c>
      <c r="BQ105" s="290">
        <f>VLOOKUP(BM105,OFERENTE_7,5,FALSE)</f>
        <v>0</v>
      </c>
      <c r="BR105" s="291">
        <f t="shared" si="297"/>
        <v>0</v>
      </c>
      <c r="BS105" s="594"/>
      <c r="BV105" s="286" t="s">
        <v>346</v>
      </c>
      <c r="BW105" s="287" t="s">
        <v>347</v>
      </c>
      <c r="BX105" s="288" t="s">
        <v>109</v>
      </c>
      <c r="BY105" s="289">
        <v>1</v>
      </c>
      <c r="BZ105" s="290">
        <f>VLOOKUP(BV105,OFERENTE_8,5,FALSE)</f>
        <v>0</v>
      </c>
      <c r="CA105" s="291">
        <f t="shared" si="298"/>
        <v>0</v>
      </c>
      <c r="CB105" s="594"/>
      <c r="CE105" s="286" t="s">
        <v>346</v>
      </c>
      <c r="CF105" s="287" t="s">
        <v>347</v>
      </c>
      <c r="CG105" s="288" t="s">
        <v>109</v>
      </c>
      <c r="CH105" s="289">
        <v>1</v>
      </c>
      <c r="CI105" s="290">
        <f>VLOOKUP(CE105,OFERENTE_9,5,FALSE)</f>
        <v>0</v>
      </c>
      <c r="CJ105" s="291">
        <f t="shared" si="299"/>
        <v>0</v>
      </c>
      <c r="CK105" s="594"/>
      <c r="CN105" s="286" t="s">
        <v>346</v>
      </c>
      <c r="CO105" s="287" t="s">
        <v>347</v>
      </c>
      <c r="CP105" s="288" t="s">
        <v>109</v>
      </c>
      <c r="CQ105" s="289">
        <v>1</v>
      </c>
      <c r="CR105" s="290">
        <f>VLOOKUP(CN105,OFERENTE_10,5,FALSE)</f>
        <v>0</v>
      </c>
      <c r="CS105" s="291">
        <f t="shared" si="300"/>
        <v>0</v>
      </c>
      <c r="CT105" s="594"/>
      <c r="CW105" s="286" t="s">
        <v>346</v>
      </c>
      <c r="CX105" s="287" t="s">
        <v>347</v>
      </c>
      <c r="CY105" s="288" t="s">
        <v>109</v>
      </c>
      <c r="CZ105" s="289">
        <v>1</v>
      </c>
      <c r="DA105" s="290">
        <f>VLOOKUP(CW105,OFERENTE_11,5,FALSE)</f>
        <v>0</v>
      </c>
      <c r="DB105" s="291">
        <f t="shared" si="301"/>
        <v>0</v>
      </c>
      <c r="DC105" s="594"/>
      <c r="DF105" s="286" t="s">
        <v>346</v>
      </c>
      <c r="DG105" s="287" t="s">
        <v>347</v>
      </c>
      <c r="DH105" s="288" t="s">
        <v>109</v>
      </c>
      <c r="DI105" s="289">
        <v>1</v>
      </c>
      <c r="DJ105" s="290">
        <f>VLOOKUP(DF105,OFERENTE_12,5,FALSE)</f>
        <v>0</v>
      </c>
      <c r="DK105" s="291">
        <f t="shared" si="302"/>
        <v>0</v>
      </c>
      <c r="DL105" s="594"/>
      <c r="DO105" s="286" t="s">
        <v>346</v>
      </c>
      <c r="DP105" s="287" t="s">
        <v>347</v>
      </c>
      <c r="DQ105" s="288" t="s">
        <v>109</v>
      </c>
      <c r="DR105" s="289">
        <v>1</v>
      </c>
      <c r="DS105" s="290">
        <f>VLOOKUP(DO105,OFERENTE_13,5,FALSE)</f>
        <v>0</v>
      </c>
      <c r="DT105" s="291">
        <f t="shared" si="303"/>
        <v>0</v>
      </c>
      <c r="DU105" s="594"/>
      <c r="DX105" s="286" t="s">
        <v>346</v>
      </c>
      <c r="DY105" s="287" t="s">
        <v>347</v>
      </c>
      <c r="DZ105" s="288" t="s">
        <v>109</v>
      </c>
      <c r="EA105" s="289">
        <v>1</v>
      </c>
      <c r="EB105" s="290">
        <f>VLOOKUP(DX105,OFERENTE_14,5,FALSE)</f>
        <v>0</v>
      </c>
      <c r="EC105" s="291">
        <f t="shared" si="304"/>
        <v>0</v>
      </c>
      <c r="ED105" s="594"/>
      <c r="EG105" s="286" t="s">
        <v>346</v>
      </c>
      <c r="EH105" s="287" t="s">
        <v>347</v>
      </c>
      <c r="EI105" s="288" t="s">
        <v>109</v>
      </c>
      <c r="EJ105" s="289">
        <v>1</v>
      </c>
      <c r="EK105" s="290">
        <f>VLOOKUP(EG105,OFERENTE_15,5,FALSE)</f>
        <v>0</v>
      </c>
      <c r="EL105" s="291">
        <f t="shared" si="305"/>
        <v>0</v>
      </c>
      <c r="EM105" s="594"/>
    </row>
    <row r="106" spans="2:143" ht="33" customHeight="1">
      <c r="B106" s="286" t="s">
        <v>348</v>
      </c>
      <c r="C106" s="287" t="s">
        <v>349</v>
      </c>
      <c r="D106" s="288" t="s">
        <v>107</v>
      </c>
      <c r="E106" s="289">
        <v>1</v>
      </c>
      <c r="F106" s="290">
        <v>0</v>
      </c>
      <c r="G106" s="291">
        <f t="shared" si="290"/>
        <v>0</v>
      </c>
      <c r="H106" s="594"/>
      <c r="K106" s="286" t="s">
        <v>348</v>
      </c>
      <c r="L106" s="287" t="s">
        <v>349</v>
      </c>
      <c r="M106" s="288" t="s">
        <v>107</v>
      </c>
      <c r="N106" s="289">
        <v>1</v>
      </c>
      <c r="O106" s="290">
        <f t="shared" si="289"/>
        <v>15235</v>
      </c>
      <c r="P106" s="291">
        <f t="shared" si="291"/>
        <v>15235</v>
      </c>
      <c r="Q106" s="594"/>
      <c r="T106" s="286" t="s">
        <v>348</v>
      </c>
      <c r="U106" s="287" t="s">
        <v>349</v>
      </c>
      <c r="V106" s="288" t="s">
        <v>107</v>
      </c>
      <c r="W106" s="289">
        <v>1</v>
      </c>
      <c r="X106" s="290">
        <f>VLOOKUP(T106,OFERENTE_2,5,FALSE)</f>
        <v>16000</v>
      </c>
      <c r="Y106" s="291">
        <f t="shared" si="292"/>
        <v>16000</v>
      </c>
      <c r="Z106" s="594"/>
      <c r="AC106" s="286" t="s">
        <v>348</v>
      </c>
      <c r="AD106" s="287" t="s">
        <v>349</v>
      </c>
      <c r="AE106" s="288" t="s">
        <v>107</v>
      </c>
      <c r="AF106" s="289">
        <v>1</v>
      </c>
      <c r="AG106" s="290">
        <f>VLOOKUP(AC106,OFERENTE_3,5,FALSE)</f>
        <v>4400</v>
      </c>
      <c r="AH106" s="291">
        <f t="shared" si="293"/>
        <v>4400</v>
      </c>
      <c r="AI106" s="594"/>
      <c r="AL106" s="286" t="s">
        <v>348</v>
      </c>
      <c r="AM106" s="287" t="s">
        <v>349</v>
      </c>
      <c r="AN106" s="288" t="s">
        <v>107</v>
      </c>
      <c r="AO106" s="289">
        <v>1</v>
      </c>
      <c r="AP106" s="290">
        <f>VLOOKUP(AL106,OFERENTE_4,5,FALSE)</f>
        <v>50000</v>
      </c>
      <c r="AQ106" s="291">
        <f t="shared" si="294"/>
        <v>50000</v>
      </c>
      <c r="AR106" s="594"/>
      <c r="AU106" s="286" t="s">
        <v>348</v>
      </c>
      <c r="AV106" s="287" t="s">
        <v>349</v>
      </c>
      <c r="AW106" s="288" t="s">
        <v>107</v>
      </c>
      <c r="AX106" s="289">
        <v>1</v>
      </c>
      <c r="AY106" s="290">
        <f>VLOOKUP(AU106,OFERENTE_5,5,FALSE)</f>
        <v>35000</v>
      </c>
      <c r="AZ106" s="291">
        <f t="shared" si="295"/>
        <v>35000</v>
      </c>
      <c r="BA106" s="594"/>
      <c r="BD106" s="286" t="s">
        <v>348</v>
      </c>
      <c r="BE106" s="287" t="s">
        <v>349</v>
      </c>
      <c r="BF106" s="288" t="s">
        <v>107</v>
      </c>
      <c r="BG106" s="289">
        <v>1</v>
      </c>
      <c r="BH106" s="290">
        <f>VLOOKUP(BD106,OFERENTE_6,5,FALSE)</f>
        <v>30076</v>
      </c>
      <c r="BI106" s="291">
        <f t="shared" si="296"/>
        <v>30076</v>
      </c>
      <c r="BJ106" s="594"/>
      <c r="BM106" s="286" t="s">
        <v>348</v>
      </c>
      <c r="BN106" s="287" t="s">
        <v>349</v>
      </c>
      <c r="BO106" s="288" t="s">
        <v>107</v>
      </c>
      <c r="BP106" s="289">
        <v>1</v>
      </c>
      <c r="BQ106" s="290">
        <f>VLOOKUP(BM106,OFERENTE_7,5,FALSE)</f>
        <v>0</v>
      </c>
      <c r="BR106" s="291">
        <f t="shared" si="297"/>
        <v>0</v>
      </c>
      <c r="BS106" s="594"/>
      <c r="BV106" s="286" t="s">
        <v>348</v>
      </c>
      <c r="BW106" s="287" t="s">
        <v>349</v>
      </c>
      <c r="BX106" s="288" t="s">
        <v>107</v>
      </c>
      <c r="BY106" s="289">
        <v>1</v>
      </c>
      <c r="BZ106" s="290">
        <f>VLOOKUP(BV106,OFERENTE_8,5,FALSE)</f>
        <v>0</v>
      </c>
      <c r="CA106" s="291">
        <f t="shared" si="298"/>
        <v>0</v>
      </c>
      <c r="CB106" s="594"/>
      <c r="CE106" s="286" t="s">
        <v>348</v>
      </c>
      <c r="CF106" s="287" t="s">
        <v>349</v>
      </c>
      <c r="CG106" s="288" t="s">
        <v>107</v>
      </c>
      <c r="CH106" s="289">
        <v>1</v>
      </c>
      <c r="CI106" s="290">
        <f>VLOOKUP(CE106,OFERENTE_9,5,FALSE)</f>
        <v>0</v>
      </c>
      <c r="CJ106" s="291">
        <f t="shared" si="299"/>
        <v>0</v>
      </c>
      <c r="CK106" s="594"/>
      <c r="CN106" s="286" t="s">
        <v>348</v>
      </c>
      <c r="CO106" s="287" t="s">
        <v>349</v>
      </c>
      <c r="CP106" s="288" t="s">
        <v>107</v>
      </c>
      <c r="CQ106" s="289">
        <v>1</v>
      </c>
      <c r="CR106" s="290">
        <f>VLOOKUP(CN106,OFERENTE_10,5,FALSE)</f>
        <v>0</v>
      </c>
      <c r="CS106" s="291">
        <f t="shared" si="300"/>
        <v>0</v>
      </c>
      <c r="CT106" s="594"/>
      <c r="CW106" s="286" t="s">
        <v>348</v>
      </c>
      <c r="CX106" s="287" t="s">
        <v>349</v>
      </c>
      <c r="CY106" s="288" t="s">
        <v>107</v>
      </c>
      <c r="CZ106" s="289">
        <v>1</v>
      </c>
      <c r="DA106" s="290">
        <f>VLOOKUP(CW106,OFERENTE_11,5,FALSE)</f>
        <v>0</v>
      </c>
      <c r="DB106" s="291">
        <f t="shared" si="301"/>
        <v>0</v>
      </c>
      <c r="DC106" s="594"/>
      <c r="DF106" s="286" t="s">
        <v>348</v>
      </c>
      <c r="DG106" s="287" t="s">
        <v>349</v>
      </c>
      <c r="DH106" s="288" t="s">
        <v>107</v>
      </c>
      <c r="DI106" s="289">
        <v>1</v>
      </c>
      <c r="DJ106" s="290">
        <f>VLOOKUP(DF106,OFERENTE_12,5,FALSE)</f>
        <v>0</v>
      </c>
      <c r="DK106" s="291">
        <f t="shared" si="302"/>
        <v>0</v>
      </c>
      <c r="DL106" s="594"/>
      <c r="DO106" s="286" t="s">
        <v>348</v>
      </c>
      <c r="DP106" s="287" t="s">
        <v>349</v>
      </c>
      <c r="DQ106" s="288" t="s">
        <v>107</v>
      </c>
      <c r="DR106" s="289">
        <v>1</v>
      </c>
      <c r="DS106" s="290">
        <f>VLOOKUP(DO106,OFERENTE_13,5,FALSE)</f>
        <v>0</v>
      </c>
      <c r="DT106" s="291">
        <f t="shared" si="303"/>
        <v>0</v>
      </c>
      <c r="DU106" s="594"/>
      <c r="DX106" s="286" t="s">
        <v>348</v>
      </c>
      <c r="DY106" s="287" t="s">
        <v>349</v>
      </c>
      <c r="DZ106" s="288" t="s">
        <v>107</v>
      </c>
      <c r="EA106" s="289">
        <v>1</v>
      </c>
      <c r="EB106" s="290">
        <f>VLOOKUP(DX106,OFERENTE_14,5,FALSE)</f>
        <v>0</v>
      </c>
      <c r="EC106" s="291">
        <f t="shared" si="304"/>
        <v>0</v>
      </c>
      <c r="ED106" s="594"/>
      <c r="EG106" s="286" t="s">
        <v>348</v>
      </c>
      <c r="EH106" s="287" t="s">
        <v>349</v>
      </c>
      <c r="EI106" s="288" t="s">
        <v>107</v>
      </c>
      <c r="EJ106" s="289">
        <v>1</v>
      </c>
      <c r="EK106" s="290">
        <f>VLOOKUP(EG106,OFERENTE_15,5,FALSE)</f>
        <v>0</v>
      </c>
      <c r="EL106" s="291">
        <f t="shared" si="305"/>
        <v>0</v>
      </c>
      <c r="EM106" s="594"/>
    </row>
    <row r="107" spans="2:143" ht="46.5" customHeight="1" thickBot="1">
      <c r="B107" s="286" t="s">
        <v>350</v>
      </c>
      <c r="C107" s="287" t="s">
        <v>351</v>
      </c>
      <c r="D107" s="288" t="s">
        <v>109</v>
      </c>
      <c r="E107" s="289">
        <v>1</v>
      </c>
      <c r="F107" s="290">
        <v>0</v>
      </c>
      <c r="G107" s="291">
        <f t="shared" si="290"/>
        <v>0</v>
      </c>
      <c r="H107" s="594"/>
      <c r="K107" s="286" t="s">
        <v>350</v>
      </c>
      <c r="L107" s="287" t="s">
        <v>351</v>
      </c>
      <c r="M107" s="288" t="s">
        <v>109</v>
      </c>
      <c r="N107" s="289">
        <v>1</v>
      </c>
      <c r="O107" s="290">
        <f t="shared" si="289"/>
        <v>14210</v>
      </c>
      <c r="P107" s="291">
        <f t="shared" si="291"/>
        <v>14210</v>
      </c>
      <c r="Q107" s="594"/>
      <c r="T107" s="286" t="s">
        <v>350</v>
      </c>
      <c r="U107" s="287" t="s">
        <v>351</v>
      </c>
      <c r="V107" s="288" t="s">
        <v>109</v>
      </c>
      <c r="W107" s="289">
        <v>1</v>
      </c>
      <c r="X107" s="290">
        <f>VLOOKUP(T107,OFERENTE_2,5,FALSE)</f>
        <v>17500</v>
      </c>
      <c r="Y107" s="291">
        <f t="shared" si="292"/>
        <v>17500</v>
      </c>
      <c r="Z107" s="594"/>
      <c r="AC107" s="286" t="s">
        <v>350</v>
      </c>
      <c r="AD107" s="287" t="s">
        <v>351</v>
      </c>
      <c r="AE107" s="288" t="s">
        <v>109</v>
      </c>
      <c r="AF107" s="289">
        <v>1</v>
      </c>
      <c r="AG107" s="290">
        <f>VLOOKUP(AC107,OFERENTE_3,5,FALSE)</f>
        <v>12300</v>
      </c>
      <c r="AH107" s="291">
        <f t="shared" si="293"/>
        <v>12300</v>
      </c>
      <c r="AI107" s="594"/>
      <c r="AL107" s="286" t="s">
        <v>350</v>
      </c>
      <c r="AM107" s="287" t="s">
        <v>351</v>
      </c>
      <c r="AN107" s="288" t="s">
        <v>109</v>
      </c>
      <c r="AO107" s="289">
        <v>1</v>
      </c>
      <c r="AP107" s="290">
        <f>VLOOKUP(AL107,OFERENTE_4,5,FALSE)</f>
        <v>16000</v>
      </c>
      <c r="AQ107" s="291">
        <f t="shared" si="294"/>
        <v>16000</v>
      </c>
      <c r="AR107" s="594"/>
      <c r="AU107" s="286" t="s">
        <v>350</v>
      </c>
      <c r="AV107" s="287" t="s">
        <v>351</v>
      </c>
      <c r="AW107" s="288" t="s">
        <v>109</v>
      </c>
      <c r="AX107" s="289">
        <v>1</v>
      </c>
      <c r="AY107" s="290">
        <f>VLOOKUP(AU107,OFERENTE_5,5,FALSE)</f>
        <v>9500</v>
      </c>
      <c r="AZ107" s="291">
        <f t="shared" si="295"/>
        <v>9500</v>
      </c>
      <c r="BA107" s="594"/>
      <c r="BD107" s="286" t="s">
        <v>350</v>
      </c>
      <c r="BE107" s="287" t="s">
        <v>351</v>
      </c>
      <c r="BF107" s="288" t="s">
        <v>109</v>
      </c>
      <c r="BG107" s="289">
        <v>1</v>
      </c>
      <c r="BH107" s="290">
        <f>VLOOKUP(BD107,OFERENTE_6,5,FALSE)</f>
        <v>13184</v>
      </c>
      <c r="BI107" s="291">
        <f t="shared" si="296"/>
        <v>13184</v>
      </c>
      <c r="BJ107" s="594"/>
      <c r="BM107" s="286" t="s">
        <v>350</v>
      </c>
      <c r="BN107" s="287" t="s">
        <v>351</v>
      </c>
      <c r="BO107" s="288" t="s">
        <v>109</v>
      </c>
      <c r="BP107" s="289">
        <v>1</v>
      </c>
      <c r="BQ107" s="290">
        <f>VLOOKUP(BM107,OFERENTE_7,5,FALSE)</f>
        <v>0</v>
      </c>
      <c r="BR107" s="291">
        <f t="shared" si="297"/>
        <v>0</v>
      </c>
      <c r="BS107" s="594"/>
      <c r="BV107" s="286" t="s">
        <v>350</v>
      </c>
      <c r="BW107" s="287" t="s">
        <v>351</v>
      </c>
      <c r="BX107" s="288" t="s">
        <v>109</v>
      </c>
      <c r="BY107" s="289">
        <v>1</v>
      </c>
      <c r="BZ107" s="290">
        <f>VLOOKUP(BV107,OFERENTE_8,5,FALSE)</f>
        <v>0</v>
      </c>
      <c r="CA107" s="291">
        <f t="shared" si="298"/>
        <v>0</v>
      </c>
      <c r="CB107" s="594"/>
      <c r="CE107" s="286" t="s">
        <v>350</v>
      </c>
      <c r="CF107" s="287" t="s">
        <v>351</v>
      </c>
      <c r="CG107" s="288" t="s">
        <v>109</v>
      </c>
      <c r="CH107" s="289">
        <v>1</v>
      </c>
      <c r="CI107" s="290">
        <f>VLOOKUP(CE107,OFERENTE_9,5,FALSE)</f>
        <v>0</v>
      </c>
      <c r="CJ107" s="291">
        <f t="shared" si="299"/>
        <v>0</v>
      </c>
      <c r="CK107" s="594"/>
      <c r="CN107" s="286" t="s">
        <v>350</v>
      </c>
      <c r="CO107" s="287" t="s">
        <v>351</v>
      </c>
      <c r="CP107" s="288" t="s">
        <v>109</v>
      </c>
      <c r="CQ107" s="289">
        <v>1</v>
      </c>
      <c r="CR107" s="290">
        <f>VLOOKUP(CN107,OFERENTE_10,5,FALSE)</f>
        <v>0</v>
      </c>
      <c r="CS107" s="291">
        <f t="shared" si="300"/>
        <v>0</v>
      </c>
      <c r="CT107" s="594"/>
      <c r="CW107" s="286" t="s">
        <v>350</v>
      </c>
      <c r="CX107" s="287" t="s">
        <v>351</v>
      </c>
      <c r="CY107" s="288" t="s">
        <v>109</v>
      </c>
      <c r="CZ107" s="289">
        <v>1</v>
      </c>
      <c r="DA107" s="290">
        <f>VLOOKUP(CW107,OFERENTE_11,5,FALSE)</f>
        <v>0</v>
      </c>
      <c r="DB107" s="291">
        <f t="shared" si="301"/>
        <v>0</v>
      </c>
      <c r="DC107" s="594"/>
      <c r="DF107" s="286" t="s">
        <v>350</v>
      </c>
      <c r="DG107" s="287" t="s">
        <v>351</v>
      </c>
      <c r="DH107" s="288" t="s">
        <v>109</v>
      </c>
      <c r="DI107" s="289">
        <v>1</v>
      </c>
      <c r="DJ107" s="290">
        <f>VLOOKUP(DF107,OFERENTE_12,5,FALSE)</f>
        <v>0</v>
      </c>
      <c r="DK107" s="291">
        <f t="shared" si="302"/>
        <v>0</v>
      </c>
      <c r="DL107" s="594"/>
      <c r="DO107" s="286" t="s">
        <v>350</v>
      </c>
      <c r="DP107" s="287" t="s">
        <v>351</v>
      </c>
      <c r="DQ107" s="288" t="s">
        <v>109</v>
      </c>
      <c r="DR107" s="289">
        <v>1</v>
      </c>
      <c r="DS107" s="290">
        <f>VLOOKUP(DO107,OFERENTE_13,5,FALSE)</f>
        <v>0</v>
      </c>
      <c r="DT107" s="291">
        <f t="shared" si="303"/>
        <v>0</v>
      </c>
      <c r="DU107" s="594"/>
      <c r="DX107" s="286" t="s">
        <v>350</v>
      </c>
      <c r="DY107" s="287" t="s">
        <v>351</v>
      </c>
      <c r="DZ107" s="288" t="s">
        <v>109</v>
      </c>
      <c r="EA107" s="289">
        <v>1</v>
      </c>
      <c r="EB107" s="290">
        <f>VLOOKUP(DX107,OFERENTE_14,5,FALSE)</f>
        <v>0</v>
      </c>
      <c r="EC107" s="291">
        <f t="shared" si="304"/>
        <v>0</v>
      </c>
      <c r="ED107" s="594"/>
      <c r="EG107" s="286" t="s">
        <v>350</v>
      </c>
      <c r="EH107" s="287" t="s">
        <v>351</v>
      </c>
      <c r="EI107" s="288" t="s">
        <v>109</v>
      </c>
      <c r="EJ107" s="289">
        <v>1</v>
      </c>
      <c r="EK107" s="290">
        <f>VLOOKUP(EG107,OFERENTE_15,5,FALSE)</f>
        <v>0</v>
      </c>
      <c r="EL107" s="291">
        <f t="shared" si="305"/>
        <v>0</v>
      </c>
      <c r="EM107" s="594"/>
    </row>
    <row r="108" spans="2:143" ht="17.25" thickTop="1">
      <c r="B108" s="308" t="s">
        <v>352</v>
      </c>
      <c r="C108" s="270" t="s">
        <v>353</v>
      </c>
      <c r="D108" s="309"/>
      <c r="E108" s="310"/>
      <c r="F108" s="311"/>
      <c r="G108" s="312"/>
      <c r="H108" s="275">
        <f>SUM(G109:G113)</f>
        <v>0</v>
      </c>
      <c r="K108" s="308" t="s">
        <v>352</v>
      </c>
      <c r="L108" s="270" t="s">
        <v>353</v>
      </c>
      <c r="M108" s="309"/>
      <c r="N108" s="310"/>
      <c r="O108" s="310"/>
      <c r="P108" s="312"/>
      <c r="Q108" s="275">
        <f>SUM(P109:P113)</f>
        <v>142161</v>
      </c>
      <c r="T108" s="308" t="s">
        <v>352</v>
      </c>
      <c r="U108" s="270" t="s">
        <v>353</v>
      </c>
      <c r="V108" s="309"/>
      <c r="W108" s="310"/>
      <c r="X108" s="310"/>
      <c r="Y108" s="312"/>
      <c r="Z108" s="275">
        <f>SUM(Y109:Y113)</f>
        <v>199873</v>
      </c>
      <c r="AC108" s="308" t="s">
        <v>352</v>
      </c>
      <c r="AD108" s="270" t="s">
        <v>353</v>
      </c>
      <c r="AE108" s="309"/>
      <c r="AF108" s="310"/>
      <c r="AG108" s="310"/>
      <c r="AH108" s="312"/>
      <c r="AI108" s="275">
        <f>SUM(AH109:AH113)</f>
        <v>200000</v>
      </c>
      <c r="AL108" s="308" t="s">
        <v>352</v>
      </c>
      <c r="AM108" s="270" t="s">
        <v>353</v>
      </c>
      <c r="AN108" s="309"/>
      <c r="AO108" s="310"/>
      <c r="AP108" s="310"/>
      <c r="AQ108" s="312"/>
      <c r="AR108" s="275">
        <f>SUM(AQ109:AQ113)</f>
        <v>213000</v>
      </c>
      <c r="AU108" s="308" t="s">
        <v>352</v>
      </c>
      <c r="AV108" s="270" t="s">
        <v>353</v>
      </c>
      <c r="AW108" s="309"/>
      <c r="AX108" s="310"/>
      <c r="AY108" s="310"/>
      <c r="AZ108" s="312"/>
      <c r="BA108" s="275">
        <f>SUM(AZ109:AZ113)</f>
        <v>154500</v>
      </c>
      <c r="BD108" s="308" t="s">
        <v>352</v>
      </c>
      <c r="BE108" s="270" t="s">
        <v>353</v>
      </c>
      <c r="BF108" s="309"/>
      <c r="BG108" s="310"/>
      <c r="BH108" s="310"/>
      <c r="BI108" s="312"/>
      <c r="BJ108" s="275">
        <f>SUM(BI109:BI113)</f>
        <v>102073</v>
      </c>
      <c r="BM108" s="308" t="s">
        <v>352</v>
      </c>
      <c r="BN108" s="270" t="s">
        <v>353</v>
      </c>
      <c r="BO108" s="309"/>
      <c r="BP108" s="310"/>
      <c r="BQ108" s="310"/>
      <c r="BR108" s="312"/>
      <c r="BS108" s="275">
        <f>SUM(BR109:BR113)</f>
        <v>0</v>
      </c>
      <c r="BV108" s="308" t="s">
        <v>352</v>
      </c>
      <c r="BW108" s="270" t="s">
        <v>353</v>
      </c>
      <c r="BX108" s="309"/>
      <c r="BY108" s="310"/>
      <c r="BZ108" s="310"/>
      <c r="CA108" s="312"/>
      <c r="CB108" s="275">
        <f>SUM(CA109:CA113)</f>
        <v>0</v>
      </c>
      <c r="CE108" s="308" t="s">
        <v>352</v>
      </c>
      <c r="CF108" s="270" t="s">
        <v>353</v>
      </c>
      <c r="CG108" s="309"/>
      <c r="CH108" s="310"/>
      <c r="CI108" s="310"/>
      <c r="CJ108" s="312"/>
      <c r="CK108" s="275">
        <f>SUM(CJ109:CJ113)</f>
        <v>0</v>
      </c>
      <c r="CN108" s="308" t="s">
        <v>352</v>
      </c>
      <c r="CO108" s="270" t="s">
        <v>353</v>
      </c>
      <c r="CP108" s="309"/>
      <c r="CQ108" s="310"/>
      <c r="CR108" s="310"/>
      <c r="CS108" s="312"/>
      <c r="CT108" s="275">
        <f>SUM(CS109:CS113)</f>
        <v>0</v>
      </c>
      <c r="CW108" s="308" t="s">
        <v>352</v>
      </c>
      <c r="CX108" s="270" t="s">
        <v>353</v>
      </c>
      <c r="CY108" s="309"/>
      <c r="CZ108" s="310"/>
      <c r="DA108" s="310"/>
      <c r="DB108" s="312"/>
      <c r="DC108" s="275">
        <f>SUM(DB109:DB113)</f>
        <v>0</v>
      </c>
      <c r="DF108" s="308" t="s">
        <v>352</v>
      </c>
      <c r="DG108" s="270" t="s">
        <v>353</v>
      </c>
      <c r="DH108" s="309"/>
      <c r="DI108" s="310"/>
      <c r="DJ108" s="310"/>
      <c r="DK108" s="312"/>
      <c r="DL108" s="275">
        <f>SUM(DK109:DK113)</f>
        <v>0</v>
      </c>
      <c r="DO108" s="308" t="s">
        <v>352</v>
      </c>
      <c r="DP108" s="270" t="s">
        <v>353</v>
      </c>
      <c r="DQ108" s="309"/>
      <c r="DR108" s="310"/>
      <c r="DS108" s="310"/>
      <c r="DT108" s="312"/>
      <c r="DU108" s="275">
        <f>SUM(DT109:DT113)</f>
        <v>0</v>
      </c>
      <c r="DX108" s="308" t="s">
        <v>352</v>
      </c>
      <c r="DY108" s="270" t="s">
        <v>353</v>
      </c>
      <c r="DZ108" s="309"/>
      <c r="EA108" s="310"/>
      <c r="EB108" s="310"/>
      <c r="EC108" s="312"/>
      <c r="ED108" s="275">
        <f>SUM(EC109:EC113)</f>
        <v>0</v>
      </c>
      <c r="EG108" s="308" t="s">
        <v>352</v>
      </c>
      <c r="EH108" s="270" t="s">
        <v>353</v>
      </c>
      <c r="EI108" s="309"/>
      <c r="EJ108" s="310"/>
      <c r="EK108" s="310"/>
      <c r="EL108" s="312"/>
      <c r="EM108" s="275">
        <f>SUM(EL109:EL113)</f>
        <v>0</v>
      </c>
    </row>
    <row r="109" spans="2:143" ht="52.5" customHeight="1">
      <c r="B109" s="286" t="s">
        <v>354</v>
      </c>
      <c r="C109" s="287" t="s">
        <v>355</v>
      </c>
      <c r="D109" s="288" t="s">
        <v>107</v>
      </c>
      <c r="E109" s="289">
        <v>1</v>
      </c>
      <c r="F109" s="290">
        <v>0</v>
      </c>
      <c r="G109" s="291">
        <f t="shared" si="165"/>
        <v>0</v>
      </c>
      <c r="H109" s="585" t="e">
        <f>H108/G189</f>
        <v>#DIV/0!</v>
      </c>
      <c r="K109" s="286" t="s">
        <v>354</v>
      </c>
      <c r="L109" s="287" t="s">
        <v>355</v>
      </c>
      <c r="M109" s="288" t="s">
        <v>107</v>
      </c>
      <c r="N109" s="289">
        <v>1</v>
      </c>
      <c r="O109" s="290">
        <f t="shared" si="289"/>
        <v>69241</v>
      </c>
      <c r="P109" s="291">
        <f t="shared" ref="P109:P113" si="306">+ROUND(N109*O109,0)</f>
        <v>69241</v>
      </c>
      <c r="Q109" s="585">
        <f>Q108/P189</f>
        <v>3.7436614826870307E-3</v>
      </c>
      <c r="T109" s="286" t="s">
        <v>354</v>
      </c>
      <c r="U109" s="287" t="s">
        <v>355</v>
      </c>
      <c r="V109" s="288" t="s">
        <v>107</v>
      </c>
      <c r="W109" s="289">
        <v>1</v>
      </c>
      <c r="X109" s="290">
        <f>VLOOKUP(T109,OFERENTE_2,5,FALSE)</f>
        <v>78823</v>
      </c>
      <c r="Y109" s="291">
        <f t="shared" ref="Y109:Y113" si="307">+ROUND(W109*X109,0)</f>
        <v>78823</v>
      </c>
      <c r="Z109" s="585">
        <f>Z108/Y189</f>
        <v>3.1362082811476652E-3</v>
      </c>
      <c r="AC109" s="286" t="s">
        <v>354</v>
      </c>
      <c r="AD109" s="287" t="s">
        <v>355</v>
      </c>
      <c r="AE109" s="288" t="s">
        <v>107</v>
      </c>
      <c r="AF109" s="289">
        <v>1</v>
      </c>
      <c r="AG109" s="290">
        <f>VLOOKUP(AC109,OFERENTE_3,5,FALSE)</f>
        <v>72000</v>
      </c>
      <c r="AH109" s="291">
        <f t="shared" ref="AH109:AH113" si="308">+ROUND(AF109*AG109,0)</f>
        <v>72000</v>
      </c>
      <c r="AI109" s="585">
        <f>AI108/AH189</f>
        <v>3.1705270343310218E-3</v>
      </c>
      <c r="AL109" s="286" t="s">
        <v>354</v>
      </c>
      <c r="AM109" s="287" t="s">
        <v>355</v>
      </c>
      <c r="AN109" s="288" t="s">
        <v>107</v>
      </c>
      <c r="AO109" s="289">
        <v>1</v>
      </c>
      <c r="AP109" s="290">
        <f>VLOOKUP(AL109,OFERENTE_4,5,FALSE)</f>
        <v>80000</v>
      </c>
      <c r="AQ109" s="291">
        <f t="shared" ref="AQ109:AQ113" si="309">+ROUND(AO109*AP109,0)</f>
        <v>80000</v>
      </c>
      <c r="AR109" s="585">
        <f>AR108/AQ189</f>
        <v>3.2834900570371511E-3</v>
      </c>
      <c r="AU109" s="286" t="s">
        <v>354</v>
      </c>
      <c r="AV109" s="287" t="s">
        <v>355</v>
      </c>
      <c r="AW109" s="288" t="s">
        <v>107</v>
      </c>
      <c r="AX109" s="289">
        <v>1</v>
      </c>
      <c r="AY109" s="290">
        <f>VLOOKUP(AU109,OFERENTE_5,5,FALSE)</f>
        <v>65000</v>
      </c>
      <c r="AZ109" s="291">
        <f t="shared" ref="AZ109:AZ113" si="310">+ROUND(AX109*AY109,0)</f>
        <v>65000</v>
      </c>
      <c r="BA109" s="585">
        <f>BA108/AZ189</f>
        <v>2.3956117602426472E-3</v>
      </c>
      <c r="BD109" s="286" t="s">
        <v>354</v>
      </c>
      <c r="BE109" s="287" t="s">
        <v>355</v>
      </c>
      <c r="BF109" s="288" t="s">
        <v>107</v>
      </c>
      <c r="BG109" s="289">
        <v>1</v>
      </c>
      <c r="BH109" s="290">
        <f>VLOOKUP(BD109,OFERENTE_6,5,FALSE)</f>
        <v>29767</v>
      </c>
      <c r="BI109" s="291">
        <f t="shared" ref="BI109:BI113" si="311">+ROUND(BG109*BH109,0)</f>
        <v>29767</v>
      </c>
      <c r="BJ109" s="585">
        <f>BJ108/BI189</f>
        <v>1.7400044989565053E-3</v>
      </c>
      <c r="BM109" s="286" t="s">
        <v>354</v>
      </c>
      <c r="BN109" s="287" t="s">
        <v>355</v>
      </c>
      <c r="BO109" s="288" t="s">
        <v>107</v>
      </c>
      <c r="BP109" s="289">
        <v>1</v>
      </c>
      <c r="BQ109" s="290">
        <f>VLOOKUP(BM109,OFERENTE_7,5,FALSE)</f>
        <v>0</v>
      </c>
      <c r="BR109" s="291">
        <f t="shared" ref="BR109:BR113" si="312">+ROUND(BP109*BQ109,0)</f>
        <v>0</v>
      </c>
      <c r="BS109" s="585" t="e">
        <f>BS108/BR189</f>
        <v>#DIV/0!</v>
      </c>
      <c r="BV109" s="286" t="s">
        <v>354</v>
      </c>
      <c r="BW109" s="287" t="s">
        <v>355</v>
      </c>
      <c r="BX109" s="288" t="s">
        <v>107</v>
      </c>
      <c r="BY109" s="289">
        <v>1</v>
      </c>
      <c r="BZ109" s="290">
        <f>VLOOKUP(BV109,OFERENTE_8,5,FALSE)</f>
        <v>0</v>
      </c>
      <c r="CA109" s="291">
        <f t="shared" ref="CA109:CA113" si="313">+ROUND(BY109*BZ109,0)</f>
        <v>0</v>
      </c>
      <c r="CB109" s="585" t="e">
        <f>CB108/CA189</f>
        <v>#DIV/0!</v>
      </c>
      <c r="CE109" s="286" t="s">
        <v>354</v>
      </c>
      <c r="CF109" s="287" t="s">
        <v>355</v>
      </c>
      <c r="CG109" s="288" t="s">
        <v>107</v>
      </c>
      <c r="CH109" s="289">
        <v>1</v>
      </c>
      <c r="CI109" s="290">
        <f>VLOOKUP(CE109,OFERENTE_9,5,FALSE)</f>
        <v>0</v>
      </c>
      <c r="CJ109" s="291">
        <f t="shared" ref="CJ109:CJ113" si="314">+ROUND(CH109*CI109,0)</f>
        <v>0</v>
      </c>
      <c r="CK109" s="585" t="e">
        <f>CK108/CJ189</f>
        <v>#DIV/0!</v>
      </c>
      <c r="CN109" s="286" t="s">
        <v>354</v>
      </c>
      <c r="CO109" s="287" t="s">
        <v>355</v>
      </c>
      <c r="CP109" s="288" t="s">
        <v>107</v>
      </c>
      <c r="CQ109" s="289">
        <v>1</v>
      </c>
      <c r="CR109" s="290">
        <f>VLOOKUP(CN109,OFERENTE_10,5,FALSE)</f>
        <v>0</v>
      </c>
      <c r="CS109" s="291">
        <f t="shared" ref="CS109:CS113" si="315">+ROUND(CQ109*CR109,0)</f>
        <v>0</v>
      </c>
      <c r="CT109" s="585" t="e">
        <f>CT108/CS189</f>
        <v>#DIV/0!</v>
      </c>
      <c r="CW109" s="286" t="s">
        <v>354</v>
      </c>
      <c r="CX109" s="287" t="s">
        <v>355</v>
      </c>
      <c r="CY109" s="288" t="s">
        <v>107</v>
      </c>
      <c r="CZ109" s="289">
        <v>1</v>
      </c>
      <c r="DA109" s="290">
        <f>VLOOKUP(CW109,OFERENTE_11,5,FALSE)</f>
        <v>0</v>
      </c>
      <c r="DB109" s="291">
        <f t="shared" ref="DB109:DB113" si="316">+ROUND(CZ109*DA109,0)</f>
        <v>0</v>
      </c>
      <c r="DC109" s="585" t="e">
        <f>DC108/DB189</f>
        <v>#DIV/0!</v>
      </c>
      <c r="DF109" s="286" t="s">
        <v>354</v>
      </c>
      <c r="DG109" s="287" t="s">
        <v>355</v>
      </c>
      <c r="DH109" s="288" t="s">
        <v>107</v>
      </c>
      <c r="DI109" s="289">
        <v>1</v>
      </c>
      <c r="DJ109" s="290">
        <f>VLOOKUP(DF109,OFERENTE_12,5,FALSE)</f>
        <v>0</v>
      </c>
      <c r="DK109" s="291">
        <f t="shared" ref="DK109:DK113" si="317">+ROUND(DI109*DJ109,0)</f>
        <v>0</v>
      </c>
      <c r="DL109" s="585" t="e">
        <f>DL108/DK189</f>
        <v>#DIV/0!</v>
      </c>
      <c r="DO109" s="286" t="s">
        <v>354</v>
      </c>
      <c r="DP109" s="287" t="s">
        <v>355</v>
      </c>
      <c r="DQ109" s="288" t="s">
        <v>107</v>
      </c>
      <c r="DR109" s="289">
        <v>1</v>
      </c>
      <c r="DS109" s="290">
        <f>VLOOKUP(DO109,OFERENTE_13,5,FALSE)</f>
        <v>0</v>
      </c>
      <c r="DT109" s="291">
        <f t="shared" ref="DT109:DT113" si="318">+ROUND(DR109*DS109,0)</f>
        <v>0</v>
      </c>
      <c r="DU109" s="585" t="e">
        <f>DU108/DT189</f>
        <v>#DIV/0!</v>
      </c>
      <c r="DX109" s="286" t="s">
        <v>354</v>
      </c>
      <c r="DY109" s="287" t="s">
        <v>355</v>
      </c>
      <c r="DZ109" s="288" t="s">
        <v>107</v>
      </c>
      <c r="EA109" s="289">
        <v>1</v>
      </c>
      <c r="EB109" s="290">
        <f>VLOOKUP(DX109,OFERENTE_14,5,FALSE)</f>
        <v>0</v>
      </c>
      <c r="EC109" s="291">
        <f t="shared" ref="EC109:EC113" si="319">+ROUND(EA109*EB109,0)</f>
        <v>0</v>
      </c>
      <c r="ED109" s="585" t="e">
        <f>ED108/EC189</f>
        <v>#DIV/0!</v>
      </c>
      <c r="EG109" s="286" t="s">
        <v>354</v>
      </c>
      <c r="EH109" s="287" t="s">
        <v>355</v>
      </c>
      <c r="EI109" s="288" t="s">
        <v>107</v>
      </c>
      <c r="EJ109" s="289">
        <v>1</v>
      </c>
      <c r="EK109" s="290">
        <f>VLOOKUP(EG109,OFERENTE_15,5,FALSE)</f>
        <v>0</v>
      </c>
      <c r="EL109" s="291">
        <f t="shared" ref="EL109:EL113" si="320">+ROUND(EJ109*EK109,0)</f>
        <v>0</v>
      </c>
      <c r="EM109" s="585" t="e">
        <f>EM108/EL189</f>
        <v>#DIV/0!</v>
      </c>
    </row>
    <row r="110" spans="2:143" ht="38.25" customHeight="1">
      <c r="B110" s="286" t="s">
        <v>356</v>
      </c>
      <c r="C110" s="287" t="s">
        <v>357</v>
      </c>
      <c r="D110" s="288" t="s">
        <v>107</v>
      </c>
      <c r="E110" s="289">
        <v>1</v>
      </c>
      <c r="F110" s="290">
        <v>0</v>
      </c>
      <c r="G110" s="291">
        <f t="shared" si="165"/>
        <v>0</v>
      </c>
      <c r="H110" s="587"/>
      <c r="K110" s="286" t="s">
        <v>356</v>
      </c>
      <c r="L110" s="287" t="s">
        <v>357</v>
      </c>
      <c r="M110" s="288" t="s">
        <v>107</v>
      </c>
      <c r="N110" s="289">
        <v>1</v>
      </c>
      <c r="O110" s="290">
        <f t="shared" si="289"/>
        <v>14970</v>
      </c>
      <c r="P110" s="291">
        <f t="shared" si="306"/>
        <v>14970</v>
      </c>
      <c r="Q110" s="587"/>
      <c r="T110" s="286" t="s">
        <v>356</v>
      </c>
      <c r="U110" s="287" t="s">
        <v>357</v>
      </c>
      <c r="V110" s="288" t="s">
        <v>107</v>
      </c>
      <c r="W110" s="289">
        <v>1</v>
      </c>
      <c r="X110" s="290">
        <f>VLOOKUP(T110,OFERENTE_2,5,FALSE)</f>
        <v>13250</v>
      </c>
      <c r="Y110" s="291">
        <f t="shared" si="307"/>
        <v>13250</v>
      </c>
      <c r="Z110" s="587"/>
      <c r="AC110" s="286" t="s">
        <v>356</v>
      </c>
      <c r="AD110" s="287" t="s">
        <v>357</v>
      </c>
      <c r="AE110" s="288" t="s">
        <v>107</v>
      </c>
      <c r="AF110" s="289">
        <v>1</v>
      </c>
      <c r="AG110" s="290">
        <f>VLOOKUP(AC110,OFERENTE_3,5,FALSE)</f>
        <v>17000</v>
      </c>
      <c r="AH110" s="291">
        <f t="shared" si="308"/>
        <v>17000</v>
      </c>
      <c r="AI110" s="587"/>
      <c r="AL110" s="286" t="s">
        <v>356</v>
      </c>
      <c r="AM110" s="287" t="s">
        <v>357</v>
      </c>
      <c r="AN110" s="288" t="s">
        <v>107</v>
      </c>
      <c r="AO110" s="289">
        <v>1</v>
      </c>
      <c r="AP110" s="290">
        <f>VLOOKUP(AL110,OFERENTE_4,5,FALSE)</f>
        <v>18000</v>
      </c>
      <c r="AQ110" s="291">
        <f t="shared" si="309"/>
        <v>18000</v>
      </c>
      <c r="AR110" s="587"/>
      <c r="AU110" s="286" t="s">
        <v>356</v>
      </c>
      <c r="AV110" s="287" t="s">
        <v>357</v>
      </c>
      <c r="AW110" s="288" t="s">
        <v>107</v>
      </c>
      <c r="AX110" s="289">
        <v>1</v>
      </c>
      <c r="AY110" s="290">
        <f>VLOOKUP(AU110,OFERENTE_5,5,FALSE)</f>
        <v>15000</v>
      </c>
      <c r="AZ110" s="291">
        <f t="shared" si="310"/>
        <v>15000</v>
      </c>
      <c r="BA110" s="587"/>
      <c r="BD110" s="286" t="s">
        <v>356</v>
      </c>
      <c r="BE110" s="287" t="s">
        <v>357</v>
      </c>
      <c r="BF110" s="288" t="s">
        <v>107</v>
      </c>
      <c r="BG110" s="289">
        <v>1</v>
      </c>
      <c r="BH110" s="290">
        <f>VLOOKUP(BD110,OFERENTE_6,5,FALSE)</f>
        <v>11639</v>
      </c>
      <c r="BI110" s="291">
        <f t="shared" si="311"/>
        <v>11639</v>
      </c>
      <c r="BJ110" s="587"/>
      <c r="BM110" s="286" t="s">
        <v>356</v>
      </c>
      <c r="BN110" s="287" t="s">
        <v>357</v>
      </c>
      <c r="BO110" s="288" t="s">
        <v>107</v>
      </c>
      <c r="BP110" s="289">
        <v>1</v>
      </c>
      <c r="BQ110" s="290">
        <f>VLOOKUP(BM110,OFERENTE_7,5,FALSE)</f>
        <v>0</v>
      </c>
      <c r="BR110" s="291">
        <f t="shared" si="312"/>
        <v>0</v>
      </c>
      <c r="BS110" s="587"/>
      <c r="BV110" s="286" t="s">
        <v>356</v>
      </c>
      <c r="BW110" s="287" t="s">
        <v>357</v>
      </c>
      <c r="BX110" s="288" t="s">
        <v>107</v>
      </c>
      <c r="BY110" s="289">
        <v>1</v>
      </c>
      <c r="BZ110" s="290">
        <f>VLOOKUP(BV110,OFERENTE_8,5,FALSE)</f>
        <v>0</v>
      </c>
      <c r="CA110" s="291">
        <f t="shared" si="313"/>
        <v>0</v>
      </c>
      <c r="CB110" s="587"/>
      <c r="CE110" s="286" t="s">
        <v>356</v>
      </c>
      <c r="CF110" s="287" t="s">
        <v>357</v>
      </c>
      <c r="CG110" s="288" t="s">
        <v>107</v>
      </c>
      <c r="CH110" s="289">
        <v>1</v>
      </c>
      <c r="CI110" s="290">
        <f>VLOOKUP(CE110,OFERENTE_9,5,FALSE)</f>
        <v>0</v>
      </c>
      <c r="CJ110" s="291">
        <f t="shared" si="314"/>
        <v>0</v>
      </c>
      <c r="CK110" s="587"/>
      <c r="CN110" s="286" t="s">
        <v>356</v>
      </c>
      <c r="CO110" s="287" t="s">
        <v>357</v>
      </c>
      <c r="CP110" s="288" t="s">
        <v>107</v>
      </c>
      <c r="CQ110" s="289">
        <v>1</v>
      </c>
      <c r="CR110" s="290">
        <f>VLOOKUP(CN110,OFERENTE_10,5,FALSE)</f>
        <v>0</v>
      </c>
      <c r="CS110" s="291">
        <f t="shared" si="315"/>
        <v>0</v>
      </c>
      <c r="CT110" s="587"/>
      <c r="CW110" s="286" t="s">
        <v>356</v>
      </c>
      <c r="CX110" s="287" t="s">
        <v>357</v>
      </c>
      <c r="CY110" s="288" t="s">
        <v>107</v>
      </c>
      <c r="CZ110" s="289">
        <v>1</v>
      </c>
      <c r="DA110" s="290">
        <f>VLOOKUP(CW110,OFERENTE_11,5,FALSE)</f>
        <v>0</v>
      </c>
      <c r="DB110" s="291">
        <f t="shared" si="316"/>
        <v>0</v>
      </c>
      <c r="DC110" s="587"/>
      <c r="DF110" s="286" t="s">
        <v>356</v>
      </c>
      <c r="DG110" s="287" t="s">
        <v>357</v>
      </c>
      <c r="DH110" s="288" t="s">
        <v>107</v>
      </c>
      <c r="DI110" s="289">
        <v>1</v>
      </c>
      <c r="DJ110" s="290">
        <f>VLOOKUP(DF110,OFERENTE_12,5,FALSE)</f>
        <v>0</v>
      </c>
      <c r="DK110" s="291">
        <f t="shared" si="317"/>
        <v>0</v>
      </c>
      <c r="DL110" s="587"/>
      <c r="DO110" s="286" t="s">
        <v>356</v>
      </c>
      <c r="DP110" s="287" t="s">
        <v>357</v>
      </c>
      <c r="DQ110" s="288" t="s">
        <v>107</v>
      </c>
      <c r="DR110" s="289">
        <v>1</v>
      </c>
      <c r="DS110" s="290">
        <f>VLOOKUP(DO110,OFERENTE_13,5,FALSE)</f>
        <v>0</v>
      </c>
      <c r="DT110" s="291">
        <f t="shared" si="318"/>
        <v>0</v>
      </c>
      <c r="DU110" s="587"/>
      <c r="DX110" s="286" t="s">
        <v>356</v>
      </c>
      <c r="DY110" s="287" t="s">
        <v>357</v>
      </c>
      <c r="DZ110" s="288" t="s">
        <v>107</v>
      </c>
      <c r="EA110" s="289">
        <v>1</v>
      </c>
      <c r="EB110" s="290">
        <f>VLOOKUP(DX110,OFERENTE_14,5,FALSE)</f>
        <v>0</v>
      </c>
      <c r="EC110" s="291">
        <f t="shared" si="319"/>
        <v>0</v>
      </c>
      <c r="ED110" s="587"/>
      <c r="EG110" s="286" t="s">
        <v>356</v>
      </c>
      <c r="EH110" s="287" t="s">
        <v>357</v>
      </c>
      <c r="EI110" s="288" t="s">
        <v>107</v>
      </c>
      <c r="EJ110" s="289">
        <v>1</v>
      </c>
      <c r="EK110" s="290">
        <f>VLOOKUP(EG110,OFERENTE_15,5,FALSE)</f>
        <v>0</v>
      </c>
      <c r="EL110" s="291">
        <f t="shared" si="320"/>
        <v>0</v>
      </c>
      <c r="EM110" s="587"/>
    </row>
    <row r="111" spans="2:143" ht="40.5" customHeight="1">
      <c r="B111" s="286" t="s">
        <v>358</v>
      </c>
      <c r="C111" s="287" t="s">
        <v>359</v>
      </c>
      <c r="D111" s="288" t="s">
        <v>107</v>
      </c>
      <c r="E111" s="289">
        <v>1</v>
      </c>
      <c r="F111" s="290">
        <v>0</v>
      </c>
      <c r="G111" s="291">
        <f t="shared" si="165"/>
        <v>0</v>
      </c>
      <c r="H111" s="587"/>
      <c r="K111" s="286" t="s">
        <v>358</v>
      </c>
      <c r="L111" s="287" t="s">
        <v>359</v>
      </c>
      <c r="M111" s="288" t="s">
        <v>107</v>
      </c>
      <c r="N111" s="289">
        <v>1</v>
      </c>
      <c r="O111" s="290">
        <f t="shared" si="289"/>
        <v>17870</v>
      </c>
      <c r="P111" s="291">
        <f t="shared" si="306"/>
        <v>17870</v>
      </c>
      <c r="Q111" s="587"/>
      <c r="T111" s="286" t="s">
        <v>358</v>
      </c>
      <c r="U111" s="287" t="s">
        <v>359</v>
      </c>
      <c r="V111" s="288" t="s">
        <v>107</v>
      </c>
      <c r="W111" s="289">
        <v>1</v>
      </c>
      <c r="X111" s="290">
        <f>VLOOKUP(T111,OFERENTE_2,5,FALSE)</f>
        <v>6300</v>
      </c>
      <c r="Y111" s="291">
        <f t="shared" si="307"/>
        <v>6300</v>
      </c>
      <c r="Z111" s="587"/>
      <c r="AC111" s="286" t="s">
        <v>358</v>
      </c>
      <c r="AD111" s="287" t="s">
        <v>359</v>
      </c>
      <c r="AE111" s="288" t="s">
        <v>107</v>
      </c>
      <c r="AF111" s="289">
        <v>1</v>
      </c>
      <c r="AG111" s="290">
        <f>VLOOKUP(AC111,OFERENTE_3,5,FALSE)</f>
        <v>35000</v>
      </c>
      <c r="AH111" s="291">
        <f t="shared" si="308"/>
        <v>35000</v>
      </c>
      <c r="AI111" s="587"/>
      <c r="AL111" s="286" t="s">
        <v>358</v>
      </c>
      <c r="AM111" s="287" t="s">
        <v>359</v>
      </c>
      <c r="AN111" s="288" t="s">
        <v>107</v>
      </c>
      <c r="AO111" s="289">
        <v>1</v>
      </c>
      <c r="AP111" s="290">
        <f>VLOOKUP(AL111,OFERENTE_4,5,FALSE)</f>
        <v>30000</v>
      </c>
      <c r="AQ111" s="291">
        <f t="shared" si="309"/>
        <v>30000</v>
      </c>
      <c r="AR111" s="587"/>
      <c r="AU111" s="286" t="s">
        <v>358</v>
      </c>
      <c r="AV111" s="287" t="s">
        <v>359</v>
      </c>
      <c r="AW111" s="288" t="s">
        <v>107</v>
      </c>
      <c r="AX111" s="289">
        <v>1</v>
      </c>
      <c r="AY111" s="290">
        <f>VLOOKUP(AU111,OFERENTE_5,5,FALSE)</f>
        <v>20000</v>
      </c>
      <c r="AZ111" s="291">
        <f t="shared" si="310"/>
        <v>20000</v>
      </c>
      <c r="BA111" s="587"/>
      <c r="BD111" s="286" t="s">
        <v>358</v>
      </c>
      <c r="BE111" s="287" t="s">
        <v>359</v>
      </c>
      <c r="BF111" s="288" t="s">
        <v>107</v>
      </c>
      <c r="BG111" s="289">
        <v>1</v>
      </c>
      <c r="BH111" s="290">
        <f>VLOOKUP(BD111,OFERENTE_6,5,FALSE)</f>
        <v>11227</v>
      </c>
      <c r="BI111" s="291">
        <f t="shared" si="311"/>
        <v>11227</v>
      </c>
      <c r="BJ111" s="587"/>
      <c r="BM111" s="286" t="s">
        <v>358</v>
      </c>
      <c r="BN111" s="287" t="s">
        <v>359</v>
      </c>
      <c r="BO111" s="288" t="s">
        <v>107</v>
      </c>
      <c r="BP111" s="289">
        <v>1</v>
      </c>
      <c r="BQ111" s="290">
        <f>VLOOKUP(BM111,OFERENTE_7,5,FALSE)</f>
        <v>0</v>
      </c>
      <c r="BR111" s="291">
        <f t="shared" si="312"/>
        <v>0</v>
      </c>
      <c r="BS111" s="587"/>
      <c r="BV111" s="286" t="s">
        <v>358</v>
      </c>
      <c r="BW111" s="287" t="s">
        <v>359</v>
      </c>
      <c r="BX111" s="288" t="s">
        <v>107</v>
      </c>
      <c r="BY111" s="289">
        <v>1</v>
      </c>
      <c r="BZ111" s="290">
        <f>VLOOKUP(BV111,OFERENTE_8,5,FALSE)</f>
        <v>0</v>
      </c>
      <c r="CA111" s="291">
        <f t="shared" si="313"/>
        <v>0</v>
      </c>
      <c r="CB111" s="587"/>
      <c r="CE111" s="286" t="s">
        <v>358</v>
      </c>
      <c r="CF111" s="287" t="s">
        <v>359</v>
      </c>
      <c r="CG111" s="288" t="s">
        <v>107</v>
      </c>
      <c r="CH111" s="289">
        <v>1</v>
      </c>
      <c r="CI111" s="290">
        <f>VLOOKUP(CE111,OFERENTE_9,5,FALSE)</f>
        <v>0</v>
      </c>
      <c r="CJ111" s="291">
        <f t="shared" si="314"/>
        <v>0</v>
      </c>
      <c r="CK111" s="587"/>
      <c r="CN111" s="286" t="s">
        <v>358</v>
      </c>
      <c r="CO111" s="287" t="s">
        <v>359</v>
      </c>
      <c r="CP111" s="288" t="s">
        <v>107</v>
      </c>
      <c r="CQ111" s="289">
        <v>1</v>
      </c>
      <c r="CR111" s="290">
        <f>VLOOKUP(CN111,OFERENTE_10,5,FALSE)</f>
        <v>0</v>
      </c>
      <c r="CS111" s="291">
        <f t="shared" si="315"/>
        <v>0</v>
      </c>
      <c r="CT111" s="587"/>
      <c r="CW111" s="286" t="s">
        <v>358</v>
      </c>
      <c r="CX111" s="287" t="s">
        <v>359</v>
      </c>
      <c r="CY111" s="288" t="s">
        <v>107</v>
      </c>
      <c r="CZ111" s="289">
        <v>1</v>
      </c>
      <c r="DA111" s="290">
        <f>VLOOKUP(CW111,OFERENTE_11,5,FALSE)</f>
        <v>0</v>
      </c>
      <c r="DB111" s="291">
        <f t="shared" si="316"/>
        <v>0</v>
      </c>
      <c r="DC111" s="587"/>
      <c r="DF111" s="286" t="s">
        <v>358</v>
      </c>
      <c r="DG111" s="287" t="s">
        <v>359</v>
      </c>
      <c r="DH111" s="288" t="s">
        <v>107</v>
      </c>
      <c r="DI111" s="289">
        <v>1</v>
      </c>
      <c r="DJ111" s="290">
        <f>VLOOKUP(DF111,OFERENTE_12,5,FALSE)</f>
        <v>0</v>
      </c>
      <c r="DK111" s="291">
        <f t="shared" si="317"/>
        <v>0</v>
      </c>
      <c r="DL111" s="587"/>
      <c r="DO111" s="286" t="s">
        <v>358</v>
      </c>
      <c r="DP111" s="287" t="s">
        <v>359</v>
      </c>
      <c r="DQ111" s="288" t="s">
        <v>107</v>
      </c>
      <c r="DR111" s="289">
        <v>1</v>
      </c>
      <c r="DS111" s="290">
        <f>VLOOKUP(DO111,OFERENTE_13,5,FALSE)</f>
        <v>0</v>
      </c>
      <c r="DT111" s="291">
        <f t="shared" si="318"/>
        <v>0</v>
      </c>
      <c r="DU111" s="587"/>
      <c r="DX111" s="286" t="s">
        <v>358</v>
      </c>
      <c r="DY111" s="287" t="s">
        <v>359</v>
      </c>
      <c r="DZ111" s="288" t="s">
        <v>107</v>
      </c>
      <c r="EA111" s="289">
        <v>1</v>
      </c>
      <c r="EB111" s="290">
        <f>VLOOKUP(DX111,OFERENTE_14,5,FALSE)</f>
        <v>0</v>
      </c>
      <c r="EC111" s="291">
        <f t="shared" si="319"/>
        <v>0</v>
      </c>
      <c r="ED111" s="587"/>
      <c r="EG111" s="286" t="s">
        <v>358</v>
      </c>
      <c r="EH111" s="287" t="s">
        <v>359</v>
      </c>
      <c r="EI111" s="288" t="s">
        <v>107</v>
      </c>
      <c r="EJ111" s="289">
        <v>1</v>
      </c>
      <c r="EK111" s="290">
        <f>VLOOKUP(EG111,OFERENTE_15,5,FALSE)</f>
        <v>0</v>
      </c>
      <c r="EL111" s="291">
        <f t="shared" si="320"/>
        <v>0</v>
      </c>
      <c r="EM111" s="587"/>
    </row>
    <row r="112" spans="2:143" ht="39.75" customHeight="1">
      <c r="B112" s="286" t="s">
        <v>360</v>
      </c>
      <c r="C112" s="305" t="s">
        <v>361</v>
      </c>
      <c r="D112" s="288" t="s">
        <v>109</v>
      </c>
      <c r="E112" s="289">
        <v>1</v>
      </c>
      <c r="F112" s="290">
        <v>0</v>
      </c>
      <c r="G112" s="291">
        <f t="shared" si="165"/>
        <v>0</v>
      </c>
      <c r="H112" s="587"/>
      <c r="K112" s="286" t="s">
        <v>360</v>
      </c>
      <c r="L112" s="305" t="s">
        <v>361</v>
      </c>
      <c r="M112" s="288" t="s">
        <v>109</v>
      </c>
      <c r="N112" s="289">
        <v>1</v>
      </c>
      <c r="O112" s="290">
        <f t="shared" si="289"/>
        <v>17210</v>
      </c>
      <c r="P112" s="291">
        <f t="shared" si="306"/>
        <v>17210</v>
      </c>
      <c r="Q112" s="587"/>
      <c r="T112" s="286" t="s">
        <v>360</v>
      </c>
      <c r="U112" s="305" t="s">
        <v>361</v>
      </c>
      <c r="V112" s="288" t="s">
        <v>109</v>
      </c>
      <c r="W112" s="289">
        <v>1</v>
      </c>
      <c r="X112" s="290">
        <f>VLOOKUP(T112,OFERENTE_2,5,FALSE)</f>
        <v>13500</v>
      </c>
      <c r="Y112" s="291">
        <f t="shared" si="307"/>
        <v>13500</v>
      </c>
      <c r="Z112" s="587"/>
      <c r="AC112" s="286" t="s">
        <v>360</v>
      </c>
      <c r="AD112" s="305" t="s">
        <v>361</v>
      </c>
      <c r="AE112" s="288" t="s">
        <v>109</v>
      </c>
      <c r="AF112" s="289">
        <v>1</v>
      </c>
      <c r="AG112" s="290">
        <f>VLOOKUP(AC112,OFERENTE_3,5,FALSE)</f>
        <v>16000</v>
      </c>
      <c r="AH112" s="291">
        <f t="shared" si="308"/>
        <v>16000</v>
      </c>
      <c r="AI112" s="587"/>
      <c r="AL112" s="286" t="s">
        <v>360</v>
      </c>
      <c r="AM112" s="305" t="s">
        <v>361</v>
      </c>
      <c r="AN112" s="288" t="s">
        <v>109</v>
      </c>
      <c r="AO112" s="289">
        <v>1</v>
      </c>
      <c r="AP112" s="290">
        <f>VLOOKUP(AL112,OFERENTE_4,5,FALSE)</f>
        <v>15000</v>
      </c>
      <c r="AQ112" s="291">
        <f t="shared" si="309"/>
        <v>15000</v>
      </c>
      <c r="AR112" s="587"/>
      <c r="AU112" s="286" t="s">
        <v>360</v>
      </c>
      <c r="AV112" s="305" t="s">
        <v>361</v>
      </c>
      <c r="AW112" s="288" t="s">
        <v>109</v>
      </c>
      <c r="AX112" s="289">
        <v>1</v>
      </c>
      <c r="AY112" s="290">
        <f>VLOOKUP(AU112,OFERENTE_5,5,FALSE)</f>
        <v>9500</v>
      </c>
      <c r="AZ112" s="291">
        <f t="shared" si="310"/>
        <v>9500</v>
      </c>
      <c r="BA112" s="587"/>
      <c r="BD112" s="286" t="s">
        <v>360</v>
      </c>
      <c r="BE112" s="305" t="s">
        <v>361</v>
      </c>
      <c r="BF112" s="288" t="s">
        <v>109</v>
      </c>
      <c r="BG112" s="289">
        <v>1</v>
      </c>
      <c r="BH112" s="290">
        <f>VLOOKUP(BD112,OFERENTE_6,5,FALSE)</f>
        <v>13184</v>
      </c>
      <c r="BI112" s="291">
        <f t="shared" si="311"/>
        <v>13184</v>
      </c>
      <c r="BJ112" s="587"/>
      <c r="BM112" s="286" t="s">
        <v>360</v>
      </c>
      <c r="BN112" s="305" t="s">
        <v>361</v>
      </c>
      <c r="BO112" s="288" t="s">
        <v>109</v>
      </c>
      <c r="BP112" s="289">
        <v>1</v>
      </c>
      <c r="BQ112" s="290">
        <f>VLOOKUP(BM112,OFERENTE_7,5,FALSE)</f>
        <v>0</v>
      </c>
      <c r="BR112" s="291">
        <f t="shared" si="312"/>
        <v>0</v>
      </c>
      <c r="BS112" s="587"/>
      <c r="BV112" s="286" t="s">
        <v>360</v>
      </c>
      <c r="BW112" s="305" t="s">
        <v>361</v>
      </c>
      <c r="BX112" s="288" t="s">
        <v>109</v>
      </c>
      <c r="BY112" s="289">
        <v>1</v>
      </c>
      <c r="BZ112" s="290">
        <f>VLOOKUP(BV112,OFERENTE_8,5,FALSE)</f>
        <v>0</v>
      </c>
      <c r="CA112" s="291">
        <f t="shared" si="313"/>
        <v>0</v>
      </c>
      <c r="CB112" s="587"/>
      <c r="CE112" s="286" t="s">
        <v>360</v>
      </c>
      <c r="CF112" s="305" t="s">
        <v>361</v>
      </c>
      <c r="CG112" s="288" t="s">
        <v>109</v>
      </c>
      <c r="CH112" s="289">
        <v>1</v>
      </c>
      <c r="CI112" s="290">
        <f>VLOOKUP(CE112,OFERENTE_9,5,FALSE)</f>
        <v>0</v>
      </c>
      <c r="CJ112" s="291">
        <f t="shared" si="314"/>
        <v>0</v>
      </c>
      <c r="CK112" s="587"/>
      <c r="CN112" s="286" t="s">
        <v>360</v>
      </c>
      <c r="CO112" s="305" t="s">
        <v>361</v>
      </c>
      <c r="CP112" s="288" t="s">
        <v>109</v>
      </c>
      <c r="CQ112" s="289">
        <v>1</v>
      </c>
      <c r="CR112" s="290">
        <f>VLOOKUP(CN112,OFERENTE_10,5,FALSE)</f>
        <v>0</v>
      </c>
      <c r="CS112" s="291">
        <f t="shared" si="315"/>
        <v>0</v>
      </c>
      <c r="CT112" s="587"/>
      <c r="CW112" s="286" t="s">
        <v>360</v>
      </c>
      <c r="CX112" s="305" t="s">
        <v>361</v>
      </c>
      <c r="CY112" s="288" t="s">
        <v>109</v>
      </c>
      <c r="CZ112" s="289">
        <v>1</v>
      </c>
      <c r="DA112" s="290">
        <f>VLOOKUP(CW112,OFERENTE_11,5,FALSE)</f>
        <v>0</v>
      </c>
      <c r="DB112" s="291">
        <f t="shared" si="316"/>
        <v>0</v>
      </c>
      <c r="DC112" s="587"/>
      <c r="DF112" s="286" t="s">
        <v>360</v>
      </c>
      <c r="DG112" s="305" t="s">
        <v>361</v>
      </c>
      <c r="DH112" s="288" t="s">
        <v>109</v>
      </c>
      <c r="DI112" s="289">
        <v>1</v>
      </c>
      <c r="DJ112" s="290">
        <f>VLOOKUP(DF112,OFERENTE_12,5,FALSE)</f>
        <v>0</v>
      </c>
      <c r="DK112" s="291">
        <f t="shared" si="317"/>
        <v>0</v>
      </c>
      <c r="DL112" s="587"/>
      <c r="DO112" s="286" t="s">
        <v>360</v>
      </c>
      <c r="DP112" s="305" t="s">
        <v>361</v>
      </c>
      <c r="DQ112" s="288" t="s">
        <v>109</v>
      </c>
      <c r="DR112" s="289">
        <v>1</v>
      </c>
      <c r="DS112" s="290">
        <f>VLOOKUP(DO112,OFERENTE_13,5,FALSE)</f>
        <v>0</v>
      </c>
      <c r="DT112" s="291">
        <f t="shared" si="318"/>
        <v>0</v>
      </c>
      <c r="DU112" s="587"/>
      <c r="DX112" s="286" t="s">
        <v>360</v>
      </c>
      <c r="DY112" s="305" t="s">
        <v>361</v>
      </c>
      <c r="DZ112" s="288" t="s">
        <v>109</v>
      </c>
      <c r="EA112" s="289">
        <v>1</v>
      </c>
      <c r="EB112" s="290">
        <f>VLOOKUP(DX112,OFERENTE_14,5,FALSE)</f>
        <v>0</v>
      </c>
      <c r="EC112" s="291">
        <f t="shared" si="319"/>
        <v>0</v>
      </c>
      <c r="ED112" s="587"/>
      <c r="EG112" s="286" t="s">
        <v>360</v>
      </c>
      <c r="EH112" s="305" t="s">
        <v>361</v>
      </c>
      <c r="EI112" s="288" t="s">
        <v>109</v>
      </c>
      <c r="EJ112" s="289">
        <v>1</v>
      </c>
      <c r="EK112" s="290">
        <f>VLOOKUP(EG112,OFERENTE_15,5,FALSE)</f>
        <v>0</v>
      </c>
      <c r="EL112" s="291">
        <f t="shared" si="320"/>
        <v>0</v>
      </c>
      <c r="EM112" s="587"/>
    </row>
    <row r="113" spans="2:143" ht="79.5" customHeight="1" thickBot="1">
      <c r="B113" s="286" t="s">
        <v>362</v>
      </c>
      <c r="C113" s="305" t="s">
        <v>363</v>
      </c>
      <c r="D113" s="288" t="s">
        <v>109</v>
      </c>
      <c r="E113" s="289">
        <v>1</v>
      </c>
      <c r="F113" s="290">
        <v>0</v>
      </c>
      <c r="G113" s="291">
        <f t="shared" si="165"/>
        <v>0</v>
      </c>
      <c r="H113" s="587"/>
      <c r="K113" s="286" t="s">
        <v>362</v>
      </c>
      <c r="L113" s="305" t="s">
        <v>363</v>
      </c>
      <c r="M113" s="288" t="s">
        <v>109</v>
      </c>
      <c r="N113" s="289">
        <v>1</v>
      </c>
      <c r="O113" s="290">
        <f t="shared" si="289"/>
        <v>22870</v>
      </c>
      <c r="P113" s="291">
        <f t="shared" si="306"/>
        <v>22870</v>
      </c>
      <c r="Q113" s="587"/>
      <c r="T113" s="286" t="s">
        <v>362</v>
      </c>
      <c r="U113" s="305" t="s">
        <v>363</v>
      </c>
      <c r="V113" s="288" t="s">
        <v>109</v>
      </c>
      <c r="W113" s="289">
        <v>1</v>
      </c>
      <c r="X113" s="290">
        <f>VLOOKUP(T113,OFERENTE_2,5,FALSE)</f>
        <v>88000</v>
      </c>
      <c r="Y113" s="291">
        <f t="shared" si="307"/>
        <v>88000</v>
      </c>
      <c r="Z113" s="587"/>
      <c r="AC113" s="286" t="s">
        <v>362</v>
      </c>
      <c r="AD113" s="305" t="s">
        <v>363</v>
      </c>
      <c r="AE113" s="288" t="s">
        <v>109</v>
      </c>
      <c r="AF113" s="289">
        <v>1</v>
      </c>
      <c r="AG113" s="290">
        <f>VLOOKUP(AC113,OFERENTE_3,5,FALSE)</f>
        <v>60000</v>
      </c>
      <c r="AH113" s="291">
        <f t="shared" si="308"/>
        <v>60000</v>
      </c>
      <c r="AI113" s="587"/>
      <c r="AL113" s="286" t="s">
        <v>362</v>
      </c>
      <c r="AM113" s="305" t="s">
        <v>363</v>
      </c>
      <c r="AN113" s="288" t="s">
        <v>109</v>
      </c>
      <c r="AO113" s="289">
        <v>1</v>
      </c>
      <c r="AP113" s="290">
        <f>VLOOKUP(AL113,OFERENTE_4,5,FALSE)</f>
        <v>70000</v>
      </c>
      <c r="AQ113" s="291">
        <f t="shared" si="309"/>
        <v>70000</v>
      </c>
      <c r="AR113" s="587"/>
      <c r="AU113" s="286" t="s">
        <v>362</v>
      </c>
      <c r="AV113" s="305" t="s">
        <v>363</v>
      </c>
      <c r="AW113" s="288" t="s">
        <v>109</v>
      </c>
      <c r="AX113" s="289">
        <v>1</v>
      </c>
      <c r="AY113" s="290">
        <f>VLOOKUP(AU113,OFERENTE_5,5,FALSE)</f>
        <v>45000</v>
      </c>
      <c r="AZ113" s="291">
        <f t="shared" si="310"/>
        <v>45000</v>
      </c>
      <c r="BA113" s="587"/>
      <c r="BD113" s="286" t="s">
        <v>362</v>
      </c>
      <c r="BE113" s="305" t="s">
        <v>363</v>
      </c>
      <c r="BF113" s="288" t="s">
        <v>109</v>
      </c>
      <c r="BG113" s="289">
        <v>1</v>
      </c>
      <c r="BH113" s="290">
        <f>VLOOKUP(BD113,OFERENTE_6,5,FALSE)</f>
        <v>36256</v>
      </c>
      <c r="BI113" s="291">
        <f t="shared" si="311"/>
        <v>36256</v>
      </c>
      <c r="BJ113" s="587"/>
      <c r="BM113" s="286" t="s">
        <v>362</v>
      </c>
      <c r="BN113" s="305" t="s">
        <v>363</v>
      </c>
      <c r="BO113" s="288" t="s">
        <v>109</v>
      </c>
      <c r="BP113" s="289">
        <v>1</v>
      </c>
      <c r="BQ113" s="290">
        <f>VLOOKUP(BM113,OFERENTE_7,5,FALSE)</f>
        <v>0</v>
      </c>
      <c r="BR113" s="291">
        <f t="shared" si="312"/>
        <v>0</v>
      </c>
      <c r="BS113" s="587"/>
      <c r="BV113" s="286" t="s">
        <v>362</v>
      </c>
      <c r="BW113" s="305" t="s">
        <v>363</v>
      </c>
      <c r="BX113" s="288" t="s">
        <v>109</v>
      </c>
      <c r="BY113" s="289">
        <v>1</v>
      </c>
      <c r="BZ113" s="290">
        <f>VLOOKUP(BV113,OFERENTE_8,5,FALSE)</f>
        <v>0</v>
      </c>
      <c r="CA113" s="291">
        <f t="shared" si="313"/>
        <v>0</v>
      </c>
      <c r="CB113" s="587"/>
      <c r="CE113" s="286" t="s">
        <v>362</v>
      </c>
      <c r="CF113" s="305" t="s">
        <v>363</v>
      </c>
      <c r="CG113" s="288" t="s">
        <v>109</v>
      </c>
      <c r="CH113" s="289">
        <v>1</v>
      </c>
      <c r="CI113" s="290">
        <f>VLOOKUP(CE113,OFERENTE_9,5,FALSE)</f>
        <v>0</v>
      </c>
      <c r="CJ113" s="291">
        <f t="shared" si="314"/>
        <v>0</v>
      </c>
      <c r="CK113" s="587"/>
      <c r="CN113" s="286" t="s">
        <v>362</v>
      </c>
      <c r="CO113" s="305" t="s">
        <v>363</v>
      </c>
      <c r="CP113" s="288" t="s">
        <v>109</v>
      </c>
      <c r="CQ113" s="289">
        <v>1</v>
      </c>
      <c r="CR113" s="290">
        <f>VLOOKUP(CN113,OFERENTE_10,5,FALSE)</f>
        <v>0</v>
      </c>
      <c r="CS113" s="291">
        <f t="shared" si="315"/>
        <v>0</v>
      </c>
      <c r="CT113" s="587"/>
      <c r="CW113" s="286" t="s">
        <v>362</v>
      </c>
      <c r="CX113" s="305" t="s">
        <v>363</v>
      </c>
      <c r="CY113" s="288" t="s">
        <v>109</v>
      </c>
      <c r="CZ113" s="289">
        <v>1</v>
      </c>
      <c r="DA113" s="290">
        <f>VLOOKUP(CW113,OFERENTE_11,5,FALSE)</f>
        <v>0</v>
      </c>
      <c r="DB113" s="291">
        <f t="shared" si="316"/>
        <v>0</v>
      </c>
      <c r="DC113" s="587"/>
      <c r="DF113" s="286" t="s">
        <v>362</v>
      </c>
      <c r="DG113" s="305" t="s">
        <v>363</v>
      </c>
      <c r="DH113" s="288" t="s">
        <v>109</v>
      </c>
      <c r="DI113" s="289">
        <v>1</v>
      </c>
      <c r="DJ113" s="290">
        <f>VLOOKUP(DF113,OFERENTE_12,5,FALSE)</f>
        <v>0</v>
      </c>
      <c r="DK113" s="291">
        <f t="shared" si="317"/>
        <v>0</v>
      </c>
      <c r="DL113" s="587"/>
      <c r="DO113" s="286" t="s">
        <v>362</v>
      </c>
      <c r="DP113" s="305" t="s">
        <v>363</v>
      </c>
      <c r="DQ113" s="288" t="s">
        <v>109</v>
      </c>
      <c r="DR113" s="289">
        <v>1</v>
      </c>
      <c r="DS113" s="290">
        <f>VLOOKUP(DO113,OFERENTE_13,5,FALSE)</f>
        <v>0</v>
      </c>
      <c r="DT113" s="291">
        <f t="shared" si="318"/>
        <v>0</v>
      </c>
      <c r="DU113" s="587"/>
      <c r="DX113" s="286" t="s">
        <v>362</v>
      </c>
      <c r="DY113" s="305" t="s">
        <v>363</v>
      </c>
      <c r="DZ113" s="288" t="s">
        <v>109</v>
      </c>
      <c r="EA113" s="289">
        <v>1</v>
      </c>
      <c r="EB113" s="290">
        <f>VLOOKUP(DX113,OFERENTE_14,5,FALSE)</f>
        <v>0</v>
      </c>
      <c r="EC113" s="291">
        <f t="shared" si="319"/>
        <v>0</v>
      </c>
      <c r="ED113" s="587"/>
      <c r="EG113" s="286" t="s">
        <v>362</v>
      </c>
      <c r="EH113" s="305" t="s">
        <v>363</v>
      </c>
      <c r="EI113" s="288" t="s">
        <v>109</v>
      </c>
      <c r="EJ113" s="289">
        <v>1</v>
      </c>
      <c r="EK113" s="290">
        <f>VLOOKUP(EG113,OFERENTE_15,5,FALSE)</f>
        <v>0</v>
      </c>
      <c r="EL113" s="291">
        <f t="shared" si="320"/>
        <v>0</v>
      </c>
      <c r="EM113" s="587"/>
    </row>
    <row r="114" spans="2:143" ht="17.25" thickTop="1">
      <c r="B114" s="308" t="s">
        <v>364</v>
      </c>
      <c r="C114" s="270" t="s">
        <v>365</v>
      </c>
      <c r="D114" s="309"/>
      <c r="E114" s="310"/>
      <c r="F114" s="311"/>
      <c r="G114" s="312"/>
      <c r="H114" s="275">
        <f>SUM(G115:G115)</f>
        <v>0</v>
      </c>
      <c r="K114" s="308" t="s">
        <v>364</v>
      </c>
      <c r="L114" s="270" t="s">
        <v>365</v>
      </c>
      <c r="M114" s="309"/>
      <c r="N114" s="310"/>
      <c r="O114" s="310"/>
      <c r="P114" s="312"/>
      <c r="Q114" s="275">
        <f>SUM(P115:P115)</f>
        <v>1375002</v>
      </c>
      <c r="T114" s="308" t="s">
        <v>364</v>
      </c>
      <c r="U114" s="270" t="s">
        <v>365</v>
      </c>
      <c r="V114" s="309"/>
      <c r="W114" s="310"/>
      <c r="X114" s="310"/>
      <c r="Y114" s="312"/>
      <c r="Z114" s="275">
        <f>SUM(Y115:Y115)</f>
        <v>475000</v>
      </c>
      <c r="AC114" s="308" t="s">
        <v>364</v>
      </c>
      <c r="AD114" s="270" t="s">
        <v>365</v>
      </c>
      <c r="AE114" s="309"/>
      <c r="AF114" s="310"/>
      <c r="AG114" s="310"/>
      <c r="AH114" s="312"/>
      <c r="AI114" s="275">
        <f>SUM(AH115:AH115)</f>
        <v>400000</v>
      </c>
      <c r="AL114" s="308" t="s">
        <v>364</v>
      </c>
      <c r="AM114" s="270" t="s">
        <v>365</v>
      </c>
      <c r="AN114" s="309"/>
      <c r="AO114" s="310"/>
      <c r="AP114" s="310"/>
      <c r="AQ114" s="312"/>
      <c r="AR114" s="275">
        <f>SUM(AQ115:AQ115)</f>
        <v>400000</v>
      </c>
      <c r="AU114" s="308" t="s">
        <v>364</v>
      </c>
      <c r="AV114" s="270" t="s">
        <v>365</v>
      </c>
      <c r="AW114" s="309"/>
      <c r="AX114" s="310"/>
      <c r="AY114" s="310"/>
      <c r="AZ114" s="312"/>
      <c r="BA114" s="275">
        <f>SUM(AZ115:AZ115)</f>
        <v>650000</v>
      </c>
      <c r="BD114" s="308" t="s">
        <v>364</v>
      </c>
      <c r="BE114" s="270" t="s">
        <v>365</v>
      </c>
      <c r="BF114" s="309"/>
      <c r="BG114" s="310"/>
      <c r="BH114" s="310"/>
      <c r="BI114" s="312"/>
      <c r="BJ114" s="275">
        <f>SUM(BI115:BI115)</f>
        <v>257500</v>
      </c>
      <c r="BM114" s="308" t="s">
        <v>364</v>
      </c>
      <c r="BN114" s="270" t="s">
        <v>365</v>
      </c>
      <c r="BO114" s="309"/>
      <c r="BP114" s="310"/>
      <c r="BQ114" s="310"/>
      <c r="BR114" s="312"/>
      <c r="BS114" s="275">
        <f>SUM(BR115:BR115)</f>
        <v>0</v>
      </c>
      <c r="BV114" s="308" t="s">
        <v>364</v>
      </c>
      <c r="BW114" s="270" t="s">
        <v>365</v>
      </c>
      <c r="BX114" s="309"/>
      <c r="BY114" s="310"/>
      <c r="BZ114" s="310"/>
      <c r="CA114" s="312"/>
      <c r="CB114" s="275">
        <f>SUM(CA115:CA115)</f>
        <v>0</v>
      </c>
      <c r="CE114" s="308" t="s">
        <v>364</v>
      </c>
      <c r="CF114" s="270" t="s">
        <v>365</v>
      </c>
      <c r="CG114" s="309"/>
      <c r="CH114" s="310"/>
      <c r="CI114" s="310"/>
      <c r="CJ114" s="312"/>
      <c r="CK114" s="275">
        <f>SUM(CJ115:CJ115)</f>
        <v>0</v>
      </c>
      <c r="CN114" s="308" t="s">
        <v>364</v>
      </c>
      <c r="CO114" s="270" t="s">
        <v>365</v>
      </c>
      <c r="CP114" s="309"/>
      <c r="CQ114" s="310"/>
      <c r="CR114" s="310"/>
      <c r="CS114" s="312"/>
      <c r="CT114" s="275">
        <f>SUM(CS115:CS115)</f>
        <v>0</v>
      </c>
      <c r="CW114" s="308" t="s">
        <v>364</v>
      </c>
      <c r="CX114" s="270" t="s">
        <v>365</v>
      </c>
      <c r="CY114" s="309"/>
      <c r="CZ114" s="310"/>
      <c r="DA114" s="310"/>
      <c r="DB114" s="312"/>
      <c r="DC114" s="275">
        <f>SUM(DB115:DB115)</f>
        <v>0</v>
      </c>
      <c r="DF114" s="308" t="s">
        <v>364</v>
      </c>
      <c r="DG114" s="270" t="s">
        <v>365</v>
      </c>
      <c r="DH114" s="309"/>
      <c r="DI114" s="310"/>
      <c r="DJ114" s="310"/>
      <c r="DK114" s="312"/>
      <c r="DL114" s="275">
        <f>SUM(DK115:DK115)</f>
        <v>0</v>
      </c>
      <c r="DO114" s="308" t="s">
        <v>364</v>
      </c>
      <c r="DP114" s="270" t="s">
        <v>365</v>
      </c>
      <c r="DQ114" s="309"/>
      <c r="DR114" s="310"/>
      <c r="DS114" s="310"/>
      <c r="DT114" s="312"/>
      <c r="DU114" s="275">
        <f>SUM(DT115:DT115)</f>
        <v>0</v>
      </c>
      <c r="DX114" s="308" t="s">
        <v>364</v>
      </c>
      <c r="DY114" s="270" t="s">
        <v>365</v>
      </c>
      <c r="DZ114" s="309"/>
      <c r="EA114" s="310"/>
      <c r="EB114" s="310"/>
      <c r="EC114" s="312"/>
      <c r="ED114" s="275">
        <f>SUM(EC115:EC115)</f>
        <v>0</v>
      </c>
      <c r="EG114" s="308" t="s">
        <v>364</v>
      </c>
      <c r="EH114" s="270" t="s">
        <v>365</v>
      </c>
      <c r="EI114" s="309"/>
      <c r="EJ114" s="310"/>
      <c r="EK114" s="310"/>
      <c r="EL114" s="312"/>
      <c r="EM114" s="275">
        <f>SUM(EL115:EL115)</f>
        <v>0</v>
      </c>
    </row>
    <row r="115" spans="2:143" ht="86.25" customHeight="1" thickBot="1">
      <c r="B115" s="286" t="s">
        <v>366</v>
      </c>
      <c r="C115" s="287" t="s">
        <v>367</v>
      </c>
      <c r="D115" s="288" t="s">
        <v>107</v>
      </c>
      <c r="E115" s="289">
        <v>1</v>
      </c>
      <c r="F115" s="290">
        <v>0</v>
      </c>
      <c r="G115" s="291">
        <f t="shared" ref="G115" si="321">+ROUND(E115*F115,0)</f>
        <v>0</v>
      </c>
      <c r="H115" s="337" t="e">
        <f>H114/G189</f>
        <v>#DIV/0!</v>
      </c>
      <c r="K115" s="286" t="s">
        <v>366</v>
      </c>
      <c r="L115" s="287" t="s">
        <v>367</v>
      </c>
      <c r="M115" s="288" t="s">
        <v>107</v>
      </c>
      <c r="N115" s="289">
        <v>1</v>
      </c>
      <c r="O115" s="290">
        <f t="shared" si="289"/>
        <v>1375002</v>
      </c>
      <c r="P115" s="291">
        <f t="shared" ref="P115" si="322">+ROUND(N115*O115,0)</f>
        <v>1375002</v>
      </c>
      <c r="Q115" s="337">
        <f>Q114/P189</f>
        <v>3.6209241817500105E-2</v>
      </c>
      <c r="T115" s="286" t="s">
        <v>366</v>
      </c>
      <c r="U115" s="287" t="s">
        <v>367</v>
      </c>
      <c r="V115" s="288" t="s">
        <v>107</v>
      </c>
      <c r="W115" s="289">
        <v>1</v>
      </c>
      <c r="X115" s="290">
        <f>VLOOKUP(T115,OFERENTE_2,5,FALSE)</f>
        <v>475000</v>
      </c>
      <c r="Y115" s="291">
        <f t="shared" ref="Y115" si="323">+ROUND(W115*X115,0)</f>
        <v>475000</v>
      </c>
      <c r="Z115" s="337">
        <f>Z114/Y189</f>
        <v>7.4532274671673558E-3</v>
      </c>
      <c r="AC115" s="286" t="s">
        <v>366</v>
      </c>
      <c r="AD115" s="287" t="s">
        <v>367</v>
      </c>
      <c r="AE115" s="288" t="s">
        <v>107</v>
      </c>
      <c r="AF115" s="289">
        <v>1</v>
      </c>
      <c r="AG115" s="290">
        <f>VLOOKUP(AC115,OFERENTE_3,5,FALSE)</f>
        <v>400000</v>
      </c>
      <c r="AH115" s="291">
        <f t="shared" ref="AH115" si="324">+ROUND(AF115*AG115,0)</f>
        <v>400000</v>
      </c>
      <c r="AI115" s="337">
        <f>AI114/AH189</f>
        <v>6.3410540686620435E-3</v>
      </c>
      <c r="AL115" s="286" t="s">
        <v>366</v>
      </c>
      <c r="AM115" s="287" t="s">
        <v>367</v>
      </c>
      <c r="AN115" s="288" t="s">
        <v>107</v>
      </c>
      <c r="AO115" s="289">
        <v>1</v>
      </c>
      <c r="AP115" s="290">
        <f>VLOOKUP(AL115,OFERENTE_4,5,FALSE)</f>
        <v>400000</v>
      </c>
      <c r="AQ115" s="291">
        <f t="shared" ref="AQ115" si="325">+ROUND(AO115*AP115,0)</f>
        <v>400000</v>
      </c>
      <c r="AR115" s="337">
        <f>AR114/AQ189</f>
        <v>6.1661785108678892E-3</v>
      </c>
      <c r="AU115" s="286" t="s">
        <v>366</v>
      </c>
      <c r="AV115" s="287" t="s">
        <v>367</v>
      </c>
      <c r="AW115" s="288" t="s">
        <v>107</v>
      </c>
      <c r="AX115" s="289">
        <v>1</v>
      </c>
      <c r="AY115" s="290">
        <f>VLOOKUP(AU115,OFERENTE_5,5,FALSE)</f>
        <v>650000</v>
      </c>
      <c r="AZ115" s="291">
        <f t="shared" ref="AZ115" si="326">+ROUND(AX115*AY115,0)</f>
        <v>650000</v>
      </c>
      <c r="BA115" s="337">
        <f>BA114/AZ189</f>
        <v>1.0078625528528937E-2</v>
      </c>
      <c r="BD115" s="286" t="s">
        <v>366</v>
      </c>
      <c r="BE115" s="287" t="s">
        <v>367</v>
      </c>
      <c r="BF115" s="288" t="s">
        <v>107</v>
      </c>
      <c r="BG115" s="289">
        <v>1</v>
      </c>
      <c r="BH115" s="290">
        <f>VLOOKUP(BD115,OFERENTE_6,5,FALSE)</f>
        <v>257500</v>
      </c>
      <c r="BI115" s="291">
        <f t="shared" ref="BI115" si="327">+ROUND(BG115*BH115,0)</f>
        <v>257500</v>
      </c>
      <c r="BJ115" s="337">
        <f>BJ114/BI189</f>
        <v>4.3895168994866427E-3</v>
      </c>
      <c r="BM115" s="286" t="s">
        <v>366</v>
      </c>
      <c r="BN115" s="287" t="s">
        <v>367</v>
      </c>
      <c r="BO115" s="288" t="s">
        <v>107</v>
      </c>
      <c r="BP115" s="289">
        <v>1</v>
      </c>
      <c r="BQ115" s="290">
        <f>VLOOKUP(BM115,OFERENTE_7,5,FALSE)</f>
        <v>0</v>
      </c>
      <c r="BR115" s="291">
        <f t="shared" ref="BR115" si="328">+ROUND(BP115*BQ115,0)</f>
        <v>0</v>
      </c>
      <c r="BS115" s="337" t="e">
        <f>BS114/BR189</f>
        <v>#DIV/0!</v>
      </c>
      <c r="BV115" s="286" t="s">
        <v>366</v>
      </c>
      <c r="BW115" s="287" t="s">
        <v>367</v>
      </c>
      <c r="BX115" s="288" t="s">
        <v>107</v>
      </c>
      <c r="BY115" s="289">
        <v>1</v>
      </c>
      <c r="BZ115" s="290">
        <f>VLOOKUP(BV115,OFERENTE_8,5,FALSE)</f>
        <v>0</v>
      </c>
      <c r="CA115" s="291">
        <f t="shared" ref="CA115" si="329">+ROUND(BY115*BZ115,0)</f>
        <v>0</v>
      </c>
      <c r="CB115" s="337" t="e">
        <f>CB114/CA189</f>
        <v>#DIV/0!</v>
      </c>
      <c r="CE115" s="286" t="s">
        <v>366</v>
      </c>
      <c r="CF115" s="287" t="s">
        <v>367</v>
      </c>
      <c r="CG115" s="288" t="s">
        <v>107</v>
      </c>
      <c r="CH115" s="289">
        <v>1</v>
      </c>
      <c r="CI115" s="290">
        <f>VLOOKUP(CE115,OFERENTE_9,5,FALSE)</f>
        <v>0</v>
      </c>
      <c r="CJ115" s="291">
        <f t="shared" ref="CJ115" si="330">+ROUND(CH115*CI115,0)</f>
        <v>0</v>
      </c>
      <c r="CK115" s="337" t="e">
        <f>CK114/CJ189</f>
        <v>#DIV/0!</v>
      </c>
      <c r="CN115" s="286" t="s">
        <v>366</v>
      </c>
      <c r="CO115" s="287" t="s">
        <v>367</v>
      </c>
      <c r="CP115" s="288" t="s">
        <v>107</v>
      </c>
      <c r="CQ115" s="289">
        <v>1</v>
      </c>
      <c r="CR115" s="290">
        <f>VLOOKUP(CN115,OFERENTE_10,5,FALSE)</f>
        <v>0</v>
      </c>
      <c r="CS115" s="291">
        <f t="shared" ref="CS115" si="331">+ROUND(CQ115*CR115,0)</f>
        <v>0</v>
      </c>
      <c r="CT115" s="337" t="e">
        <f>CT114/CS189</f>
        <v>#DIV/0!</v>
      </c>
      <c r="CW115" s="286" t="s">
        <v>366</v>
      </c>
      <c r="CX115" s="287" t="s">
        <v>367</v>
      </c>
      <c r="CY115" s="288" t="s">
        <v>107</v>
      </c>
      <c r="CZ115" s="289">
        <v>1</v>
      </c>
      <c r="DA115" s="290">
        <f>VLOOKUP(CW115,OFERENTE_11,5,FALSE)</f>
        <v>0</v>
      </c>
      <c r="DB115" s="291">
        <f t="shared" ref="DB115" si="332">+ROUND(CZ115*DA115,0)</f>
        <v>0</v>
      </c>
      <c r="DC115" s="337" t="e">
        <f>DC114/DB189</f>
        <v>#DIV/0!</v>
      </c>
      <c r="DF115" s="286" t="s">
        <v>366</v>
      </c>
      <c r="DG115" s="287" t="s">
        <v>367</v>
      </c>
      <c r="DH115" s="288" t="s">
        <v>107</v>
      </c>
      <c r="DI115" s="289">
        <v>1</v>
      </c>
      <c r="DJ115" s="290">
        <f>VLOOKUP(DF115,OFERENTE_12,5,FALSE)</f>
        <v>0</v>
      </c>
      <c r="DK115" s="291">
        <f t="shared" ref="DK115" si="333">+ROUND(DI115*DJ115,0)</f>
        <v>0</v>
      </c>
      <c r="DL115" s="337" t="e">
        <f>DL114/DK189</f>
        <v>#DIV/0!</v>
      </c>
      <c r="DO115" s="286" t="s">
        <v>366</v>
      </c>
      <c r="DP115" s="287" t="s">
        <v>367</v>
      </c>
      <c r="DQ115" s="288" t="s">
        <v>107</v>
      </c>
      <c r="DR115" s="289">
        <v>1</v>
      </c>
      <c r="DS115" s="290">
        <f>VLOOKUP(DO115,OFERENTE_13,5,FALSE)</f>
        <v>0</v>
      </c>
      <c r="DT115" s="291">
        <f t="shared" ref="DT115" si="334">+ROUND(DR115*DS115,0)</f>
        <v>0</v>
      </c>
      <c r="DU115" s="337" t="e">
        <f>DU114/DT189</f>
        <v>#DIV/0!</v>
      </c>
      <c r="DX115" s="286" t="s">
        <v>366</v>
      </c>
      <c r="DY115" s="287" t="s">
        <v>367</v>
      </c>
      <c r="DZ115" s="288" t="s">
        <v>107</v>
      </c>
      <c r="EA115" s="289">
        <v>1</v>
      </c>
      <c r="EB115" s="290">
        <f>VLOOKUP(DX115,OFERENTE_14,5,FALSE)</f>
        <v>0</v>
      </c>
      <c r="EC115" s="291">
        <f t="shared" ref="EC115" si="335">+ROUND(EA115*EB115,0)</f>
        <v>0</v>
      </c>
      <c r="ED115" s="337" t="e">
        <f>ED114/EC189</f>
        <v>#DIV/0!</v>
      </c>
      <c r="EG115" s="286" t="s">
        <v>366</v>
      </c>
      <c r="EH115" s="287" t="s">
        <v>367</v>
      </c>
      <c r="EI115" s="288" t="s">
        <v>107</v>
      </c>
      <c r="EJ115" s="289">
        <v>1</v>
      </c>
      <c r="EK115" s="290">
        <f>VLOOKUP(EG115,OFERENTE_15,5,FALSE)</f>
        <v>0</v>
      </c>
      <c r="EL115" s="291">
        <f t="shared" ref="EL115" si="336">+ROUND(EJ115*EK115,0)</f>
        <v>0</v>
      </c>
      <c r="EM115" s="337" t="e">
        <f>EM114/EL189</f>
        <v>#DIV/0!</v>
      </c>
    </row>
    <row r="116" spans="2:143" ht="17.25" thickTop="1" thickBot="1">
      <c r="B116" s="338" t="s">
        <v>368</v>
      </c>
      <c r="C116" s="339" t="s">
        <v>369</v>
      </c>
      <c r="D116" s="338"/>
      <c r="E116" s="340"/>
      <c r="F116" s="341"/>
      <c r="G116" s="341">
        <f>SUM(G118:G160)</f>
        <v>0</v>
      </c>
      <c r="H116" s="342" t="e">
        <f>G116/G189</f>
        <v>#DIV/0!</v>
      </c>
      <c r="K116" s="338" t="s">
        <v>368</v>
      </c>
      <c r="L116" s="339" t="s">
        <v>369</v>
      </c>
      <c r="M116" s="338"/>
      <c r="N116" s="340"/>
      <c r="O116" s="340"/>
      <c r="P116" s="341">
        <f>SUM(P118:P160)</f>
        <v>18120371</v>
      </c>
      <c r="Q116" s="342">
        <f>P116/P189</f>
        <v>0.47718104799979649</v>
      </c>
      <c r="T116" s="338" t="s">
        <v>368</v>
      </c>
      <c r="U116" s="339" t="s">
        <v>369</v>
      </c>
      <c r="V116" s="338"/>
      <c r="W116" s="340"/>
      <c r="X116" s="340"/>
      <c r="Y116" s="341">
        <f>SUM(Y118:Y160)</f>
        <v>35115520</v>
      </c>
      <c r="Z116" s="342">
        <f>Y116/Y189</f>
        <v>0.55099780671129395</v>
      </c>
      <c r="AC116" s="338" t="s">
        <v>368</v>
      </c>
      <c r="AD116" s="339" t="s">
        <v>369</v>
      </c>
      <c r="AE116" s="338"/>
      <c r="AF116" s="340"/>
      <c r="AG116" s="340"/>
      <c r="AH116" s="341">
        <f>SUM(AH118:AH160)</f>
        <v>30662900</v>
      </c>
      <c r="AI116" s="342">
        <f>AH116/AH189</f>
        <v>0.48608776700494338</v>
      </c>
      <c r="AL116" s="338" t="s">
        <v>368</v>
      </c>
      <c r="AM116" s="339" t="s">
        <v>369</v>
      </c>
      <c r="AN116" s="338"/>
      <c r="AO116" s="340"/>
      <c r="AP116" s="340"/>
      <c r="AQ116" s="341">
        <f>SUM(AQ118:AQ160)</f>
        <v>41812000</v>
      </c>
      <c r="AR116" s="342">
        <f>AQ116/AQ189</f>
        <v>0.64455063974102045</v>
      </c>
      <c r="AU116" s="338" t="s">
        <v>368</v>
      </c>
      <c r="AV116" s="339" t="s">
        <v>369</v>
      </c>
      <c r="AW116" s="338"/>
      <c r="AX116" s="340"/>
      <c r="AY116" s="340"/>
      <c r="AZ116" s="341">
        <f>SUM(AZ118:AZ160)</f>
        <v>30282000</v>
      </c>
      <c r="BA116" s="342">
        <f>AZ116/AZ189</f>
        <v>0.46953990500755888</v>
      </c>
      <c r="BD116" s="338" t="s">
        <v>368</v>
      </c>
      <c r="BE116" s="339" t="s">
        <v>369</v>
      </c>
      <c r="BF116" s="338"/>
      <c r="BG116" s="340"/>
      <c r="BH116" s="340"/>
      <c r="BI116" s="341">
        <f>SUM(BI118:BI160)</f>
        <v>30917832</v>
      </c>
      <c r="BJ116" s="342">
        <f>BI116/BI189</f>
        <v>0.52704600411452007</v>
      </c>
      <c r="BM116" s="338" t="s">
        <v>368</v>
      </c>
      <c r="BN116" s="339" t="s">
        <v>369</v>
      </c>
      <c r="BO116" s="338"/>
      <c r="BP116" s="340"/>
      <c r="BQ116" s="340"/>
      <c r="BR116" s="341">
        <f>SUM(BR118:BR160)</f>
        <v>0</v>
      </c>
      <c r="BS116" s="342" t="e">
        <f>BR116/BR189</f>
        <v>#DIV/0!</v>
      </c>
      <c r="BV116" s="338" t="s">
        <v>368</v>
      </c>
      <c r="BW116" s="339" t="s">
        <v>369</v>
      </c>
      <c r="BX116" s="338"/>
      <c r="BY116" s="340"/>
      <c r="BZ116" s="340"/>
      <c r="CA116" s="341">
        <f>SUM(CA118:CA160)</f>
        <v>0</v>
      </c>
      <c r="CB116" s="342" t="e">
        <f>CA116/CA189</f>
        <v>#DIV/0!</v>
      </c>
      <c r="CE116" s="338" t="s">
        <v>368</v>
      </c>
      <c r="CF116" s="339" t="s">
        <v>369</v>
      </c>
      <c r="CG116" s="338"/>
      <c r="CH116" s="340"/>
      <c r="CI116" s="340"/>
      <c r="CJ116" s="341">
        <f>SUM(CJ118:CJ160)</f>
        <v>0</v>
      </c>
      <c r="CK116" s="342" t="e">
        <f>CJ116/CJ189</f>
        <v>#DIV/0!</v>
      </c>
      <c r="CN116" s="338" t="s">
        <v>368</v>
      </c>
      <c r="CO116" s="339" t="s">
        <v>369</v>
      </c>
      <c r="CP116" s="338"/>
      <c r="CQ116" s="340"/>
      <c r="CR116" s="340"/>
      <c r="CS116" s="341">
        <f>SUM(CS118:CS160)</f>
        <v>0</v>
      </c>
      <c r="CT116" s="342" t="e">
        <f>CS116/CS189</f>
        <v>#DIV/0!</v>
      </c>
      <c r="CW116" s="338" t="s">
        <v>368</v>
      </c>
      <c r="CX116" s="339" t="s">
        <v>369</v>
      </c>
      <c r="CY116" s="338"/>
      <c r="CZ116" s="340"/>
      <c r="DA116" s="340"/>
      <c r="DB116" s="341">
        <f>SUM(DB118:DB160)</f>
        <v>0</v>
      </c>
      <c r="DC116" s="342" t="e">
        <f>DB116/DB189</f>
        <v>#DIV/0!</v>
      </c>
      <c r="DF116" s="338" t="s">
        <v>368</v>
      </c>
      <c r="DG116" s="339" t="s">
        <v>369</v>
      </c>
      <c r="DH116" s="338"/>
      <c r="DI116" s="340"/>
      <c r="DJ116" s="340"/>
      <c r="DK116" s="341">
        <f>SUM(DK118:DK160)</f>
        <v>0</v>
      </c>
      <c r="DL116" s="342" t="e">
        <f>DK116/DK189</f>
        <v>#DIV/0!</v>
      </c>
      <c r="DO116" s="338" t="s">
        <v>368</v>
      </c>
      <c r="DP116" s="339" t="s">
        <v>369</v>
      </c>
      <c r="DQ116" s="338"/>
      <c r="DR116" s="340"/>
      <c r="DS116" s="340"/>
      <c r="DT116" s="341">
        <f>SUM(DT118:DT160)</f>
        <v>0</v>
      </c>
      <c r="DU116" s="342" t="e">
        <f>DT116/DT189</f>
        <v>#DIV/0!</v>
      </c>
      <c r="DX116" s="338" t="s">
        <v>368</v>
      </c>
      <c r="DY116" s="339" t="s">
        <v>369</v>
      </c>
      <c r="DZ116" s="338"/>
      <c r="EA116" s="340"/>
      <c r="EB116" s="340"/>
      <c r="EC116" s="341">
        <f>SUM(EC118:EC160)</f>
        <v>0</v>
      </c>
      <c r="ED116" s="342" t="e">
        <f>EC116/EC189</f>
        <v>#DIV/0!</v>
      </c>
      <c r="EG116" s="338" t="s">
        <v>368</v>
      </c>
      <c r="EH116" s="339" t="s">
        <v>369</v>
      </c>
      <c r="EI116" s="338"/>
      <c r="EJ116" s="340"/>
      <c r="EK116" s="340"/>
      <c r="EL116" s="341">
        <f>SUM(EL118:EL160)</f>
        <v>0</v>
      </c>
      <c r="EM116" s="342" t="e">
        <f>EL116/EL189</f>
        <v>#DIV/0!</v>
      </c>
    </row>
    <row r="117" spans="2:143" ht="17.25" thickTop="1">
      <c r="B117" s="308" t="s">
        <v>43</v>
      </c>
      <c r="C117" s="270" t="s">
        <v>370</v>
      </c>
      <c r="D117" s="309"/>
      <c r="E117" s="310"/>
      <c r="F117" s="311"/>
      <c r="G117" s="312"/>
      <c r="H117" s="275">
        <f>SUM(G118:G122)</f>
        <v>0</v>
      </c>
      <c r="K117" s="308" t="s">
        <v>43</v>
      </c>
      <c r="L117" s="270" t="s">
        <v>370</v>
      </c>
      <c r="M117" s="309"/>
      <c r="N117" s="310"/>
      <c r="O117" s="310"/>
      <c r="P117" s="312"/>
      <c r="Q117" s="275">
        <f>SUM(P118:P122)</f>
        <v>15702576</v>
      </c>
      <c r="T117" s="308" t="s">
        <v>43</v>
      </c>
      <c r="U117" s="270" t="s">
        <v>370</v>
      </c>
      <c r="V117" s="309"/>
      <c r="W117" s="310"/>
      <c r="X117" s="310"/>
      <c r="Y117" s="312"/>
      <c r="Z117" s="275">
        <f>SUM(Y118:Y122)</f>
        <v>16138000</v>
      </c>
      <c r="AC117" s="308" t="s">
        <v>43</v>
      </c>
      <c r="AD117" s="270" t="s">
        <v>370</v>
      </c>
      <c r="AE117" s="309"/>
      <c r="AF117" s="310"/>
      <c r="AG117" s="310"/>
      <c r="AH117" s="312"/>
      <c r="AI117" s="275">
        <f>SUM(AH118:AH122)</f>
        <v>19330000</v>
      </c>
      <c r="AL117" s="308" t="s">
        <v>43</v>
      </c>
      <c r="AM117" s="270" t="s">
        <v>370</v>
      </c>
      <c r="AN117" s="309"/>
      <c r="AO117" s="310"/>
      <c r="AP117" s="310"/>
      <c r="AQ117" s="312"/>
      <c r="AR117" s="275">
        <f>SUM(AQ118:AQ122)</f>
        <v>34300000</v>
      </c>
      <c r="AU117" s="308" t="s">
        <v>43</v>
      </c>
      <c r="AV117" s="270" t="s">
        <v>370</v>
      </c>
      <c r="AW117" s="309"/>
      <c r="AX117" s="310"/>
      <c r="AY117" s="310"/>
      <c r="AZ117" s="312"/>
      <c r="BA117" s="275">
        <f>SUM(AZ118:AZ122)</f>
        <v>20700000</v>
      </c>
      <c r="BD117" s="308" t="s">
        <v>43</v>
      </c>
      <c r="BE117" s="270" t="s">
        <v>370</v>
      </c>
      <c r="BF117" s="309"/>
      <c r="BG117" s="310"/>
      <c r="BH117" s="310"/>
      <c r="BI117" s="312"/>
      <c r="BJ117" s="275">
        <f>SUM(BI118:BI122)</f>
        <v>12143610</v>
      </c>
      <c r="BM117" s="308" t="s">
        <v>43</v>
      </c>
      <c r="BN117" s="270" t="s">
        <v>370</v>
      </c>
      <c r="BO117" s="309"/>
      <c r="BP117" s="310"/>
      <c r="BQ117" s="310"/>
      <c r="BR117" s="312"/>
      <c r="BS117" s="275">
        <f>SUM(BR118:BR122)</f>
        <v>0</v>
      </c>
      <c r="BV117" s="308" t="s">
        <v>43</v>
      </c>
      <c r="BW117" s="270" t="s">
        <v>370</v>
      </c>
      <c r="BX117" s="309"/>
      <c r="BY117" s="310"/>
      <c r="BZ117" s="310"/>
      <c r="CA117" s="312"/>
      <c r="CB117" s="275">
        <f>SUM(CA118:CA122)</f>
        <v>0</v>
      </c>
      <c r="CE117" s="308" t="s">
        <v>43</v>
      </c>
      <c r="CF117" s="270" t="s">
        <v>370</v>
      </c>
      <c r="CG117" s="309"/>
      <c r="CH117" s="310"/>
      <c r="CI117" s="310"/>
      <c r="CJ117" s="312"/>
      <c r="CK117" s="275">
        <f>SUM(CJ118:CJ122)</f>
        <v>0</v>
      </c>
      <c r="CN117" s="308" t="s">
        <v>43</v>
      </c>
      <c r="CO117" s="270" t="s">
        <v>370</v>
      </c>
      <c r="CP117" s="309"/>
      <c r="CQ117" s="310"/>
      <c r="CR117" s="310"/>
      <c r="CS117" s="312"/>
      <c r="CT117" s="275">
        <f>SUM(CS118:CS122)</f>
        <v>0</v>
      </c>
      <c r="CW117" s="308" t="s">
        <v>43</v>
      </c>
      <c r="CX117" s="270" t="s">
        <v>370</v>
      </c>
      <c r="CY117" s="309"/>
      <c r="CZ117" s="310"/>
      <c r="DA117" s="310"/>
      <c r="DB117" s="312"/>
      <c r="DC117" s="275">
        <f>SUM(DB118:DB122)</f>
        <v>0</v>
      </c>
      <c r="DF117" s="308" t="s">
        <v>43</v>
      </c>
      <c r="DG117" s="270" t="s">
        <v>370</v>
      </c>
      <c r="DH117" s="309"/>
      <c r="DI117" s="310"/>
      <c r="DJ117" s="310"/>
      <c r="DK117" s="312"/>
      <c r="DL117" s="275">
        <f>SUM(DK118:DK122)</f>
        <v>0</v>
      </c>
      <c r="DO117" s="308" t="s">
        <v>43</v>
      </c>
      <c r="DP117" s="270" t="s">
        <v>370</v>
      </c>
      <c r="DQ117" s="309"/>
      <c r="DR117" s="310"/>
      <c r="DS117" s="310"/>
      <c r="DT117" s="312"/>
      <c r="DU117" s="275">
        <f>SUM(DT118:DT122)</f>
        <v>0</v>
      </c>
      <c r="DX117" s="308" t="s">
        <v>43</v>
      </c>
      <c r="DY117" s="270" t="s">
        <v>370</v>
      </c>
      <c r="DZ117" s="309"/>
      <c r="EA117" s="310"/>
      <c r="EB117" s="310"/>
      <c r="EC117" s="312"/>
      <c r="ED117" s="275">
        <f>SUM(EC118:EC122)</f>
        <v>0</v>
      </c>
      <c r="EG117" s="308" t="s">
        <v>43</v>
      </c>
      <c r="EH117" s="270" t="s">
        <v>370</v>
      </c>
      <c r="EI117" s="309"/>
      <c r="EJ117" s="310"/>
      <c r="EK117" s="310"/>
      <c r="EL117" s="312"/>
      <c r="EM117" s="275">
        <f>SUM(EL118:EL122)</f>
        <v>0</v>
      </c>
    </row>
    <row r="118" spans="2:143" ht="48.75" customHeight="1">
      <c r="B118" s="286" t="s">
        <v>371</v>
      </c>
      <c r="C118" s="305" t="s">
        <v>372</v>
      </c>
      <c r="D118" s="288" t="s">
        <v>107</v>
      </c>
      <c r="E118" s="289">
        <v>1</v>
      </c>
      <c r="F118" s="290">
        <v>0</v>
      </c>
      <c r="G118" s="291">
        <f t="shared" ref="G118:G141" si="337">+ROUND(E118*F118,0)</f>
        <v>0</v>
      </c>
      <c r="H118" s="585" t="e">
        <f>+H117/G189</f>
        <v>#DIV/0!</v>
      </c>
      <c r="K118" s="286" t="s">
        <v>371</v>
      </c>
      <c r="L118" s="305" t="s">
        <v>372</v>
      </c>
      <c r="M118" s="288" t="s">
        <v>107</v>
      </c>
      <c r="N118" s="289">
        <v>1</v>
      </c>
      <c r="O118" s="290">
        <f t="shared" si="289"/>
        <v>3500203</v>
      </c>
      <c r="P118" s="291">
        <f t="shared" ref="P118:P122" si="338">+ROUND(N118*O118,0)</f>
        <v>3500203</v>
      </c>
      <c r="Q118" s="585">
        <f>+Q117/P189</f>
        <v>0.41351094146893858</v>
      </c>
      <c r="T118" s="286" t="s">
        <v>371</v>
      </c>
      <c r="U118" s="305" t="s">
        <v>372</v>
      </c>
      <c r="V118" s="288" t="s">
        <v>107</v>
      </c>
      <c r="W118" s="289">
        <v>1</v>
      </c>
      <c r="X118" s="290">
        <f>VLOOKUP(T118,OFERENTE_2,5,FALSE)</f>
        <v>4200000</v>
      </c>
      <c r="Y118" s="291">
        <f t="shared" ref="Y118:Y122" si="339">+ROUND(W118*X118,0)</f>
        <v>4200000</v>
      </c>
      <c r="Z118" s="585">
        <f>+Z117/Y189</f>
        <v>0.25322144182136169</v>
      </c>
      <c r="AC118" s="286" t="s">
        <v>371</v>
      </c>
      <c r="AD118" s="305" t="s">
        <v>372</v>
      </c>
      <c r="AE118" s="288" t="s">
        <v>107</v>
      </c>
      <c r="AF118" s="289">
        <v>1</v>
      </c>
      <c r="AG118" s="290">
        <f>VLOOKUP(AC118,OFERENTE_3,5,FALSE)</f>
        <v>5480000</v>
      </c>
      <c r="AH118" s="291">
        <f t="shared" ref="AH118:AH122" si="340">+ROUND(AF118*AG118,0)</f>
        <v>5480000</v>
      </c>
      <c r="AI118" s="585">
        <f>+AI117/AH189</f>
        <v>0.30643143786809324</v>
      </c>
      <c r="AL118" s="286" t="s">
        <v>371</v>
      </c>
      <c r="AM118" s="305" t="s">
        <v>372</v>
      </c>
      <c r="AN118" s="288" t="s">
        <v>107</v>
      </c>
      <c r="AO118" s="289">
        <v>1</v>
      </c>
      <c r="AP118" s="290">
        <f>VLOOKUP(AL118,OFERENTE_4,5,FALSE)</f>
        <v>9000000</v>
      </c>
      <c r="AQ118" s="291">
        <f t="shared" ref="AQ118:AQ122" si="341">+ROUND(AO118*AP118,0)</f>
        <v>9000000</v>
      </c>
      <c r="AR118" s="585">
        <f>+AR117/AQ189</f>
        <v>0.52874980730692156</v>
      </c>
      <c r="AU118" s="286" t="s">
        <v>371</v>
      </c>
      <c r="AV118" s="305" t="s">
        <v>372</v>
      </c>
      <c r="AW118" s="288" t="s">
        <v>107</v>
      </c>
      <c r="AX118" s="289">
        <v>1</v>
      </c>
      <c r="AY118" s="290">
        <f>VLOOKUP(AU118,OFERENTE_5,5,FALSE)</f>
        <v>5200000</v>
      </c>
      <c r="AZ118" s="291">
        <f t="shared" ref="AZ118:AZ122" si="342">+ROUND(AX118*AY118,0)</f>
        <v>5200000</v>
      </c>
      <c r="BA118" s="585">
        <f>+BA117/AZ189</f>
        <v>0.32096545913930613</v>
      </c>
      <c r="BD118" s="286" t="s">
        <v>371</v>
      </c>
      <c r="BE118" s="305" t="s">
        <v>372</v>
      </c>
      <c r="BF118" s="288" t="s">
        <v>107</v>
      </c>
      <c r="BG118" s="289">
        <v>1</v>
      </c>
      <c r="BH118" s="290">
        <f>VLOOKUP(BD118,OFERENTE_6,5,FALSE)</f>
        <v>3460350</v>
      </c>
      <c r="BI118" s="291">
        <f t="shared" ref="BI118:BI122" si="343">+ROUND(BG118*BH118,0)</f>
        <v>3460350</v>
      </c>
      <c r="BJ118" s="585">
        <f>+BJ117/BI189</f>
        <v>0.20700808277970872</v>
      </c>
      <c r="BM118" s="286" t="s">
        <v>371</v>
      </c>
      <c r="BN118" s="305" t="s">
        <v>372</v>
      </c>
      <c r="BO118" s="288" t="s">
        <v>107</v>
      </c>
      <c r="BP118" s="289">
        <v>1</v>
      </c>
      <c r="BQ118" s="290">
        <f>VLOOKUP(BM118,OFERENTE_7,5,FALSE)</f>
        <v>0</v>
      </c>
      <c r="BR118" s="291">
        <f t="shared" ref="BR118:BR122" si="344">+ROUND(BP118*BQ118,0)</f>
        <v>0</v>
      </c>
      <c r="BS118" s="585" t="e">
        <f>+BS117/BR189</f>
        <v>#DIV/0!</v>
      </c>
      <c r="BV118" s="286" t="s">
        <v>371</v>
      </c>
      <c r="BW118" s="305" t="s">
        <v>372</v>
      </c>
      <c r="BX118" s="288" t="s">
        <v>107</v>
      </c>
      <c r="BY118" s="289">
        <v>1</v>
      </c>
      <c r="BZ118" s="290">
        <f>VLOOKUP(BV118,OFERENTE_8,5,FALSE)</f>
        <v>0</v>
      </c>
      <c r="CA118" s="291">
        <f t="shared" ref="CA118:CA122" si="345">+ROUND(BY118*BZ118,0)</f>
        <v>0</v>
      </c>
      <c r="CB118" s="585" t="e">
        <f>+CB117/CA189</f>
        <v>#DIV/0!</v>
      </c>
      <c r="CE118" s="286" t="s">
        <v>371</v>
      </c>
      <c r="CF118" s="305" t="s">
        <v>372</v>
      </c>
      <c r="CG118" s="288" t="s">
        <v>107</v>
      </c>
      <c r="CH118" s="289">
        <v>1</v>
      </c>
      <c r="CI118" s="290">
        <f>VLOOKUP(CE118,OFERENTE_9,5,FALSE)</f>
        <v>0</v>
      </c>
      <c r="CJ118" s="291">
        <f t="shared" ref="CJ118:CJ122" si="346">+ROUND(CH118*CI118,0)</f>
        <v>0</v>
      </c>
      <c r="CK118" s="585" t="e">
        <f>+CK117/CJ189</f>
        <v>#DIV/0!</v>
      </c>
      <c r="CN118" s="286" t="s">
        <v>371</v>
      </c>
      <c r="CO118" s="305" t="s">
        <v>372</v>
      </c>
      <c r="CP118" s="288" t="s">
        <v>107</v>
      </c>
      <c r="CQ118" s="289">
        <v>1</v>
      </c>
      <c r="CR118" s="290">
        <f>VLOOKUP(CN118,OFERENTE_10,5,FALSE)</f>
        <v>0</v>
      </c>
      <c r="CS118" s="291">
        <f t="shared" ref="CS118:CS122" si="347">+ROUND(CQ118*CR118,0)</f>
        <v>0</v>
      </c>
      <c r="CT118" s="585" t="e">
        <f>+CT117/CS189</f>
        <v>#DIV/0!</v>
      </c>
      <c r="CW118" s="286" t="s">
        <v>371</v>
      </c>
      <c r="CX118" s="305" t="s">
        <v>372</v>
      </c>
      <c r="CY118" s="288" t="s">
        <v>107</v>
      </c>
      <c r="CZ118" s="289">
        <v>1</v>
      </c>
      <c r="DA118" s="290">
        <f>VLOOKUP(CW118,OFERENTE_11,5,FALSE)</f>
        <v>0</v>
      </c>
      <c r="DB118" s="291">
        <f t="shared" ref="DB118:DB122" si="348">+ROUND(CZ118*DA118,0)</f>
        <v>0</v>
      </c>
      <c r="DC118" s="585" t="e">
        <f>+DC117/DB189</f>
        <v>#DIV/0!</v>
      </c>
      <c r="DF118" s="286" t="s">
        <v>371</v>
      </c>
      <c r="DG118" s="305" t="s">
        <v>372</v>
      </c>
      <c r="DH118" s="288" t="s">
        <v>107</v>
      </c>
      <c r="DI118" s="289">
        <v>1</v>
      </c>
      <c r="DJ118" s="290">
        <f>VLOOKUP(DF118,OFERENTE_12,5,FALSE)</f>
        <v>0</v>
      </c>
      <c r="DK118" s="291">
        <f t="shared" ref="DK118:DK122" si="349">+ROUND(DI118*DJ118,0)</f>
        <v>0</v>
      </c>
      <c r="DL118" s="585" t="e">
        <f>+DL117/DK189</f>
        <v>#DIV/0!</v>
      </c>
      <c r="DO118" s="286" t="s">
        <v>371</v>
      </c>
      <c r="DP118" s="305" t="s">
        <v>372</v>
      </c>
      <c r="DQ118" s="288" t="s">
        <v>107</v>
      </c>
      <c r="DR118" s="289">
        <v>1</v>
      </c>
      <c r="DS118" s="290">
        <f>VLOOKUP(DO118,OFERENTE_13,5,FALSE)</f>
        <v>0</v>
      </c>
      <c r="DT118" s="291">
        <f t="shared" ref="DT118:DT122" si="350">+ROUND(DR118*DS118,0)</f>
        <v>0</v>
      </c>
      <c r="DU118" s="585" t="e">
        <f>+DU117/DT189</f>
        <v>#DIV/0!</v>
      </c>
      <c r="DX118" s="286" t="s">
        <v>371</v>
      </c>
      <c r="DY118" s="305" t="s">
        <v>372</v>
      </c>
      <c r="DZ118" s="288" t="s">
        <v>107</v>
      </c>
      <c r="EA118" s="289">
        <v>1</v>
      </c>
      <c r="EB118" s="290">
        <f>VLOOKUP(DX118,OFERENTE_14,5,FALSE)</f>
        <v>0</v>
      </c>
      <c r="EC118" s="291">
        <f t="shared" ref="EC118:EC122" si="351">+ROUND(EA118*EB118,0)</f>
        <v>0</v>
      </c>
      <c r="ED118" s="585" t="e">
        <f>+ED117/EC189</f>
        <v>#DIV/0!</v>
      </c>
      <c r="EG118" s="286" t="s">
        <v>371</v>
      </c>
      <c r="EH118" s="305" t="s">
        <v>372</v>
      </c>
      <c r="EI118" s="288" t="s">
        <v>107</v>
      </c>
      <c r="EJ118" s="289">
        <v>1</v>
      </c>
      <c r="EK118" s="290">
        <f>VLOOKUP(EG118,OFERENTE_15,5,FALSE)</f>
        <v>0</v>
      </c>
      <c r="EL118" s="291">
        <f t="shared" ref="EL118:EL122" si="352">+ROUND(EJ118*EK118,0)</f>
        <v>0</v>
      </c>
      <c r="EM118" s="585" t="e">
        <f>+EM117/EL189</f>
        <v>#DIV/0!</v>
      </c>
    </row>
    <row r="119" spans="2:143" ht="57" customHeight="1">
      <c r="B119" s="286" t="s">
        <v>373</v>
      </c>
      <c r="C119" s="305" t="s">
        <v>374</v>
      </c>
      <c r="D119" s="288" t="s">
        <v>107</v>
      </c>
      <c r="E119" s="289">
        <v>1</v>
      </c>
      <c r="F119" s="290">
        <v>0</v>
      </c>
      <c r="G119" s="291">
        <f t="shared" si="337"/>
        <v>0</v>
      </c>
      <c r="H119" s="587"/>
      <c r="K119" s="286" t="s">
        <v>373</v>
      </c>
      <c r="L119" s="305" t="s">
        <v>374</v>
      </c>
      <c r="M119" s="288" t="s">
        <v>107</v>
      </c>
      <c r="N119" s="289">
        <v>1</v>
      </c>
      <c r="O119" s="290">
        <f t="shared" si="289"/>
        <v>3301084</v>
      </c>
      <c r="P119" s="291">
        <f t="shared" si="338"/>
        <v>3301084</v>
      </c>
      <c r="Q119" s="587"/>
      <c r="T119" s="286" t="s">
        <v>373</v>
      </c>
      <c r="U119" s="305" t="s">
        <v>374</v>
      </c>
      <c r="V119" s="288" t="s">
        <v>107</v>
      </c>
      <c r="W119" s="289">
        <v>1</v>
      </c>
      <c r="X119" s="290">
        <f>VLOOKUP(T119,OFERENTE_2,5,FALSE)</f>
        <v>3818000</v>
      </c>
      <c r="Y119" s="291">
        <f t="shared" si="339"/>
        <v>3818000</v>
      </c>
      <c r="Z119" s="587"/>
      <c r="AC119" s="286" t="s">
        <v>373</v>
      </c>
      <c r="AD119" s="305" t="s">
        <v>374</v>
      </c>
      <c r="AE119" s="288" t="s">
        <v>107</v>
      </c>
      <c r="AF119" s="289">
        <v>1</v>
      </c>
      <c r="AG119" s="290">
        <f>VLOOKUP(AC119,OFERENTE_3,5,FALSE)</f>
        <v>4760000</v>
      </c>
      <c r="AH119" s="291">
        <f t="shared" si="340"/>
        <v>4760000</v>
      </c>
      <c r="AI119" s="587"/>
      <c r="AL119" s="286" t="s">
        <v>373</v>
      </c>
      <c r="AM119" s="305" t="s">
        <v>374</v>
      </c>
      <c r="AN119" s="288" t="s">
        <v>107</v>
      </c>
      <c r="AO119" s="289">
        <v>1</v>
      </c>
      <c r="AP119" s="290">
        <f>VLOOKUP(AL119,OFERENTE_4,5,FALSE)</f>
        <v>8300000</v>
      </c>
      <c r="AQ119" s="291">
        <f t="shared" si="341"/>
        <v>8300000</v>
      </c>
      <c r="AR119" s="587"/>
      <c r="AU119" s="286" t="s">
        <v>373</v>
      </c>
      <c r="AV119" s="305" t="s">
        <v>374</v>
      </c>
      <c r="AW119" s="288" t="s">
        <v>107</v>
      </c>
      <c r="AX119" s="289">
        <v>1</v>
      </c>
      <c r="AY119" s="290">
        <f>VLOOKUP(AU119,OFERENTE_5,5,FALSE)</f>
        <v>4600000</v>
      </c>
      <c r="AZ119" s="291">
        <f t="shared" si="342"/>
        <v>4600000</v>
      </c>
      <c r="BA119" s="587"/>
      <c r="BD119" s="286" t="s">
        <v>373</v>
      </c>
      <c r="BE119" s="305" t="s">
        <v>374</v>
      </c>
      <c r="BF119" s="288" t="s">
        <v>107</v>
      </c>
      <c r="BG119" s="289">
        <v>1</v>
      </c>
      <c r="BH119" s="290">
        <f>VLOOKUP(BD119,OFERENTE_6,5,FALSE)</f>
        <v>2853960</v>
      </c>
      <c r="BI119" s="291">
        <f t="shared" si="343"/>
        <v>2853960</v>
      </c>
      <c r="BJ119" s="587"/>
      <c r="BM119" s="286" t="s">
        <v>373</v>
      </c>
      <c r="BN119" s="305" t="s">
        <v>374</v>
      </c>
      <c r="BO119" s="288" t="s">
        <v>107</v>
      </c>
      <c r="BP119" s="289">
        <v>1</v>
      </c>
      <c r="BQ119" s="290">
        <f>VLOOKUP(BM119,OFERENTE_7,5,FALSE)</f>
        <v>0</v>
      </c>
      <c r="BR119" s="291">
        <f t="shared" si="344"/>
        <v>0</v>
      </c>
      <c r="BS119" s="587"/>
      <c r="BV119" s="286" t="s">
        <v>373</v>
      </c>
      <c r="BW119" s="305" t="s">
        <v>374</v>
      </c>
      <c r="BX119" s="288" t="s">
        <v>107</v>
      </c>
      <c r="BY119" s="289">
        <v>1</v>
      </c>
      <c r="BZ119" s="290">
        <f>VLOOKUP(BV119,OFERENTE_8,5,FALSE)</f>
        <v>0</v>
      </c>
      <c r="CA119" s="291">
        <f t="shared" si="345"/>
        <v>0</v>
      </c>
      <c r="CB119" s="587"/>
      <c r="CE119" s="286" t="s">
        <v>373</v>
      </c>
      <c r="CF119" s="305" t="s">
        <v>374</v>
      </c>
      <c r="CG119" s="288" t="s">
        <v>107</v>
      </c>
      <c r="CH119" s="289">
        <v>1</v>
      </c>
      <c r="CI119" s="290">
        <f>VLOOKUP(CE119,OFERENTE_9,5,FALSE)</f>
        <v>0</v>
      </c>
      <c r="CJ119" s="291">
        <f t="shared" si="346"/>
        <v>0</v>
      </c>
      <c r="CK119" s="587"/>
      <c r="CN119" s="286" t="s">
        <v>373</v>
      </c>
      <c r="CO119" s="305" t="s">
        <v>374</v>
      </c>
      <c r="CP119" s="288" t="s">
        <v>107</v>
      </c>
      <c r="CQ119" s="289">
        <v>1</v>
      </c>
      <c r="CR119" s="290">
        <f>VLOOKUP(CN119,OFERENTE_10,5,FALSE)</f>
        <v>0</v>
      </c>
      <c r="CS119" s="291">
        <f t="shared" si="347"/>
        <v>0</v>
      </c>
      <c r="CT119" s="587"/>
      <c r="CW119" s="286" t="s">
        <v>373</v>
      </c>
      <c r="CX119" s="305" t="s">
        <v>374</v>
      </c>
      <c r="CY119" s="288" t="s">
        <v>107</v>
      </c>
      <c r="CZ119" s="289">
        <v>1</v>
      </c>
      <c r="DA119" s="290">
        <f>VLOOKUP(CW119,OFERENTE_11,5,FALSE)</f>
        <v>0</v>
      </c>
      <c r="DB119" s="291">
        <f t="shared" si="348"/>
        <v>0</v>
      </c>
      <c r="DC119" s="587"/>
      <c r="DF119" s="286" t="s">
        <v>373</v>
      </c>
      <c r="DG119" s="305" t="s">
        <v>374</v>
      </c>
      <c r="DH119" s="288" t="s">
        <v>107</v>
      </c>
      <c r="DI119" s="289">
        <v>1</v>
      </c>
      <c r="DJ119" s="290">
        <f>VLOOKUP(DF119,OFERENTE_12,5,FALSE)</f>
        <v>0</v>
      </c>
      <c r="DK119" s="291">
        <f t="shared" si="349"/>
        <v>0</v>
      </c>
      <c r="DL119" s="587"/>
      <c r="DO119" s="286" t="s">
        <v>373</v>
      </c>
      <c r="DP119" s="305" t="s">
        <v>374</v>
      </c>
      <c r="DQ119" s="288" t="s">
        <v>107</v>
      </c>
      <c r="DR119" s="289">
        <v>1</v>
      </c>
      <c r="DS119" s="290">
        <f>VLOOKUP(DO119,OFERENTE_13,5,FALSE)</f>
        <v>0</v>
      </c>
      <c r="DT119" s="291">
        <f t="shared" si="350"/>
        <v>0</v>
      </c>
      <c r="DU119" s="587"/>
      <c r="DX119" s="286" t="s">
        <v>373</v>
      </c>
      <c r="DY119" s="305" t="s">
        <v>374</v>
      </c>
      <c r="DZ119" s="288" t="s">
        <v>107</v>
      </c>
      <c r="EA119" s="289">
        <v>1</v>
      </c>
      <c r="EB119" s="290">
        <f>VLOOKUP(DX119,OFERENTE_14,5,FALSE)</f>
        <v>0</v>
      </c>
      <c r="EC119" s="291">
        <f t="shared" si="351"/>
        <v>0</v>
      </c>
      <c r="ED119" s="587"/>
      <c r="EG119" s="286" t="s">
        <v>373</v>
      </c>
      <c r="EH119" s="305" t="s">
        <v>374</v>
      </c>
      <c r="EI119" s="288" t="s">
        <v>107</v>
      </c>
      <c r="EJ119" s="289">
        <v>1</v>
      </c>
      <c r="EK119" s="290">
        <f>VLOOKUP(EG119,OFERENTE_15,5,FALSE)</f>
        <v>0</v>
      </c>
      <c r="EL119" s="291">
        <f t="shared" si="352"/>
        <v>0</v>
      </c>
      <c r="EM119" s="587"/>
    </row>
    <row r="120" spans="2:143" ht="59.25" customHeight="1">
      <c r="B120" s="286" t="s">
        <v>375</v>
      </c>
      <c r="C120" s="305" t="s">
        <v>376</v>
      </c>
      <c r="D120" s="288" t="s">
        <v>107</v>
      </c>
      <c r="E120" s="289">
        <v>1</v>
      </c>
      <c r="F120" s="290">
        <v>0</v>
      </c>
      <c r="G120" s="291">
        <f t="shared" si="337"/>
        <v>0</v>
      </c>
      <c r="H120" s="587"/>
      <c r="K120" s="286" t="s">
        <v>375</v>
      </c>
      <c r="L120" s="305" t="s">
        <v>376</v>
      </c>
      <c r="M120" s="288" t="s">
        <v>107</v>
      </c>
      <c r="N120" s="289">
        <v>1</v>
      </c>
      <c r="O120" s="290">
        <f t="shared" si="289"/>
        <v>3080140</v>
      </c>
      <c r="P120" s="291">
        <f t="shared" si="338"/>
        <v>3080140</v>
      </c>
      <c r="Q120" s="587"/>
      <c r="T120" s="286" t="s">
        <v>375</v>
      </c>
      <c r="U120" s="305" t="s">
        <v>376</v>
      </c>
      <c r="V120" s="288" t="s">
        <v>107</v>
      </c>
      <c r="W120" s="289">
        <v>1</v>
      </c>
      <c r="X120" s="290">
        <f>VLOOKUP(T120,OFERENTE_2,5,FALSE)</f>
        <v>3620000</v>
      </c>
      <c r="Y120" s="291">
        <f t="shared" si="339"/>
        <v>3620000</v>
      </c>
      <c r="Z120" s="587"/>
      <c r="AC120" s="286" t="s">
        <v>375</v>
      </c>
      <c r="AD120" s="305" t="s">
        <v>376</v>
      </c>
      <c r="AE120" s="288" t="s">
        <v>107</v>
      </c>
      <c r="AF120" s="289">
        <v>1</v>
      </c>
      <c r="AG120" s="290">
        <f>VLOOKUP(AC120,OFERENTE_3,5,FALSE)</f>
        <v>3960000</v>
      </c>
      <c r="AH120" s="291">
        <f t="shared" si="340"/>
        <v>3960000</v>
      </c>
      <c r="AI120" s="587"/>
      <c r="AL120" s="286" t="s">
        <v>375</v>
      </c>
      <c r="AM120" s="305" t="s">
        <v>376</v>
      </c>
      <c r="AN120" s="288" t="s">
        <v>107</v>
      </c>
      <c r="AO120" s="289">
        <v>1</v>
      </c>
      <c r="AP120" s="290">
        <f>VLOOKUP(AL120,OFERENTE_4,5,FALSE)</f>
        <v>5900000</v>
      </c>
      <c r="AQ120" s="291">
        <f t="shared" si="341"/>
        <v>5900000</v>
      </c>
      <c r="AR120" s="587"/>
      <c r="AU120" s="286" t="s">
        <v>375</v>
      </c>
      <c r="AV120" s="305" t="s">
        <v>376</v>
      </c>
      <c r="AW120" s="288" t="s">
        <v>107</v>
      </c>
      <c r="AX120" s="289">
        <v>1</v>
      </c>
      <c r="AY120" s="290">
        <f>VLOOKUP(AU120,OFERENTE_5,5,FALSE)</f>
        <v>4100000</v>
      </c>
      <c r="AZ120" s="291">
        <f t="shared" si="342"/>
        <v>4100000</v>
      </c>
      <c r="BA120" s="587"/>
      <c r="BD120" s="286" t="s">
        <v>375</v>
      </c>
      <c r="BE120" s="305" t="s">
        <v>376</v>
      </c>
      <c r="BF120" s="288" t="s">
        <v>107</v>
      </c>
      <c r="BG120" s="289">
        <v>1</v>
      </c>
      <c r="BH120" s="290">
        <f>VLOOKUP(BD120,OFERENTE_6,5,FALSE)</f>
        <v>2310300</v>
      </c>
      <c r="BI120" s="291">
        <f t="shared" si="343"/>
        <v>2310300</v>
      </c>
      <c r="BJ120" s="587"/>
      <c r="BM120" s="286" t="s">
        <v>375</v>
      </c>
      <c r="BN120" s="305" t="s">
        <v>376</v>
      </c>
      <c r="BO120" s="288" t="s">
        <v>107</v>
      </c>
      <c r="BP120" s="289">
        <v>1</v>
      </c>
      <c r="BQ120" s="290">
        <f>VLOOKUP(BM120,OFERENTE_7,5,FALSE)</f>
        <v>0</v>
      </c>
      <c r="BR120" s="291">
        <f t="shared" si="344"/>
        <v>0</v>
      </c>
      <c r="BS120" s="587"/>
      <c r="BV120" s="286" t="s">
        <v>375</v>
      </c>
      <c r="BW120" s="305" t="s">
        <v>376</v>
      </c>
      <c r="BX120" s="288" t="s">
        <v>107</v>
      </c>
      <c r="BY120" s="289">
        <v>1</v>
      </c>
      <c r="BZ120" s="290">
        <f>VLOOKUP(BV120,OFERENTE_8,5,FALSE)</f>
        <v>0</v>
      </c>
      <c r="CA120" s="291">
        <f t="shared" si="345"/>
        <v>0</v>
      </c>
      <c r="CB120" s="587"/>
      <c r="CE120" s="286" t="s">
        <v>375</v>
      </c>
      <c r="CF120" s="305" t="s">
        <v>376</v>
      </c>
      <c r="CG120" s="288" t="s">
        <v>107</v>
      </c>
      <c r="CH120" s="289">
        <v>1</v>
      </c>
      <c r="CI120" s="290">
        <f>VLOOKUP(CE120,OFERENTE_9,5,FALSE)</f>
        <v>0</v>
      </c>
      <c r="CJ120" s="291">
        <f t="shared" si="346"/>
        <v>0</v>
      </c>
      <c r="CK120" s="587"/>
      <c r="CN120" s="286" t="s">
        <v>375</v>
      </c>
      <c r="CO120" s="305" t="s">
        <v>376</v>
      </c>
      <c r="CP120" s="288" t="s">
        <v>107</v>
      </c>
      <c r="CQ120" s="289">
        <v>1</v>
      </c>
      <c r="CR120" s="290">
        <f>VLOOKUP(CN120,OFERENTE_10,5,FALSE)</f>
        <v>0</v>
      </c>
      <c r="CS120" s="291">
        <f t="shared" si="347"/>
        <v>0</v>
      </c>
      <c r="CT120" s="587"/>
      <c r="CW120" s="286" t="s">
        <v>375</v>
      </c>
      <c r="CX120" s="305" t="s">
        <v>376</v>
      </c>
      <c r="CY120" s="288" t="s">
        <v>107</v>
      </c>
      <c r="CZ120" s="289">
        <v>1</v>
      </c>
      <c r="DA120" s="290">
        <f>VLOOKUP(CW120,OFERENTE_11,5,FALSE)</f>
        <v>0</v>
      </c>
      <c r="DB120" s="291">
        <f t="shared" si="348"/>
        <v>0</v>
      </c>
      <c r="DC120" s="587"/>
      <c r="DF120" s="286" t="s">
        <v>375</v>
      </c>
      <c r="DG120" s="305" t="s">
        <v>376</v>
      </c>
      <c r="DH120" s="288" t="s">
        <v>107</v>
      </c>
      <c r="DI120" s="289">
        <v>1</v>
      </c>
      <c r="DJ120" s="290">
        <f>VLOOKUP(DF120,OFERENTE_12,5,FALSE)</f>
        <v>0</v>
      </c>
      <c r="DK120" s="291">
        <f t="shared" si="349"/>
        <v>0</v>
      </c>
      <c r="DL120" s="587"/>
      <c r="DO120" s="286" t="s">
        <v>375</v>
      </c>
      <c r="DP120" s="305" t="s">
        <v>376</v>
      </c>
      <c r="DQ120" s="288" t="s">
        <v>107</v>
      </c>
      <c r="DR120" s="289">
        <v>1</v>
      </c>
      <c r="DS120" s="290">
        <f>VLOOKUP(DO120,OFERENTE_13,5,FALSE)</f>
        <v>0</v>
      </c>
      <c r="DT120" s="291">
        <f t="shared" si="350"/>
        <v>0</v>
      </c>
      <c r="DU120" s="587"/>
      <c r="DX120" s="286" t="s">
        <v>375</v>
      </c>
      <c r="DY120" s="305" t="s">
        <v>376</v>
      </c>
      <c r="DZ120" s="288" t="s">
        <v>107</v>
      </c>
      <c r="EA120" s="289">
        <v>1</v>
      </c>
      <c r="EB120" s="290">
        <f>VLOOKUP(DX120,OFERENTE_14,5,FALSE)</f>
        <v>0</v>
      </c>
      <c r="EC120" s="291">
        <f t="shared" si="351"/>
        <v>0</v>
      </c>
      <c r="ED120" s="587"/>
      <c r="EG120" s="286" t="s">
        <v>375</v>
      </c>
      <c r="EH120" s="305" t="s">
        <v>376</v>
      </c>
      <c r="EI120" s="288" t="s">
        <v>107</v>
      </c>
      <c r="EJ120" s="289">
        <v>1</v>
      </c>
      <c r="EK120" s="290">
        <f>VLOOKUP(EG120,OFERENTE_15,5,FALSE)</f>
        <v>0</v>
      </c>
      <c r="EL120" s="291">
        <f t="shared" si="352"/>
        <v>0</v>
      </c>
      <c r="EM120" s="587"/>
    </row>
    <row r="121" spans="2:143" ht="57.75" customHeight="1">
      <c r="B121" s="286" t="s">
        <v>377</v>
      </c>
      <c r="C121" s="305" t="s">
        <v>378</v>
      </c>
      <c r="D121" s="288" t="s">
        <v>107</v>
      </c>
      <c r="E121" s="289">
        <v>1</v>
      </c>
      <c r="F121" s="290">
        <v>0</v>
      </c>
      <c r="G121" s="291">
        <f t="shared" si="337"/>
        <v>0</v>
      </c>
      <c r="H121" s="587"/>
      <c r="K121" s="286" t="s">
        <v>377</v>
      </c>
      <c r="L121" s="305" t="s">
        <v>378</v>
      </c>
      <c r="M121" s="288" t="s">
        <v>107</v>
      </c>
      <c r="N121" s="289">
        <v>1</v>
      </c>
      <c r="O121" s="290">
        <f t="shared" si="289"/>
        <v>2950104</v>
      </c>
      <c r="P121" s="291">
        <f t="shared" si="338"/>
        <v>2950104</v>
      </c>
      <c r="Q121" s="587"/>
      <c r="T121" s="286" t="s">
        <v>377</v>
      </c>
      <c r="U121" s="305" t="s">
        <v>378</v>
      </c>
      <c r="V121" s="288" t="s">
        <v>107</v>
      </c>
      <c r="W121" s="289">
        <v>1</v>
      </c>
      <c r="X121" s="290">
        <f>VLOOKUP(T121,OFERENTE_2,5,FALSE)</f>
        <v>2350000</v>
      </c>
      <c r="Y121" s="291">
        <f t="shared" si="339"/>
        <v>2350000</v>
      </c>
      <c r="Z121" s="587"/>
      <c r="AC121" s="286" t="s">
        <v>377</v>
      </c>
      <c r="AD121" s="305" t="s">
        <v>378</v>
      </c>
      <c r="AE121" s="288" t="s">
        <v>107</v>
      </c>
      <c r="AF121" s="289">
        <v>1</v>
      </c>
      <c r="AG121" s="290">
        <f>VLOOKUP(AC121,OFERENTE_3,5,FALSE)</f>
        <v>3365000</v>
      </c>
      <c r="AH121" s="291">
        <f t="shared" si="340"/>
        <v>3365000</v>
      </c>
      <c r="AI121" s="587"/>
      <c r="AL121" s="286" t="s">
        <v>377</v>
      </c>
      <c r="AM121" s="305" t="s">
        <v>378</v>
      </c>
      <c r="AN121" s="288" t="s">
        <v>107</v>
      </c>
      <c r="AO121" s="289">
        <v>1</v>
      </c>
      <c r="AP121" s="290">
        <f>VLOOKUP(AL121,OFERENTE_4,5,FALSE)</f>
        <v>5600000</v>
      </c>
      <c r="AQ121" s="291">
        <f t="shared" si="341"/>
        <v>5600000</v>
      </c>
      <c r="AR121" s="587"/>
      <c r="AU121" s="286" t="s">
        <v>377</v>
      </c>
      <c r="AV121" s="305" t="s">
        <v>378</v>
      </c>
      <c r="AW121" s="288" t="s">
        <v>107</v>
      </c>
      <c r="AX121" s="289">
        <v>1</v>
      </c>
      <c r="AY121" s="290">
        <f>VLOOKUP(AU121,OFERENTE_5,5,FALSE)</f>
        <v>3800000</v>
      </c>
      <c r="AZ121" s="291">
        <f t="shared" si="342"/>
        <v>3800000</v>
      </c>
      <c r="BA121" s="587"/>
      <c r="BD121" s="286" t="s">
        <v>377</v>
      </c>
      <c r="BE121" s="305" t="s">
        <v>378</v>
      </c>
      <c r="BF121" s="288" t="s">
        <v>107</v>
      </c>
      <c r="BG121" s="289">
        <v>1</v>
      </c>
      <c r="BH121" s="290">
        <f>VLOOKUP(BD121,OFERENTE_6,5,FALSE)</f>
        <v>1836000</v>
      </c>
      <c r="BI121" s="291">
        <f t="shared" si="343"/>
        <v>1836000</v>
      </c>
      <c r="BJ121" s="587"/>
      <c r="BM121" s="286" t="s">
        <v>377</v>
      </c>
      <c r="BN121" s="305" t="s">
        <v>378</v>
      </c>
      <c r="BO121" s="288" t="s">
        <v>107</v>
      </c>
      <c r="BP121" s="289">
        <v>1</v>
      </c>
      <c r="BQ121" s="290">
        <f>VLOOKUP(BM121,OFERENTE_7,5,FALSE)</f>
        <v>0</v>
      </c>
      <c r="BR121" s="291">
        <f t="shared" si="344"/>
        <v>0</v>
      </c>
      <c r="BS121" s="587"/>
      <c r="BV121" s="286" t="s">
        <v>377</v>
      </c>
      <c r="BW121" s="305" t="s">
        <v>378</v>
      </c>
      <c r="BX121" s="288" t="s">
        <v>107</v>
      </c>
      <c r="BY121" s="289">
        <v>1</v>
      </c>
      <c r="BZ121" s="290">
        <f>VLOOKUP(BV121,OFERENTE_8,5,FALSE)</f>
        <v>0</v>
      </c>
      <c r="CA121" s="291">
        <f t="shared" si="345"/>
        <v>0</v>
      </c>
      <c r="CB121" s="587"/>
      <c r="CE121" s="286" t="s">
        <v>377</v>
      </c>
      <c r="CF121" s="305" t="s">
        <v>378</v>
      </c>
      <c r="CG121" s="288" t="s">
        <v>107</v>
      </c>
      <c r="CH121" s="289">
        <v>1</v>
      </c>
      <c r="CI121" s="290">
        <f>VLOOKUP(CE121,OFERENTE_9,5,FALSE)</f>
        <v>0</v>
      </c>
      <c r="CJ121" s="291">
        <f t="shared" si="346"/>
        <v>0</v>
      </c>
      <c r="CK121" s="587"/>
      <c r="CN121" s="286" t="s">
        <v>377</v>
      </c>
      <c r="CO121" s="305" t="s">
        <v>378</v>
      </c>
      <c r="CP121" s="288" t="s">
        <v>107</v>
      </c>
      <c r="CQ121" s="289">
        <v>1</v>
      </c>
      <c r="CR121" s="290">
        <f>VLOOKUP(CN121,OFERENTE_10,5,FALSE)</f>
        <v>0</v>
      </c>
      <c r="CS121" s="291">
        <f t="shared" si="347"/>
        <v>0</v>
      </c>
      <c r="CT121" s="587"/>
      <c r="CW121" s="286" t="s">
        <v>377</v>
      </c>
      <c r="CX121" s="305" t="s">
        <v>378</v>
      </c>
      <c r="CY121" s="288" t="s">
        <v>107</v>
      </c>
      <c r="CZ121" s="289">
        <v>1</v>
      </c>
      <c r="DA121" s="290">
        <f>VLOOKUP(CW121,OFERENTE_11,5,FALSE)</f>
        <v>0</v>
      </c>
      <c r="DB121" s="291">
        <f t="shared" si="348"/>
        <v>0</v>
      </c>
      <c r="DC121" s="587"/>
      <c r="DF121" s="286" t="s">
        <v>377</v>
      </c>
      <c r="DG121" s="305" t="s">
        <v>378</v>
      </c>
      <c r="DH121" s="288" t="s">
        <v>107</v>
      </c>
      <c r="DI121" s="289">
        <v>1</v>
      </c>
      <c r="DJ121" s="290">
        <f>VLOOKUP(DF121,OFERENTE_12,5,FALSE)</f>
        <v>0</v>
      </c>
      <c r="DK121" s="291">
        <f t="shared" si="349"/>
        <v>0</v>
      </c>
      <c r="DL121" s="587"/>
      <c r="DO121" s="286" t="s">
        <v>377</v>
      </c>
      <c r="DP121" s="305" t="s">
        <v>378</v>
      </c>
      <c r="DQ121" s="288" t="s">
        <v>107</v>
      </c>
      <c r="DR121" s="289">
        <v>1</v>
      </c>
      <c r="DS121" s="290">
        <f>VLOOKUP(DO121,OFERENTE_13,5,FALSE)</f>
        <v>0</v>
      </c>
      <c r="DT121" s="291">
        <f t="shared" si="350"/>
        <v>0</v>
      </c>
      <c r="DU121" s="587"/>
      <c r="DX121" s="286" t="s">
        <v>377</v>
      </c>
      <c r="DY121" s="305" t="s">
        <v>378</v>
      </c>
      <c r="DZ121" s="288" t="s">
        <v>107</v>
      </c>
      <c r="EA121" s="289">
        <v>1</v>
      </c>
      <c r="EB121" s="290">
        <f>VLOOKUP(DX121,OFERENTE_14,5,FALSE)</f>
        <v>0</v>
      </c>
      <c r="EC121" s="291">
        <f t="shared" si="351"/>
        <v>0</v>
      </c>
      <c r="ED121" s="587"/>
      <c r="EG121" s="286" t="s">
        <v>377</v>
      </c>
      <c r="EH121" s="305" t="s">
        <v>378</v>
      </c>
      <c r="EI121" s="288" t="s">
        <v>107</v>
      </c>
      <c r="EJ121" s="289">
        <v>1</v>
      </c>
      <c r="EK121" s="290">
        <f>VLOOKUP(EG121,OFERENTE_15,5,FALSE)</f>
        <v>0</v>
      </c>
      <c r="EL121" s="291">
        <f t="shared" si="352"/>
        <v>0</v>
      </c>
      <c r="EM121" s="587"/>
    </row>
    <row r="122" spans="2:143" ht="59.25" customHeight="1" thickBot="1">
      <c r="B122" s="286" t="s">
        <v>379</v>
      </c>
      <c r="C122" s="305" t="s">
        <v>380</v>
      </c>
      <c r="D122" s="288" t="s">
        <v>107</v>
      </c>
      <c r="E122" s="289">
        <v>1</v>
      </c>
      <c r="F122" s="290">
        <v>0</v>
      </c>
      <c r="G122" s="291">
        <f t="shared" si="337"/>
        <v>0</v>
      </c>
      <c r="H122" s="604"/>
      <c r="K122" s="286" t="s">
        <v>379</v>
      </c>
      <c r="L122" s="305" t="s">
        <v>380</v>
      </c>
      <c r="M122" s="288" t="s">
        <v>107</v>
      </c>
      <c r="N122" s="289">
        <v>1</v>
      </c>
      <c r="O122" s="290">
        <f t="shared" si="289"/>
        <v>2871045</v>
      </c>
      <c r="P122" s="291">
        <f t="shared" si="338"/>
        <v>2871045</v>
      </c>
      <c r="Q122" s="604"/>
      <c r="T122" s="286" t="s">
        <v>379</v>
      </c>
      <c r="U122" s="305" t="s">
        <v>380</v>
      </c>
      <c r="V122" s="288" t="s">
        <v>107</v>
      </c>
      <c r="W122" s="289">
        <v>1</v>
      </c>
      <c r="X122" s="290">
        <f>VLOOKUP(T122,OFERENTE_2,5,FALSE)</f>
        <v>2150000</v>
      </c>
      <c r="Y122" s="291">
        <f t="shared" si="339"/>
        <v>2150000</v>
      </c>
      <c r="Z122" s="604"/>
      <c r="AC122" s="286" t="s">
        <v>379</v>
      </c>
      <c r="AD122" s="305" t="s">
        <v>380</v>
      </c>
      <c r="AE122" s="288" t="s">
        <v>107</v>
      </c>
      <c r="AF122" s="289">
        <v>1</v>
      </c>
      <c r="AG122" s="290">
        <f>VLOOKUP(AC122,OFERENTE_3,5,FALSE)</f>
        <v>1765000</v>
      </c>
      <c r="AH122" s="291">
        <f t="shared" si="340"/>
        <v>1765000</v>
      </c>
      <c r="AI122" s="604"/>
      <c r="AL122" s="286" t="s">
        <v>379</v>
      </c>
      <c r="AM122" s="305" t="s">
        <v>380</v>
      </c>
      <c r="AN122" s="288" t="s">
        <v>107</v>
      </c>
      <c r="AO122" s="289">
        <v>1</v>
      </c>
      <c r="AP122" s="290">
        <f>VLOOKUP(AL122,OFERENTE_4,5,FALSE)</f>
        <v>5500000</v>
      </c>
      <c r="AQ122" s="291">
        <f t="shared" si="341"/>
        <v>5500000</v>
      </c>
      <c r="AR122" s="604"/>
      <c r="AU122" s="286" t="s">
        <v>379</v>
      </c>
      <c r="AV122" s="305" t="s">
        <v>380</v>
      </c>
      <c r="AW122" s="288" t="s">
        <v>107</v>
      </c>
      <c r="AX122" s="289">
        <v>1</v>
      </c>
      <c r="AY122" s="290">
        <f>VLOOKUP(AU122,OFERENTE_5,5,FALSE)</f>
        <v>3000000</v>
      </c>
      <c r="AZ122" s="291">
        <f t="shared" si="342"/>
        <v>3000000</v>
      </c>
      <c r="BA122" s="604"/>
      <c r="BD122" s="286" t="s">
        <v>379</v>
      </c>
      <c r="BE122" s="305" t="s">
        <v>380</v>
      </c>
      <c r="BF122" s="288" t="s">
        <v>107</v>
      </c>
      <c r="BG122" s="289">
        <v>1</v>
      </c>
      <c r="BH122" s="290">
        <f>VLOOKUP(BD122,OFERENTE_6,5,FALSE)</f>
        <v>1683000</v>
      </c>
      <c r="BI122" s="291">
        <f t="shared" si="343"/>
        <v>1683000</v>
      </c>
      <c r="BJ122" s="604"/>
      <c r="BM122" s="286" t="s">
        <v>379</v>
      </c>
      <c r="BN122" s="305" t="s">
        <v>380</v>
      </c>
      <c r="BO122" s="288" t="s">
        <v>107</v>
      </c>
      <c r="BP122" s="289">
        <v>1</v>
      </c>
      <c r="BQ122" s="290">
        <f>VLOOKUP(BM122,OFERENTE_7,5,FALSE)</f>
        <v>0</v>
      </c>
      <c r="BR122" s="291">
        <f t="shared" si="344"/>
        <v>0</v>
      </c>
      <c r="BS122" s="604"/>
      <c r="BV122" s="286" t="s">
        <v>379</v>
      </c>
      <c r="BW122" s="305" t="s">
        <v>380</v>
      </c>
      <c r="BX122" s="288" t="s">
        <v>107</v>
      </c>
      <c r="BY122" s="289">
        <v>1</v>
      </c>
      <c r="BZ122" s="290">
        <f>VLOOKUP(BV122,OFERENTE_8,5,FALSE)</f>
        <v>0</v>
      </c>
      <c r="CA122" s="291">
        <f t="shared" si="345"/>
        <v>0</v>
      </c>
      <c r="CB122" s="604"/>
      <c r="CE122" s="286" t="s">
        <v>379</v>
      </c>
      <c r="CF122" s="305" t="s">
        <v>380</v>
      </c>
      <c r="CG122" s="288" t="s">
        <v>107</v>
      </c>
      <c r="CH122" s="289">
        <v>1</v>
      </c>
      <c r="CI122" s="290">
        <f>VLOOKUP(CE122,OFERENTE_9,5,FALSE)</f>
        <v>0</v>
      </c>
      <c r="CJ122" s="291">
        <f t="shared" si="346"/>
        <v>0</v>
      </c>
      <c r="CK122" s="604"/>
      <c r="CN122" s="286" t="s">
        <v>379</v>
      </c>
      <c r="CO122" s="305" t="s">
        <v>380</v>
      </c>
      <c r="CP122" s="288" t="s">
        <v>107</v>
      </c>
      <c r="CQ122" s="289">
        <v>1</v>
      </c>
      <c r="CR122" s="290">
        <f>VLOOKUP(CN122,OFERENTE_10,5,FALSE)</f>
        <v>0</v>
      </c>
      <c r="CS122" s="291">
        <f t="shared" si="347"/>
        <v>0</v>
      </c>
      <c r="CT122" s="604"/>
      <c r="CW122" s="286" t="s">
        <v>379</v>
      </c>
      <c r="CX122" s="305" t="s">
        <v>380</v>
      </c>
      <c r="CY122" s="288" t="s">
        <v>107</v>
      </c>
      <c r="CZ122" s="289">
        <v>1</v>
      </c>
      <c r="DA122" s="290">
        <f>VLOOKUP(CW122,OFERENTE_11,5,FALSE)</f>
        <v>0</v>
      </c>
      <c r="DB122" s="291">
        <f t="shared" si="348"/>
        <v>0</v>
      </c>
      <c r="DC122" s="604"/>
      <c r="DF122" s="286" t="s">
        <v>379</v>
      </c>
      <c r="DG122" s="305" t="s">
        <v>380</v>
      </c>
      <c r="DH122" s="288" t="s">
        <v>107</v>
      </c>
      <c r="DI122" s="289">
        <v>1</v>
      </c>
      <c r="DJ122" s="290">
        <f>VLOOKUP(DF122,OFERENTE_12,5,FALSE)</f>
        <v>0</v>
      </c>
      <c r="DK122" s="291">
        <f t="shared" si="349"/>
        <v>0</v>
      </c>
      <c r="DL122" s="604"/>
      <c r="DO122" s="286" t="s">
        <v>379</v>
      </c>
      <c r="DP122" s="305" t="s">
        <v>380</v>
      </c>
      <c r="DQ122" s="288" t="s">
        <v>107</v>
      </c>
      <c r="DR122" s="289">
        <v>1</v>
      </c>
      <c r="DS122" s="290">
        <f>VLOOKUP(DO122,OFERENTE_13,5,FALSE)</f>
        <v>0</v>
      </c>
      <c r="DT122" s="291">
        <f t="shared" si="350"/>
        <v>0</v>
      </c>
      <c r="DU122" s="604"/>
      <c r="DX122" s="286" t="s">
        <v>379</v>
      </c>
      <c r="DY122" s="305" t="s">
        <v>380</v>
      </c>
      <c r="DZ122" s="288" t="s">
        <v>107</v>
      </c>
      <c r="EA122" s="289">
        <v>1</v>
      </c>
      <c r="EB122" s="290">
        <f>VLOOKUP(DX122,OFERENTE_14,5,FALSE)</f>
        <v>0</v>
      </c>
      <c r="EC122" s="291">
        <f t="shared" si="351"/>
        <v>0</v>
      </c>
      <c r="ED122" s="604"/>
      <c r="EG122" s="286" t="s">
        <v>379</v>
      </c>
      <c r="EH122" s="305" t="s">
        <v>380</v>
      </c>
      <c r="EI122" s="288" t="s">
        <v>107</v>
      </c>
      <c r="EJ122" s="289">
        <v>1</v>
      </c>
      <c r="EK122" s="290">
        <f>VLOOKUP(EG122,OFERENTE_15,5,FALSE)</f>
        <v>0</v>
      </c>
      <c r="EL122" s="291">
        <f t="shared" si="352"/>
        <v>0</v>
      </c>
      <c r="EM122" s="604"/>
    </row>
    <row r="123" spans="2:143" ht="17.25" thickTop="1">
      <c r="B123" s="308" t="s">
        <v>91</v>
      </c>
      <c r="C123" s="270" t="s">
        <v>381</v>
      </c>
      <c r="D123" s="309"/>
      <c r="E123" s="310"/>
      <c r="F123" s="311"/>
      <c r="G123" s="312"/>
      <c r="H123" s="275">
        <f>SUM(G124:G138)</f>
        <v>0</v>
      </c>
      <c r="K123" s="308" t="s">
        <v>91</v>
      </c>
      <c r="L123" s="270" t="s">
        <v>381</v>
      </c>
      <c r="M123" s="309"/>
      <c r="N123" s="310"/>
      <c r="O123" s="310"/>
      <c r="P123" s="312"/>
      <c r="Q123" s="275">
        <f>SUM(P124:P138)</f>
        <v>1131349</v>
      </c>
      <c r="T123" s="308" t="s">
        <v>91</v>
      </c>
      <c r="U123" s="270" t="s">
        <v>381</v>
      </c>
      <c r="V123" s="309"/>
      <c r="W123" s="310"/>
      <c r="X123" s="310"/>
      <c r="Y123" s="312"/>
      <c r="Z123" s="275">
        <f>SUM(Y124:Y138)</f>
        <v>1247650</v>
      </c>
      <c r="AC123" s="308" t="s">
        <v>91</v>
      </c>
      <c r="AD123" s="270" t="s">
        <v>381</v>
      </c>
      <c r="AE123" s="309"/>
      <c r="AF123" s="310"/>
      <c r="AG123" s="310"/>
      <c r="AH123" s="312"/>
      <c r="AI123" s="275">
        <f>SUM(AH124:AH138)</f>
        <v>1974900</v>
      </c>
      <c r="AL123" s="308" t="s">
        <v>91</v>
      </c>
      <c r="AM123" s="270" t="s">
        <v>381</v>
      </c>
      <c r="AN123" s="309"/>
      <c r="AO123" s="310"/>
      <c r="AP123" s="310"/>
      <c r="AQ123" s="312"/>
      <c r="AR123" s="275">
        <f>SUM(AQ124:AQ138)</f>
        <v>2182000</v>
      </c>
      <c r="AU123" s="308" t="s">
        <v>91</v>
      </c>
      <c r="AV123" s="270" t="s">
        <v>381</v>
      </c>
      <c r="AW123" s="309"/>
      <c r="AX123" s="310"/>
      <c r="AY123" s="310"/>
      <c r="AZ123" s="312"/>
      <c r="BA123" s="275">
        <f>SUM(AZ124:AZ138)</f>
        <v>835000</v>
      </c>
      <c r="BD123" s="308" t="s">
        <v>91</v>
      </c>
      <c r="BE123" s="270" t="s">
        <v>381</v>
      </c>
      <c r="BF123" s="309"/>
      <c r="BG123" s="310"/>
      <c r="BH123" s="310"/>
      <c r="BI123" s="312"/>
      <c r="BJ123" s="275">
        <f>SUM(BI124:BI138)</f>
        <v>3369570</v>
      </c>
      <c r="BM123" s="308" t="s">
        <v>91</v>
      </c>
      <c r="BN123" s="270" t="s">
        <v>381</v>
      </c>
      <c r="BO123" s="309"/>
      <c r="BP123" s="310"/>
      <c r="BQ123" s="310"/>
      <c r="BR123" s="312"/>
      <c r="BS123" s="275">
        <f>SUM(BR124:BR138)</f>
        <v>0</v>
      </c>
      <c r="BV123" s="308" t="s">
        <v>91</v>
      </c>
      <c r="BW123" s="270" t="s">
        <v>381</v>
      </c>
      <c r="BX123" s="309"/>
      <c r="BY123" s="310"/>
      <c r="BZ123" s="310"/>
      <c r="CA123" s="312"/>
      <c r="CB123" s="275">
        <f>SUM(CA124:CA138)</f>
        <v>0</v>
      </c>
      <c r="CE123" s="308" t="s">
        <v>91</v>
      </c>
      <c r="CF123" s="270" t="s">
        <v>381</v>
      </c>
      <c r="CG123" s="309"/>
      <c r="CH123" s="310"/>
      <c r="CI123" s="310"/>
      <c r="CJ123" s="312"/>
      <c r="CK123" s="275">
        <f>SUM(CJ124:CJ138)</f>
        <v>0</v>
      </c>
      <c r="CN123" s="308" t="s">
        <v>91</v>
      </c>
      <c r="CO123" s="270" t="s">
        <v>381</v>
      </c>
      <c r="CP123" s="309"/>
      <c r="CQ123" s="310"/>
      <c r="CR123" s="310"/>
      <c r="CS123" s="312"/>
      <c r="CT123" s="275">
        <f>SUM(CS124:CS138)</f>
        <v>0</v>
      </c>
      <c r="CW123" s="308" t="s">
        <v>91</v>
      </c>
      <c r="CX123" s="270" t="s">
        <v>381</v>
      </c>
      <c r="CY123" s="309"/>
      <c r="CZ123" s="310"/>
      <c r="DA123" s="310"/>
      <c r="DB123" s="312"/>
      <c r="DC123" s="275">
        <f>SUM(DB124:DB138)</f>
        <v>0</v>
      </c>
      <c r="DF123" s="308" t="s">
        <v>91</v>
      </c>
      <c r="DG123" s="270" t="s">
        <v>381</v>
      </c>
      <c r="DH123" s="309"/>
      <c r="DI123" s="310"/>
      <c r="DJ123" s="310"/>
      <c r="DK123" s="312"/>
      <c r="DL123" s="275">
        <f>SUM(DK124:DK138)</f>
        <v>0</v>
      </c>
      <c r="DO123" s="308" t="s">
        <v>91</v>
      </c>
      <c r="DP123" s="270" t="s">
        <v>381</v>
      </c>
      <c r="DQ123" s="309"/>
      <c r="DR123" s="310"/>
      <c r="DS123" s="310"/>
      <c r="DT123" s="312"/>
      <c r="DU123" s="275">
        <f>SUM(DT124:DT138)</f>
        <v>0</v>
      </c>
      <c r="DX123" s="308" t="s">
        <v>91</v>
      </c>
      <c r="DY123" s="270" t="s">
        <v>381</v>
      </c>
      <c r="DZ123" s="309"/>
      <c r="EA123" s="310"/>
      <c r="EB123" s="310"/>
      <c r="EC123" s="312"/>
      <c r="ED123" s="275">
        <f>SUM(EC124:EC138)</f>
        <v>0</v>
      </c>
      <c r="EG123" s="308" t="s">
        <v>91</v>
      </c>
      <c r="EH123" s="270" t="s">
        <v>381</v>
      </c>
      <c r="EI123" s="309"/>
      <c r="EJ123" s="310"/>
      <c r="EK123" s="310"/>
      <c r="EL123" s="312"/>
      <c r="EM123" s="275">
        <f>SUM(EL124:EL138)</f>
        <v>0</v>
      </c>
    </row>
    <row r="124" spans="2:143" ht="72" customHeight="1">
      <c r="B124" s="286" t="s">
        <v>382</v>
      </c>
      <c r="C124" s="305" t="s">
        <v>383</v>
      </c>
      <c r="D124" s="288" t="s">
        <v>109</v>
      </c>
      <c r="E124" s="289">
        <v>1</v>
      </c>
      <c r="F124" s="290">
        <v>0</v>
      </c>
      <c r="G124" s="291">
        <f t="shared" si="337"/>
        <v>0</v>
      </c>
      <c r="H124" s="585" t="e">
        <f>+H123/G189</f>
        <v>#DIV/0!</v>
      </c>
      <c r="K124" s="286" t="s">
        <v>382</v>
      </c>
      <c r="L124" s="305" t="s">
        <v>383</v>
      </c>
      <c r="M124" s="288" t="s">
        <v>109</v>
      </c>
      <c r="N124" s="289">
        <v>1</v>
      </c>
      <c r="O124" s="290">
        <f t="shared" si="289"/>
        <v>29047</v>
      </c>
      <c r="P124" s="291">
        <f t="shared" ref="P124:P138" si="353">+ROUND(N124*O124,0)</f>
        <v>29047</v>
      </c>
      <c r="Q124" s="585">
        <f>+Q123/P189</f>
        <v>2.9792894498325766E-2</v>
      </c>
      <c r="T124" s="286" t="s">
        <v>382</v>
      </c>
      <c r="U124" s="305" t="s">
        <v>383</v>
      </c>
      <c r="V124" s="288" t="s">
        <v>109</v>
      </c>
      <c r="W124" s="289">
        <v>1</v>
      </c>
      <c r="X124" s="290">
        <f t="shared" ref="X124:X138" si="354">VLOOKUP(T124,OFERENTE_2,5,FALSE)</f>
        <v>28800</v>
      </c>
      <c r="Y124" s="291">
        <f t="shared" ref="Y124:Y138" si="355">+ROUND(W124*X124,0)</f>
        <v>28800</v>
      </c>
      <c r="Z124" s="585">
        <f>+Z123/Y189</f>
        <v>1.9576882630339687E-2</v>
      </c>
      <c r="AC124" s="286" t="s">
        <v>382</v>
      </c>
      <c r="AD124" s="305" t="s">
        <v>383</v>
      </c>
      <c r="AE124" s="288" t="s">
        <v>109</v>
      </c>
      <c r="AF124" s="289">
        <v>1</v>
      </c>
      <c r="AG124" s="290">
        <f t="shared" ref="AG124:AG138" si="356">VLOOKUP(AC124,OFERENTE_3,5,FALSE)</f>
        <v>53200</v>
      </c>
      <c r="AH124" s="291">
        <f t="shared" ref="AH124:AH138" si="357">+ROUND(AF124*AG124,0)</f>
        <v>53200</v>
      </c>
      <c r="AI124" s="585">
        <f>+AI123/AH189</f>
        <v>3.1307369200501672E-2</v>
      </c>
      <c r="AL124" s="286" t="s">
        <v>382</v>
      </c>
      <c r="AM124" s="305" t="s">
        <v>383</v>
      </c>
      <c r="AN124" s="288" t="s">
        <v>109</v>
      </c>
      <c r="AO124" s="289">
        <v>1</v>
      </c>
      <c r="AP124" s="290">
        <f t="shared" ref="AP124:AP138" si="358">VLOOKUP(AL124,OFERENTE_4,5,FALSE)</f>
        <v>32000</v>
      </c>
      <c r="AQ124" s="291">
        <f t="shared" ref="AQ124:AQ138" si="359">+ROUND(AO124*AP124,0)</f>
        <v>32000</v>
      </c>
      <c r="AR124" s="585">
        <f>+AR123/AQ189</f>
        <v>3.3636503776784336E-2</v>
      </c>
      <c r="AU124" s="286" t="s">
        <v>382</v>
      </c>
      <c r="AV124" s="305" t="s">
        <v>383</v>
      </c>
      <c r="AW124" s="288" t="s">
        <v>109</v>
      </c>
      <c r="AX124" s="289">
        <v>1</v>
      </c>
      <c r="AY124" s="290">
        <f t="shared" ref="AY124:AY138" si="360">VLOOKUP(AU124,OFERENTE_5,5,FALSE)</f>
        <v>15500</v>
      </c>
      <c r="AZ124" s="291">
        <f t="shared" ref="AZ124:AZ138" si="361">+ROUND(AX124*AY124,0)</f>
        <v>15500</v>
      </c>
      <c r="BA124" s="585">
        <f>+BA123/AZ189</f>
        <v>1.2947157409725634E-2</v>
      </c>
      <c r="BD124" s="286" t="s">
        <v>382</v>
      </c>
      <c r="BE124" s="305" t="s">
        <v>383</v>
      </c>
      <c r="BF124" s="288" t="s">
        <v>109</v>
      </c>
      <c r="BG124" s="289">
        <v>1</v>
      </c>
      <c r="BH124" s="290">
        <f t="shared" ref="BH124:BH138" si="362">VLOOKUP(BD124,OFERENTE_6,5,FALSE)</f>
        <v>168606</v>
      </c>
      <c r="BI124" s="291">
        <f t="shared" ref="BI124:BI138" si="363">+ROUND(BG124*BH124,0)</f>
        <v>168606</v>
      </c>
      <c r="BJ124" s="585">
        <f>+BJ123/BI189</f>
        <v>5.7439939646614396E-2</v>
      </c>
      <c r="BM124" s="286" t="s">
        <v>382</v>
      </c>
      <c r="BN124" s="305" t="s">
        <v>383</v>
      </c>
      <c r="BO124" s="288" t="s">
        <v>109</v>
      </c>
      <c r="BP124" s="289">
        <v>1</v>
      </c>
      <c r="BQ124" s="290">
        <f t="shared" ref="BQ124:BQ138" si="364">VLOOKUP(BM124,OFERENTE_7,5,FALSE)</f>
        <v>0</v>
      </c>
      <c r="BR124" s="291">
        <f t="shared" ref="BR124:BR138" si="365">+ROUND(BP124*BQ124,0)</f>
        <v>0</v>
      </c>
      <c r="BS124" s="585" t="e">
        <f>+BS123/BR189</f>
        <v>#DIV/0!</v>
      </c>
      <c r="BV124" s="286" t="s">
        <v>382</v>
      </c>
      <c r="BW124" s="305" t="s">
        <v>383</v>
      </c>
      <c r="BX124" s="288" t="s">
        <v>109</v>
      </c>
      <c r="BY124" s="289">
        <v>1</v>
      </c>
      <c r="BZ124" s="290">
        <f t="shared" ref="BZ124:BZ138" si="366">VLOOKUP(BV124,OFERENTE_8,5,FALSE)</f>
        <v>0</v>
      </c>
      <c r="CA124" s="291">
        <f t="shared" ref="CA124:CA138" si="367">+ROUND(BY124*BZ124,0)</f>
        <v>0</v>
      </c>
      <c r="CB124" s="585" t="e">
        <f>+CB123/CA189</f>
        <v>#DIV/0!</v>
      </c>
      <c r="CE124" s="286" t="s">
        <v>382</v>
      </c>
      <c r="CF124" s="305" t="s">
        <v>383</v>
      </c>
      <c r="CG124" s="288" t="s">
        <v>109</v>
      </c>
      <c r="CH124" s="289">
        <v>1</v>
      </c>
      <c r="CI124" s="290">
        <f t="shared" ref="CI124:CI138" si="368">VLOOKUP(CE124,OFERENTE_9,5,FALSE)</f>
        <v>0</v>
      </c>
      <c r="CJ124" s="291">
        <f t="shared" ref="CJ124:CJ138" si="369">+ROUND(CH124*CI124,0)</f>
        <v>0</v>
      </c>
      <c r="CK124" s="585" t="e">
        <f>+CK123/CJ189</f>
        <v>#DIV/0!</v>
      </c>
      <c r="CN124" s="286" t="s">
        <v>382</v>
      </c>
      <c r="CO124" s="305" t="s">
        <v>383</v>
      </c>
      <c r="CP124" s="288" t="s">
        <v>109</v>
      </c>
      <c r="CQ124" s="289">
        <v>1</v>
      </c>
      <c r="CR124" s="290">
        <f t="shared" ref="CR124:CR138" si="370">VLOOKUP(CN124,OFERENTE_10,5,FALSE)</f>
        <v>0</v>
      </c>
      <c r="CS124" s="291">
        <f t="shared" ref="CS124:CS138" si="371">+ROUND(CQ124*CR124,0)</f>
        <v>0</v>
      </c>
      <c r="CT124" s="585" t="e">
        <f>+CT123/CS189</f>
        <v>#DIV/0!</v>
      </c>
      <c r="CW124" s="286" t="s">
        <v>382</v>
      </c>
      <c r="CX124" s="305" t="s">
        <v>383</v>
      </c>
      <c r="CY124" s="288" t="s">
        <v>109</v>
      </c>
      <c r="CZ124" s="289">
        <v>1</v>
      </c>
      <c r="DA124" s="290">
        <f t="shared" ref="DA124:DA138" si="372">VLOOKUP(CW124,OFERENTE_11,5,FALSE)</f>
        <v>0</v>
      </c>
      <c r="DB124" s="291">
        <f t="shared" ref="DB124:DB138" si="373">+ROUND(CZ124*DA124,0)</f>
        <v>0</v>
      </c>
      <c r="DC124" s="585" t="e">
        <f>+DC123/DB189</f>
        <v>#DIV/0!</v>
      </c>
      <c r="DF124" s="286" t="s">
        <v>382</v>
      </c>
      <c r="DG124" s="305" t="s">
        <v>383</v>
      </c>
      <c r="DH124" s="288" t="s">
        <v>109</v>
      </c>
      <c r="DI124" s="289">
        <v>1</v>
      </c>
      <c r="DJ124" s="290">
        <f t="shared" ref="DJ124:DJ138" si="374">VLOOKUP(DF124,OFERENTE_12,5,FALSE)</f>
        <v>0</v>
      </c>
      <c r="DK124" s="291">
        <f t="shared" ref="DK124:DK138" si="375">+ROUND(DI124*DJ124,0)</f>
        <v>0</v>
      </c>
      <c r="DL124" s="585" t="e">
        <f>+DL123/DK189</f>
        <v>#DIV/0!</v>
      </c>
      <c r="DO124" s="286" t="s">
        <v>382</v>
      </c>
      <c r="DP124" s="305" t="s">
        <v>383</v>
      </c>
      <c r="DQ124" s="288" t="s">
        <v>109</v>
      </c>
      <c r="DR124" s="289">
        <v>1</v>
      </c>
      <c r="DS124" s="290">
        <f t="shared" ref="DS124:DS138" si="376">VLOOKUP(DO124,OFERENTE_13,5,FALSE)</f>
        <v>0</v>
      </c>
      <c r="DT124" s="291">
        <f t="shared" ref="DT124:DT138" si="377">+ROUND(DR124*DS124,0)</f>
        <v>0</v>
      </c>
      <c r="DU124" s="585" t="e">
        <f>+DU123/DT189</f>
        <v>#DIV/0!</v>
      </c>
      <c r="DX124" s="286" t="s">
        <v>382</v>
      </c>
      <c r="DY124" s="305" t="s">
        <v>383</v>
      </c>
      <c r="DZ124" s="288" t="s">
        <v>109</v>
      </c>
      <c r="EA124" s="289">
        <v>1</v>
      </c>
      <c r="EB124" s="290">
        <f t="shared" ref="EB124:EB138" si="378">VLOOKUP(DX124,OFERENTE_14,5,FALSE)</f>
        <v>0</v>
      </c>
      <c r="EC124" s="291">
        <f t="shared" ref="EC124:EC138" si="379">+ROUND(EA124*EB124,0)</f>
        <v>0</v>
      </c>
      <c r="ED124" s="585" t="e">
        <f>+ED123/EC189</f>
        <v>#DIV/0!</v>
      </c>
      <c r="EG124" s="286" t="s">
        <v>382</v>
      </c>
      <c r="EH124" s="305" t="s">
        <v>383</v>
      </c>
      <c r="EI124" s="288" t="s">
        <v>109</v>
      </c>
      <c r="EJ124" s="289">
        <v>1</v>
      </c>
      <c r="EK124" s="290">
        <f t="shared" ref="EK124:EK138" si="380">VLOOKUP(EG124,OFERENTE_15,5,FALSE)</f>
        <v>0</v>
      </c>
      <c r="EL124" s="291">
        <f t="shared" ref="EL124:EL138" si="381">+ROUND(EJ124*EK124,0)</f>
        <v>0</v>
      </c>
      <c r="EM124" s="585" t="e">
        <f>+EM123/EL189</f>
        <v>#DIV/0!</v>
      </c>
    </row>
    <row r="125" spans="2:143" ht="73.5" customHeight="1">
      <c r="B125" s="286" t="s">
        <v>384</v>
      </c>
      <c r="C125" s="305" t="s">
        <v>385</v>
      </c>
      <c r="D125" s="288" t="s">
        <v>109</v>
      </c>
      <c r="E125" s="289">
        <v>1</v>
      </c>
      <c r="F125" s="290">
        <v>0</v>
      </c>
      <c r="G125" s="291">
        <f t="shared" si="337"/>
        <v>0</v>
      </c>
      <c r="H125" s="587"/>
      <c r="K125" s="286" t="s">
        <v>384</v>
      </c>
      <c r="L125" s="305" t="s">
        <v>385</v>
      </c>
      <c r="M125" s="288" t="s">
        <v>109</v>
      </c>
      <c r="N125" s="289">
        <v>1</v>
      </c>
      <c r="O125" s="290">
        <f t="shared" si="289"/>
        <v>35247</v>
      </c>
      <c r="P125" s="291">
        <f t="shared" si="353"/>
        <v>35247</v>
      </c>
      <c r="Q125" s="587"/>
      <c r="T125" s="286" t="s">
        <v>384</v>
      </c>
      <c r="U125" s="305" t="s">
        <v>385</v>
      </c>
      <c r="V125" s="288" t="s">
        <v>109</v>
      </c>
      <c r="W125" s="289">
        <v>1</v>
      </c>
      <c r="X125" s="290">
        <f t="shared" si="354"/>
        <v>36400</v>
      </c>
      <c r="Y125" s="291">
        <f t="shared" si="355"/>
        <v>36400</v>
      </c>
      <c r="Z125" s="587"/>
      <c r="AC125" s="286" t="s">
        <v>384</v>
      </c>
      <c r="AD125" s="305" t="s">
        <v>385</v>
      </c>
      <c r="AE125" s="288" t="s">
        <v>109</v>
      </c>
      <c r="AF125" s="289">
        <v>1</v>
      </c>
      <c r="AG125" s="290">
        <f t="shared" si="356"/>
        <v>76800</v>
      </c>
      <c r="AH125" s="291">
        <f t="shared" si="357"/>
        <v>76800</v>
      </c>
      <c r="AI125" s="587"/>
      <c r="AL125" s="286" t="s">
        <v>384</v>
      </c>
      <c r="AM125" s="305" t="s">
        <v>385</v>
      </c>
      <c r="AN125" s="288" t="s">
        <v>109</v>
      </c>
      <c r="AO125" s="289">
        <v>1</v>
      </c>
      <c r="AP125" s="290">
        <f t="shared" si="358"/>
        <v>35000</v>
      </c>
      <c r="AQ125" s="291">
        <f t="shared" si="359"/>
        <v>35000</v>
      </c>
      <c r="AR125" s="587"/>
      <c r="AU125" s="286" t="s">
        <v>384</v>
      </c>
      <c r="AV125" s="305" t="s">
        <v>385</v>
      </c>
      <c r="AW125" s="288" t="s">
        <v>109</v>
      </c>
      <c r="AX125" s="289">
        <v>1</v>
      </c>
      <c r="AY125" s="290">
        <f t="shared" si="360"/>
        <v>17000</v>
      </c>
      <c r="AZ125" s="291">
        <f t="shared" si="361"/>
        <v>17000</v>
      </c>
      <c r="BA125" s="587"/>
      <c r="BD125" s="286" t="s">
        <v>384</v>
      </c>
      <c r="BE125" s="305" t="s">
        <v>385</v>
      </c>
      <c r="BF125" s="288" t="s">
        <v>109</v>
      </c>
      <c r="BG125" s="289">
        <v>1</v>
      </c>
      <c r="BH125" s="290">
        <f t="shared" si="362"/>
        <v>223992</v>
      </c>
      <c r="BI125" s="291">
        <f t="shared" si="363"/>
        <v>223992</v>
      </c>
      <c r="BJ125" s="587"/>
      <c r="BM125" s="286" t="s">
        <v>384</v>
      </c>
      <c r="BN125" s="305" t="s">
        <v>385</v>
      </c>
      <c r="BO125" s="288" t="s">
        <v>109</v>
      </c>
      <c r="BP125" s="289">
        <v>1</v>
      </c>
      <c r="BQ125" s="290">
        <f t="shared" si="364"/>
        <v>0</v>
      </c>
      <c r="BR125" s="291">
        <f t="shared" si="365"/>
        <v>0</v>
      </c>
      <c r="BS125" s="587"/>
      <c r="BV125" s="286" t="s">
        <v>384</v>
      </c>
      <c r="BW125" s="305" t="s">
        <v>385</v>
      </c>
      <c r="BX125" s="288" t="s">
        <v>109</v>
      </c>
      <c r="BY125" s="289">
        <v>1</v>
      </c>
      <c r="BZ125" s="290">
        <f t="shared" si="366"/>
        <v>0</v>
      </c>
      <c r="CA125" s="291">
        <f t="shared" si="367"/>
        <v>0</v>
      </c>
      <c r="CB125" s="587"/>
      <c r="CE125" s="286" t="s">
        <v>384</v>
      </c>
      <c r="CF125" s="305" t="s">
        <v>385</v>
      </c>
      <c r="CG125" s="288" t="s">
        <v>109</v>
      </c>
      <c r="CH125" s="289">
        <v>1</v>
      </c>
      <c r="CI125" s="290">
        <f t="shared" si="368"/>
        <v>0</v>
      </c>
      <c r="CJ125" s="291">
        <f t="shared" si="369"/>
        <v>0</v>
      </c>
      <c r="CK125" s="587"/>
      <c r="CN125" s="286" t="s">
        <v>384</v>
      </c>
      <c r="CO125" s="305" t="s">
        <v>385</v>
      </c>
      <c r="CP125" s="288" t="s">
        <v>109</v>
      </c>
      <c r="CQ125" s="289">
        <v>1</v>
      </c>
      <c r="CR125" s="290">
        <f t="shared" si="370"/>
        <v>0</v>
      </c>
      <c r="CS125" s="291">
        <f t="shared" si="371"/>
        <v>0</v>
      </c>
      <c r="CT125" s="587"/>
      <c r="CW125" s="286" t="s">
        <v>384</v>
      </c>
      <c r="CX125" s="305" t="s">
        <v>385</v>
      </c>
      <c r="CY125" s="288" t="s">
        <v>109</v>
      </c>
      <c r="CZ125" s="289">
        <v>1</v>
      </c>
      <c r="DA125" s="290">
        <f t="shared" si="372"/>
        <v>0</v>
      </c>
      <c r="DB125" s="291">
        <f t="shared" si="373"/>
        <v>0</v>
      </c>
      <c r="DC125" s="587"/>
      <c r="DF125" s="286" t="s">
        <v>384</v>
      </c>
      <c r="DG125" s="305" t="s">
        <v>385</v>
      </c>
      <c r="DH125" s="288" t="s">
        <v>109</v>
      </c>
      <c r="DI125" s="289">
        <v>1</v>
      </c>
      <c r="DJ125" s="290">
        <f t="shared" si="374"/>
        <v>0</v>
      </c>
      <c r="DK125" s="291">
        <f t="shared" si="375"/>
        <v>0</v>
      </c>
      <c r="DL125" s="587"/>
      <c r="DO125" s="286" t="s">
        <v>384</v>
      </c>
      <c r="DP125" s="305" t="s">
        <v>385</v>
      </c>
      <c r="DQ125" s="288" t="s">
        <v>109</v>
      </c>
      <c r="DR125" s="289">
        <v>1</v>
      </c>
      <c r="DS125" s="290">
        <f t="shared" si="376"/>
        <v>0</v>
      </c>
      <c r="DT125" s="291">
        <f t="shared" si="377"/>
        <v>0</v>
      </c>
      <c r="DU125" s="587"/>
      <c r="DX125" s="286" t="s">
        <v>384</v>
      </c>
      <c r="DY125" s="305" t="s">
        <v>385</v>
      </c>
      <c r="DZ125" s="288" t="s">
        <v>109</v>
      </c>
      <c r="EA125" s="289">
        <v>1</v>
      </c>
      <c r="EB125" s="290">
        <f t="shared" si="378"/>
        <v>0</v>
      </c>
      <c r="EC125" s="291">
        <f t="shared" si="379"/>
        <v>0</v>
      </c>
      <c r="ED125" s="587"/>
      <c r="EG125" s="286" t="s">
        <v>384</v>
      </c>
      <c r="EH125" s="305" t="s">
        <v>385</v>
      </c>
      <c r="EI125" s="288" t="s">
        <v>109</v>
      </c>
      <c r="EJ125" s="289">
        <v>1</v>
      </c>
      <c r="EK125" s="290">
        <f t="shared" si="380"/>
        <v>0</v>
      </c>
      <c r="EL125" s="291">
        <f t="shared" si="381"/>
        <v>0</v>
      </c>
      <c r="EM125" s="587"/>
    </row>
    <row r="126" spans="2:143" ht="73.5" customHeight="1">
      <c r="B126" s="286" t="s">
        <v>386</v>
      </c>
      <c r="C126" s="305" t="s">
        <v>387</v>
      </c>
      <c r="D126" s="288" t="s">
        <v>109</v>
      </c>
      <c r="E126" s="289">
        <v>1</v>
      </c>
      <c r="F126" s="290">
        <v>0</v>
      </c>
      <c r="G126" s="291">
        <f t="shared" si="337"/>
        <v>0</v>
      </c>
      <c r="H126" s="587"/>
      <c r="K126" s="286" t="s">
        <v>386</v>
      </c>
      <c r="L126" s="305" t="s">
        <v>387</v>
      </c>
      <c r="M126" s="288" t="s">
        <v>109</v>
      </c>
      <c r="N126" s="289">
        <v>1</v>
      </c>
      <c r="O126" s="290">
        <f t="shared" si="289"/>
        <v>145780</v>
      </c>
      <c r="P126" s="291">
        <f t="shared" si="353"/>
        <v>145780</v>
      </c>
      <c r="Q126" s="587"/>
      <c r="T126" s="286" t="s">
        <v>386</v>
      </c>
      <c r="U126" s="305" t="s">
        <v>387</v>
      </c>
      <c r="V126" s="288" t="s">
        <v>109</v>
      </c>
      <c r="W126" s="289">
        <v>1</v>
      </c>
      <c r="X126" s="290">
        <f t="shared" si="354"/>
        <v>52500</v>
      </c>
      <c r="Y126" s="291">
        <f t="shared" si="355"/>
        <v>52500</v>
      </c>
      <c r="Z126" s="587"/>
      <c r="AC126" s="286" t="s">
        <v>386</v>
      </c>
      <c r="AD126" s="305" t="s">
        <v>387</v>
      </c>
      <c r="AE126" s="288" t="s">
        <v>109</v>
      </c>
      <c r="AF126" s="289">
        <v>1</v>
      </c>
      <c r="AG126" s="290">
        <f t="shared" si="356"/>
        <v>91200</v>
      </c>
      <c r="AH126" s="291">
        <f t="shared" si="357"/>
        <v>91200</v>
      </c>
      <c r="AI126" s="587"/>
      <c r="AL126" s="286" t="s">
        <v>386</v>
      </c>
      <c r="AM126" s="305" t="s">
        <v>387</v>
      </c>
      <c r="AN126" s="288" t="s">
        <v>109</v>
      </c>
      <c r="AO126" s="289">
        <v>1</v>
      </c>
      <c r="AP126" s="290">
        <f t="shared" si="358"/>
        <v>42000</v>
      </c>
      <c r="AQ126" s="291">
        <f t="shared" si="359"/>
        <v>42000</v>
      </c>
      <c r="AR126" s="587"/>
      <c r="AU126" s="286" t="s">
        <v>386</v>
      </c>
      <c r="AV126" s="305" t="s">
        <v>387</v>
      </c>
      <c r="AW126" s="288" t="s">
        <v>109</v>
      </c>
      <c r="AX126" s="289">
        <v>1</v>
      </c>
      <c r="AY126" s="290">
        <f t="shared" si="360"/>
        <v>19000</v>
      </c>
      <c r="AZ126" s="291">
        <f t="shared" si="361"/>
        <v>19000</v>
      </c>
      <c r="BA126" s="587"/>
      <c r="BD126" s="286" t="s">
        <v>386</v>
      </c>
      <c r="BE126" s="305" t="s">
        <v>387</v>
      </c>
      <c r="BF126" s="288" t="s">
        <v>109</v>
      </c>
      <c r="BG126" s="289">
        <v>1</v>
      </c>
      <c r="BH126" s="290">
        <f t="shared" si="362"/>
        <v>239700</v>
      </c>
      <c r="BI126" s="291">
        <f t="shared" si="363"/>
        <v>239700</v>
      </c>
      <c r="BJ126" s="587"/>
      <c r="BM126" s="286" t="s">
        <v>386</v>
      </c>
      <c r="BN126" s="305" t="s">
        <v>387</v>
      </c>
      <c r="BO126" s="288" t="s">
        <v>109</v>
      </c>
      <c r="BP126" s="289">
        <v>1</v>
      </c>
      <c r="BQ126" s="290">
        <f t="shared" si="364"/>
        <v>0</v>
      </c>
      <c r="BR126" s="291">
        <f t="shared" si="365"/>
        <v>0</v>
      </c>
      <c r="BS126" s="587"/>
      <c r="BV126" s="286" t="s">
        <v>386</v>
      </c>
      <c r="BW126" s="305" t="s">
        <v>387</v>
      </c>
      <c r="BX126" s="288" t="s">
        <v>109</v>
      </c>
      <c r="BY126" s="289">
        <v>1</v>
      </c>
      <c r="BZ126" s="290">
        <f t="shared" si="366"/>
        <v>0</v>
      </c>
      <c r="CA126" s="291">
        <f t="shared" si="367"/>
        <v>0</v>
      </c>
      <c r="CB126" s="587"/>
      <c r="CE126" s="286" t="s">
        <v>386</v>
      </c>
      <c r="CF126" s="305" t="s">
        <v>387</v>
      </c>
      <c r="CG126" s="288" t="s">
        <v>109</v>
      </c>
      <c r="CH126" s="289">
        <v>1</v>
      </c>
      <c r="CI126" s="290">
        <f t="shared" si="368"/>
        <v>0</v>
      </c>
      <c r="CJ126" s="291">
        <f t="shared" si="369"/>
        <v>0</v>
      </c>
      <c r="CK126" s="587"/>
      <c r="CN126" s="286" t="s">
        <v>386</v>
      </c>
      <c r="CO126" s="305" t="s">
        <v>387</v>
      </c>
      <c r="CP126" s="288" t="s">
        <v>109</v>
      </c>
      <c r="CQ126" s="289">
        <v>1</v>
      </c>
      <c r="CR126" s="290">
        <f t="shared" si="370"/>
        <v>0</v>
      </c>
      <c r="CS126" s="291">
        <f t="shared" si="371"/>
        <v>0</v>
      </c>
      <c r="CT126" s="587"/>
      <c r="CW126" s="286" t="s">
        <v>386</v>
      </c>
      <c r="CX126" s="305" t="s">
        <v>387</v>
      </c>
      <c r="CY126" s="288" t="s">
        <v>109</v>
      </c>
      <c r="CZ126" s="289">
        <v>1</v>
      </c>
      <c r="DA126" s="290">
        <f t="shared" si="372"/>
        <v>0</v>
      </c>
      <c r="DB126" s="291">
        <f t="shared" si="373"/>
        <v>0</v>
      </c>
      <c r="DC126" s="587"/>
      <c r="DF126" s="286" t="s">
        <v>386</v>
      </c>
      <c r="DG126" s="305" t="s">
        <v>387</v>
      </c>
      <c r="DH126" s="288" t="s">
        <v>109</v>
      </c>
      <c r="DI126" s="289">
        <v>1</v>
      </c>
      <c r="DJ126" s="290">
        <f t="shared" si="374"/>
        <v>0</v>
      </c>
      <c r="DK126" s="291">
        <f t="shared" si="375"/>
        <v>0</v>
      </c>
      <c r="DL126" s="587"/>
      <c r="DO126" s="286" t="s">
        <v>386</v>
      </c>
      <c r="DP126" s="305" t="s">
        <v>387</v>
      </c>
      <c r="DQ126" s="288" t="s">
        <v>109</v>
      </c>
      <c r="DR126" s="289">
        <v>1</v>
      </c>
      <c r="DS126" s="290">
        <f t="shared" si="376"/>
        <v>0</v>
      </c>
      <c r="DT126" s="291">
        <f t="shared" si="377"/>
        <v>0</v>
      </c>
      <c r="DU126" s="587"/>
      <c r="DX126" s="286" t="s">
        <v>386</v>
      </c>
      <c r="DY126" s="305" t="s">
        <v>387</v>
      </c>
      <c r="DZ126" s="288" t="s">
        <v>109</v>
      </c>
      <c r="EA126" s="289">
        <v>1</v>
      </c>
      <c r="EB126" s="290">
        <f t="shared" si="378"/>
        <v>0</v>
      </c>
      <c r="EC126" s="291">
        <f t="shared" si="379"/>
        <v>0</v>
      </c>
      <c r="ED126" s="587"/>
      <c r="EG126" s="286" t="s">
        <v>386</v>
      </c>
      <c r="EH126" s="305" t="s">
        <v>387</v>
      </c>
      <c r="EI126" s="288" t="s">
        <v>109</v>
      </c>
      <c r="EJ126" s="289">
        <v>1</v>
      </c>
      <c r="EK126" s="290">
        <f t="shared" si="380"/>
        <v>0</v>
      </c>
      <c r="EL126" s="291">
        <f t="shared" si="381"/>
        <v>0</v>
      </c>
      <c r="EM126" s="587"/>
    </row>
    <row r="127" spans="2:143" ht="66.75" customHeight="1">
      <c r="B127" s="286" t="s">
        <v>388</v>
      </c>
      <c r="C127" s="305" t="s">
        <v>389</v>
      </c>
      <c r="D127" s="288" t="s">
        <v>107</v>
      </c>
      <c r="E127" s="289">
        <v>1</v>
      </c>
      <c r="F127" s="290">
        <v>0</v>
      </c>
      <c r="G127" s="291">
        <f t="shared" si="337"/>
        <v>0</v>
      </c>
      <c r="H127" s="587"/>
      <c r="K127" s="286" t="s">
        <v>388</v>
      </c>
      <c r="L127" s="305" t="s">
        <v>389</v>
      </c>
      <c r="M127" s="288" t="s">
        <v>107</v>
      </c>
      <c r="N127" s="289">
        <v>1</v>
      </c>
      <c r="O127" s="290">
        <f t="shared" si="289"/>
        <v>120000</v>
      </c>
      <c r="P127" s="291">
        <f t="shared" si="353"/>
        <v>120000</v>
      </c>
      <c r="Q127" s="587"/>
      <c r="T127" s="286" t="s">
        <v>388</v>
      </c>
      <c r="U127" s="305" t="s">
        <v>389</v>
      </c>
      <c r="V127" s="288" t="s">
        <v>107</v>
      </c>
      <c r="W127" s="289">
        <v>1</v>
      </c>
      <c r="X127" s="290">
        <f t="shared" si="354"/>
        <v>45000</v>
      </c>
      <c r="Y127" s="291">
        <f t="shared" si="355"/>
        <v>45000</v>
      </c>
      <c r="Z127" s="587"/>
      <c r="AC127" s="286" t="s">
        <v>388</v>
      </c>
      <c r="AD127" s="305" t="s">
        <v>389</v>
      </c>
      <c r="AE127" s="288" t="s">
        <v>107</v>
      </c>
      <c r="AF127" s="289">
        <v>1</v>
      </c>
      <c r="AG127" s="290">
        <f t="shared" si="356"/>
        <v>91200</v>
      </c>
      <c r="AH127" s="291">
        <f t="shared" si="357"/>
        <v>91200</v>
      </c>
      <c r="AI127" s="587"/>
      <c r="AL127" s="286" t="s">
        <v>388</v>
      </c>
      <c r="AM127" s="305" t="s">
        <v>389</v>
      </c>
      <c r="AN127" s="288" t="s">
        <v>107</v>
      </c>
      <c r="AO127" s="289">
        <v>1</v>
      </c>
      <c r="AP127" s="290">
        <f t="shared" si="358"/>
        <v>80000</v>
      </c>
      <c r="AQ127" s="291">
        <f t="shared" si="359"/>
        <v>80000</v>
      </c>
      <c r="AR127" s="587"/>
      <c r="AU127" s="286" t="s">
        <v>388</v>
      </c>
      <c r="AV127" s="305" t="s">
        <v>389</v>
      </c>
      <c r="AW127" s="288" t="s">
        <v>107</v>
      </c>
      <c r="AX127" s="289">
        <v>1</v>
      </c>
      <c r="AY127" s="290">
        <f t="shared" si="360"/>
        <v>15000</v>
      </c>
      <c r="AZ127" s="291">
        <f t="shared" si="361"/>
        <v>15000</v>
      </c>
      <c r="BA127" s="587"/>
      <c r="BD127" s="286" t="s">
        <v>388</v>
      </c>
      <c r="BE127" s="305" t="s">
        <v>389</v>
      </c>
      <c r="BF127" s="288" t="s">
        <v>107</v>
      </c>
      <c r="BG127" s="289">
        <v>1</v>
      </c>
      <c r="BH127" s="290">
        <f t="shared" si="362"/>
        <v>239700</v>
      </c>
      <c r="BI127" s="291">
        <f t="shared" si="363"/>
        <v>239700</v>
      </c>
      <c r="BJ127" s="587"/>
      <c r="BM127" s="286" t="s">
        <v>388</v>
      </c>
      <c r="BN127" s="305" t="s">
        <v>389</v>
      </c>
      <c r="BO127" s="288" t="s">
        <v>107</v>
      </c>
      <c r="BP127" s="289">
        <v>1</v>
      </c>
      <c r="BQ127" s="290">
        <f t="shared" si="364"/>
        <v>0</v>
      </c>
      <c r="BR127" s="291">
        <f t="shared" si="365"/>
        <v>0</v>
      </c>
      <c r="BS127" s="587"/>
      <c r="BV127" s="286" t="s">
        <v>388</v>
      </c>
      <c r="BW127" s="305" t="s">
        <v>389</v>
      </c>
      <c r="BX127" s="288" t="s">
        <v>107</v>
      </c>
      <c r="BY127" s="289">
        <v>1</v>
      </c>
      <c r="BZ127" s="290">
        <f t="shared" si="366"/>
        <v>0</v>
      </c>
      <c r="CA127" s="291">
        <f t="shared" si="367"/>
        <v>0</v>
      </c>
      <c r="CB127" s="587"/>
      <c r="CE127" s="286" t="s">
        <v>388</v>
      </c>
      <c r="CF127" s="305" t="s">
        <v>389</v>
      </c>
      <c r="CG127" s="288" t="s">
        <v>107</v>
      </c>
      <c r="CH127" s="289">
        <v>1</v>
      </c>
      <c r="CI127" s="290">
        <f t="shared" si="368"/>
        <v>0</v>
      </c>
      <c r="CJ127" s="291">
        <f t="shared" si="369"/>
        <v>0</v>
      </c>
      <c r="CK127" s="587"/>
      <c r="CN127" s="286" t="s">
        <v>388</v>
      </c>
      <c r="CO127" s="305" t="s">
        <v>389</v>
      </c>
      <c r="CP127" s="288" t="s">
        <v>107</v>
      </c>
      <c r="CQ127" s="289">
        <v>1</v>
      </c>
      <c r="CR127" s="290">
        <f t="shared" si="370"/>
        <v>0</v>
      </c>
      <c r="CS127" s="291">
        <f t="shared" si="371"/>
        <v>0</v>
      </c>
      <c r="CT127" s="587"/>
      <c r="CW127" s="286" t="s">
        <v>388</v>
      </c>
      <c r="CX127" s="305" t="s">
        <v>389</v>
      </c>
      <c r="CY127" s="288" t="s">
        <v>107</v>
      </c>
      <c r="CZ127" s="289">
        <v>1</v>
      </c>
      <c r="DA127" s="290">
        <f t="shared" si="372"/>
        <v>0</v>
      </c>
      <c r="DB127" s="291">
        <f t="shared" si="373"/>
        <v>0</v>
      </c>
      <c r="DC127" s="587"/>
      <c r="DF127" s="286" t="s">
        <v>388</v>
      </c>
      <c r="DG127" s="305" t="s">
        <v>389</v>
      </c>
      <c r="DH127" s="288" t="s">
        <v>107</v>
      </c>
      <c r="DI127" s="289">
        <v>1</v>
      </c>
      <c r="DJ127" s="290">
        <f t="shared" si="374"/>
        <v>0</v>
      </c>
      <c r="DK127" s="291">
        <f t="shared" si="375"/>
        <v>0</v>
      </c>
      <c r="DL127" s="587"/>
      <c r="DO127" s="286" t="s">
        <v>388</v>
      </c>
      <c r="DP127" s="305" t="s">
        <v>389</v>
      </c>
      <c r="DQ127" s="288" t="s">
        <v>107</v>
      </c>
      <c r="DR127" s="289">
        <v>1</v>
      </c>
      <c r="DS127" s="290">
        <f t="shared" si="376"/>
        <v>0</v>
      </c>
      <c r="DT127" s="291">
        <f t="shared" si="377"/>
        <v>0</v>
      </c>
      <c r="DU127" s="587"/>
      <c r="DX127" s="286" t="s">
        <v>388</v>
      </c>
      <c r="DY127" s="305" t="s">
        <v>389</v>
      </c>
      <c r="DZ127" s="288" t="s">
        <v>107</v>
      </c>
      <c r="EA127" s="289">
        <v>1</v>
      </c>
      <c r="EB127" s="290">
        <f t="shared" si="378"/>
        <v>0</v>
      </c>
      <c r="EC127" s="291">
        <f t="shared" si="379"/>
        <v>0</v>
      </c>
      <c r="ED127" s="587"/>
      <c r="EG127" s="286" t="s">
        <v>388</v>
      </c>
      <c r="EH127" s="305" t="s">
        <v>389</v>
      </c>
      <c r="EI127" s="288" t="s">
        <v>107</v>
      </c>
      <c r="EJ127" s="289">
        <v>1</v>
      </c>
      <c r="EK127" s="290">
        <f t="shared" si="380"/>
        <v>0</v>
      </c>
      <c r="EL127" s="291">
        <f t="shared" si="381"/>
        <v>0</v>
      </c>
      <c r="EM127" s="587"/>
    </row>
    <row r="128" spans="2:143" ht="65.25" customHeight="1">
      <c r="B128" s="286" t="s">
        <v>390</v>
      </c>
      <c r="C128" s="305" t="s">
        <v>391</v>
      </c>
      <c r="D128" s="288" t="s">
        <v>107</v>
      </c>
      <c r="E128" s="289">
        <v>1</v>
      </c>
      <c r="F128" s="290">
        <v>0</v>
      </c>
      <c r="G128" s="291">
        <f t="shared" si="337"/>
        <v>0</v>
      </c>
      <c r="H128" s="587"/>
      <c r="K128" s="286" t="s">
        <v>390</v>
      </c>
      <c r="L128" s="305" t="s">
        <v>391</v>
      </c>
      <c r="M128" s="288" t="s">
        <v>107</v>
      </c>
      <c r="N128" s="289">
        <v>1</v>
      </c>
      <c r="O128" s="290">
        <f t="shared" si="289"/>
        <v>112470</v>
      </c>
      <c r="P128" s="291">
        <f t="shared" si="353"/>
        <v>112470</v>
      </c>
      <c r="Q128" s="587"/>
      <c r="T128" s="286" t="s">
        <v>390</v>
      </c>
      <c r="U128" s="305" t="s">
        <v>391</v>
      </c>
      <c r="V128" s="288" t="s">
        <v>107</v>
      </c>
      <c r="W128" s="289">
        <v>1</v>
      </c>
      <c r="X128" s="290">
        <f t="shared" si="354"/>
        <v>45000</v>
      </c>
      <c r="Y128" s="291">
        <f t="shared" si="355"/>
        <v>45000</v>
      </c>
      <c r="Z128" s="587"/>
      <c r="AC128" s="286" t="s">
        <v>390</v>
      </c>
      <c r="AD128" s="305" t="s">
        <v>391</v>
      </c>
      <c r="AE128" s="288" t="s">
        <v>107</v>
      </c>
      <c r="AF128" s="289">
        <v>1</v>
      </c>
      <c r="AG128" s="290">
        <f t="shared" si="356"/>
        <v>32500</v>
      </c>
      <c r="AH128" s="291">
        <f t="shared" si="357"/>
        <v>32500</v>
      </c>
      <c r="AI128" s="587"/>
      <c r="AL128" s="286" t="s">
        <v>390</v>
      </c>
      <c r="AM128" s="305" t="s">
        <v>391</v>
      </c>
      <c r="AN128" s="288" t="s">
        <v>107</v>
      </c>
      <c r="AO128" s="289">
        <v>1</v>
      </c>
      <c r="AP128" s="290">
        <f t="shared" si="358"/>
        <v>80000</v>
      </c>
      <c r="AQ128" s="291">
        <f t="shared" si="359"/>
        <v>80000</v>
      </c>
      <c r="AR128" s="587"/>
      <c r="AU128" s="286" t="s">
        <v>390</v>
      </c>
      <c r="AV128" s="305" t="s">
        <v>391</v>
      </c>
      <c r="AW128" s="288" t="s">
        <v>107</v>
      </c>
      <c r="AX128" s="289">
        <v>1</v>
      </c>
      <c r="AY128" s="290">
        <f t="shared" si="360"/>
        <v>15000</v>
      </c>
      <c r="AZ128" s="291">
        <f t="shared" si="361"/>
        <v>15000</v>
      </c>
      <c r="BA128" s="587"/>
      <c r="BD128" s="286" t="s">
        <v>390</v>
      </c>
      <c r="BE128" s="305" t="s">
        <v>391</v>
      </c>
      <c r="BF128" s="288" t="s">
        <v>107</v>
      </c>
      <c r="BG128" s="289">
        <v>1</v>
      </c>
      <c r="BH128" s="290">
        <f t="shared" si="362"/>
        <v>239700</v>
      </c>
      <c r="BI128" s="291">
        <f t="shared" si="363"/>
        <v>239700</v>
      </c>
      <c r="BJ128" s="587"/>
      <c r="BM128" s="286" t="s">
        <v>390</v>
      </c>
      <c r="BN128" s="305" t="s">
        <v>391</v>
      </c>
      <c r="BO128" s="288" t="s">
        <v>107</v>
      </c>
      <c r="BP128" s="289">
        <v>1</v>
      </c>
      <c r="BQ128" s="290">
        <f t="shared" si="364"/>
        <v>0</v>
      </c>
      <c r="BR128" s="291">
        <f t="shared" si="365"/>
        <v>0</v>
      </c>
      <c r="BS128" s="587"/>
      <c r="BV128" s="286" t="s">
        <v>390</v>
      </c>
      <c r="BW128" s="305" t="s">
        <v>391</v>
      </c>
      <c r="BX128" s="288" t="s">
        <v>107</v>
      </c>
      <c r="BY128" s="289">
        <v>1</v>
      </c>
      <c r="BZ128" s="290">
        <f t="shared" si="366"/>
        <v>0</v>
      </c>
      <c r="CA128" s="291">
        <f t="shared" si="367"/>
        <v>0</v>
      </c>
      <c r="CB128" s="587"/>
      <c r="CE128" s="286" t="s">
        <v>390</v>
      </c>
      <c r="CF128" s="305" t="s">
        <v>391</v>
      </c>
      <c r="CG128" s="288" t="s">
        <v>107</v>
      </c>
      <c r="CH128" s="289">
        <v>1</v>
      </c>
      <c r="CI128" s="290">
        <f t="shared" si="368"/>
        <v>0</v>
      </c>
      <c r="CJ128" s="291">
        <f t="shared" si="369"/>
        <v>0</v>
      </c>
      <c r="CK128" s="587"/>
      <c r="CN128" s="286" t="s">
        <v>390</v>
      </c>
      <c r="CO128" s="305" t="s">
        <v>391</v>
      </c>
      <c r="CP128" s="288" t="s">
        <v>107</v>
      </c>
      <c r="CQ128" s="289">
        <v>1</v>
      </c>
      <c r="CR128" s="290">
        <f t="shared" si="370"/>
        <v>0</v>
      </c>
      <c r="CS128" s="291">
        <f t="shared" si="371"/>
        <v>0</v>
      </c>
      <c r="CT128" s="587"/>
      <c r="CW128" s="286" t="s">
        <v>390</v>
      </c>
      <c r="CX128" s="305" t="s">
        <v>391</v>
      </c>
      <c r="CY128" s="288" t="s">
        <v>107</v>
      </c>
      <c r="CZ128" s="289">
        <v>1</v>
      </c>
      <c r="DA128" s="290">
        <f t="shared" si="372"/>
        <v>0</v>
      </c>
      <c r="DB128" s="291">
        <f t="shared" si="373"/>
        <v>0</v>
      </c>
      <c r="DC128" s="587"/>
      <c r="DF128" s="286" t="s">
        <v>390</v>
      </c>
      <c r="DG128" s="305" t="s">
        <v>391</v>
      </c>
      <c r="DH128" s="288" t="s">
        <v>107</v>
      </c>
      <c r="DI128" s="289">
        <v>1</v>
      </c>
      <c r="DJ128" s="290">
        <f t="shared" si="374"/>
        <v>0</v>
      </c>
      <c r="DK128" s="291">
        <f t="shared" si="375"/>
        <v>0</v>
      </c>
      <c r="DL128" s="587"/>
      <c r="DO128" s="286" t="s">
        <v>390</v>
      </c>
      <c r="DP128" s="305" t="s">
        <v>391</v>
      </c>
      <c r="DQ128" s="288" t="s">
        <v>107</v>
      </c>
      <c r="DR128" s="289">
        <v>1</v>
      </c>
      <c r="DS128" s="290">
        <f t="shared" si="376"/>
        <v>0</v>
      </c>
      <c r="DT128" s="291">
        <f t="shared" si="377"/>
        <v>0</v>
      </c>
      <c r="DU128" s="587"/>
      <c r="DX128" s="286" t="s">
        <v>390</v>
      </c>
      <c r="DY128" s="305" t="s">
        <v>391</v>
      </c>
      <c r="DZ128" s="288" t="s">
        <v>107</v>
      </c>
      <c r="EA128" s="289">
        <v>1</v>
      </c>
      <c r="EB128" s="290">
        <f t="shared" si="378"/>
        <v>0</v>
      </c>
      <c r="EC128" s="291">
        <f t="shared" si="379"/>
        <v>0</v>
      </c>
      <c r="ED128" s="587"/>
      <c r="EG128" s="286" t="s">
        <v>390</v>
      </c>
      <c r="EH128" s="305" t="s">
        <v>391</v>
      </c>
      <c r="EI128" s="288" t="s">
        <v>107</v>
      </c>
      <c r="EJ128" s="289">
        <v>1</v>
      </c>
      <c r="EK128" s="290">
        <f t="shared" si="380"/>
        <v>0</v>
      </c>
      <c r="EL128" s="291">
        <f t="shared" si="381"/>
        <v>0</v>
      </c>
      <c r="EM128" s="587"/>
    </row>
    <row r="129" spans="2:143" ht="67.5" customHeight="1">
      <c r="B129" s="286" t="s">
        <v>392</v>
      </c>
      <c r="C129" s="305" t="s">
        <v>393</v>
      </c>
      <c r="D129" s="288" t="s">
        <v>107</v>
      </c>
      <c r="E129" s="289">
        <v>1</v>
      </c>
      <c r="F129" s="290">
        <v>0</v>
      </c>
      <c r="G129" s="291">
        <f t="shared" si="337"/>
        <v>0</v>
      </c>
      <c r="H129" s="587"/>
      <c r="K129" s="286" t="s">
        <v>392</v>
      </c>
      <c r="L129" s="305" t="s">
        <v>393</v>
      </c>
      <c r="M129" s="288" t="s">
        <v>107</v>
      </c>
      <c r="N129" s="289">
        <v>1</v>
      </c>
      <c r="O129" s="290">
        <f t="shared" si="289"/>
        <v>125470</v>
      </c>
      <c r="P129" s="291">
        <f t="shared" si="353"/>
        <v>125470</v>
      </c>
      <c r="Q129" s="587"/>
      <c r="T129" s="286" t="s">
        <v>392</v>
      </c>
      <c r="U129" s="305" t="s">
        <v>393</v>
      </c>
      <c r="V129" s="288" t="s">
        <v>107</v>
      </c>
      <c r="W129" s="289">
        <v>1</v>
      </c>
      <c r="X129" s="290">
        <f t="shared" si="354"/>
        <v>23000</v>
      </c>
      <c r="Y129" s="291">
        <f t="shared" si="355"/>
        <v>23000</v>
      </c>
      <c r="Z129" s="587"/>
      <c r="AC129" s="286" t="s">
        <v>392</v>
      </c>
      <c r="AD129" s="305" t="s">
        <v>393</v>
      </c>
      <c r="AE129" s="288" t="s">
        <v>107</v>
      </c>
      <c r="AF129" s="289">
        <v>1</v>
      </c>
      <c r="AG129" s="290">
        <f t="shared" si="356"/>
        <v>24000</v>
      </c>
      <c r="AH129" s="291">
        <f t="shared" si="357"/>
        <v>24000</v>
      </c>
      <c r="AI129" s="587"/>
      <c r="AL129" s="286" t="s">
        <v>392</v>
      </c>
      <c r="AM129" s="305" t="s">
        <v>393</v>
      </c>
      <c r="AN129" s="288" t="s">
        <v>107</v>
      </c>
      <c r="AO129" s="289">
        <v>1</v>
      </c>
      <c r="AP129" s="290">
        <f t="shared" si="358"/>
        <v>80000</v>
      </c>
      <c r="AQ129" s="291">
        <f t="shared" si="359"/>
        <v>80000</v>
      </c>
      <c r="AR129" s="587"/>
      <c r="AU129" s="286" t="s">
        <v>392</v>
      </c>
      <c r="AV129" s="305" t="s">
        <v>393</v>
      </c>
      <c r="AW129" s="288" t="s">
        <v>107</v>
      </c>
      <c r="AX129" s="289">
        <v>1</v>
      </c>
      <c r="AY129" s="290">
        <f t="shared" si="360"/>
        <v>14000</v>
      </c>
      <c r="AZ129" s="291">
        <f t="shared" si="361"/>
        <v>14000</v>
      </c>
      <c r="BA129" s="587"/>
      <c r="BD129" s="286" t="s">
        <v>392</v>
      </c>
      <c r="BE129" s="305" t="s">
        <v>393</v>
      </c>
      <c r="BF129" s="288" t="s">
        <v>107</v>
      </c>
      <c r="BG129" s="289">
        <v>1</v>
      </c>
      <c r="BH129" s="290">
        <f t="shared" si="362"/>
        <v>223992</v>
      </c>
      <c r="BI129" s="291">
        <f t="shared" si="363"/>
        <v>223992</v>
      </c>
      <c r="BJ129" s="587"/>
      <c r="BM129" s="286" t="s">
        <v>392</v>
      </c>
      <c r="BN129" s="305" t="s">
        <v>393</v>
      </c>
      <c r="BO129" s="288" t="s">
        <v>107</v>
      </c>
      <c r="BP129" s="289">
        <v>1</v>
      </c>
      <c r="BQ129" s="290">
        <f t="shared" si="364"/>
        <v>0</v>
      </c>
      <c r="BR129" s="291">
        <f t="shared" si="365"/>
        <v>0</v>
      </c>
      <c r="BS129" s="587"/>
      <c r="BV129" s="286" t="s">
        <v>392</v>
      </c>
      <c r="BW129" s="305" t="s">
        <v>393</v>
      </c>
      <c r="BX129" s="288" t="s">
        <v>107</v>
      </c>
      <c r="BY129" s="289">
        <v>1</v>
      </c>
      <c r="BZ129" s="290">
        <f t="shared" si="366"/>
        <v>0</v>
      </c>
      <c r="CA129" s="291">
        <f t="shared" si="367"/>
        <v>0</v>
      </c>
      <c r="CB129" s="587"/>
      <c r="CE129" s="286" t="s">
        <v>392</v>
      </c>
      <c r="CF129" s="305" t="s">
        <v>393</v>
      </c>
      <c r="CG129" s="288" t="s">
        <v>107</v>
      </c>
      <c r="CH129" s="289">
        <v>1</v>
      </c>
      <c r="CI129" s="290">
        <f t="shared" si="368"/>
        <v>0</v>
      </c>
      <c r="CJ129" s="291">
        <f t="shared" si="369"/>
        <v>0</v>
      </c>
      <c r="CK129" s="587"/>
      <c r="CN129" s="286" t="s">
        <v>392</v>
      </c>
      <c r="CO129" s="305" t="s">
        <v>393</v>
      </c>
      <c r="CP129" s="288" t="s">
        <v>107</v>
      </c>
      <c r="CQ129" s="289">
        <v>1</v>
      </c>
      <c r="CR129" s="290">
        <f t="shared" si="370"/>
        <v>0</v>
      </c>
      <c r="CS129" s="291">
        <f t="shared" si="371"/>
        <v>0</v>
      </c>
      <c r="CT129" s="587"/>
      <c r="CW129" s="286" t="s">
        <v>392</v>
      </c>
      <c r="CX129" s="305" t="s">
        <v>393</v>
      </c>
      <c r="CY129" s="288" t="s">
        <v>107</v>
      </c>
      <c r="CZ129" s="289">
        <v>1</v>
      </c>
      <c r="DA129" s="290">
        <f t="shared" si="372"/>
        <v>0</v>
      </c>
      <c r="DB129" s="291">
        <f t="shared" si="373"/>
        <v>0</v>
      </c>
      <c r="DC129" s="587"/>
      <c r="DF129" s="286" t="s">
        <v>392</v>
      </c>
      <c r="DG129" s="305" t="s">
        <v>393</v>
      </c>
      <c r="DH129" s="288" t="s">
        <v>107</v>
      </c>
      <c r="DI129" s="289">
        <v>1</v>
      </c>
      <c r="DJ129" s="290">
        <f t="shared" si="374"/>
        <v>0</v>
      </c>
      <c r="DK129" s="291">
        <f t="shared" si="375"/>
        <v>0</v>
      </c>
      <c r="DL129" s="587"/>
      <c r="DO129" s="286" t="s">
        <v>392</v>
      </c>
      <c r="DP129" s="305" t="s">
        <v>393</v>
      </c>
      <c r="DQ129" s="288" t="s">
        <v>107</v>
      </c>
      <c r="DR129" s="289">
        <v>1</v>
      </c>
      <c r="DS129" s="290">
        <f t="shared" si="376"/>
        <v>0</v>
      </c>
      <c r="DT129" s="291">
        <f t="shared" si="377"/>
        <v>0</v>
      </c>
      <c r="DU129" s="587"/>
      <c r="DX129" s="286" t="s">
        <v>392</v>
      </c>
      <c r="DY129" s="305" t="s">
        <v>393</v>
      </c>
      <c r="DZ129" s="288" t="s">
        <v>107</v>
      </c>
      <c r="EA129" s="289">
        <v>1</v>
      </c>
      <c r="EB129" s="290">
        <f t="shared" si="378"/>
        <v>0</v>
      </c>
      <c r="EC129" s="291">
        <f t="shared" si="379"/>
        <v>0</v>
      </c>
      <c r="ED129" s="587"/>
      <c r="EG129" s="286" t="s">
        <v>392</v>
      </c>
      <c r="EH129" s="305" t="s">
        <v>393</v>
      </c>
      <c r="EI129" s="288" t="s">
        <v>107</v>
      </c>
      <c r="EJ129" s="289">
        <v>1</v>
      </c>
      <c r="EK129" s="290">
        <f t="shared" si="380"/>
        <v>0</v>
      </c>
      <c r="EL129" s="291">
        <f t="shared" si="381"/>
        <v>0</v>
      </c>
      <c r="EM129" s="587"/>
    </row>
    <row r="130" spans="2:143" ht="71.25" customHeight="1">
      <c r="B130" s="286" t="s">
        <v>394</v>
      </c>
      <c r="C130" s="305" t="s">
        <v>395</v>
      </c>
      <c r="D130" s="288" t="s">
        <v>107</v>
      </c>
      <c r="E130" s="289">
        <v>1</v>
      </c>
      <c r="F130" s="290">
        <v>0</v>
      </c>
      <c r="G130" s="291">
        <f t="shared" si="337"/>
        <v>0</v>
      </c>
      <c r="H130" s="587"/>
      <c r="K130" s="286" t="s">
        <v>394</v>
      </c>
      <c r="L130" s="305" t="s">
        <v>395</v>
      </c>
      <c r="M130" s="288" t="s">
        <v>107</v>
      </c>
      <c r="N130" s="289">
        <v>1</v>
      </c>
      <c r="O130" s="290">
        <f t="shared" si="289"/>
        <v>102050</v>
      </c>
      <c r="P130" s="291">
        <f t="shared" si="353"/>
        <v>102050</v>
      </c>
      <c r="Q130" s="587"/>
      <c r="T130" s="286" t="s">
        <v>394</v>
      </c>
      <c r="U130" s="305" t="s">
        <v>395</v>
      </c>
      <c r="V130" s="288" t="s">
        <v>107</v>
      </c>
      <c r="W130" s="289">
        <v>1</v>
      </c>
      <c r="X130" s="290">
        <f t="shared" si="354"/>
        <v>23000</v>
      </c>
      <c r="Y130" s="291">
        <f t="shared" si="355"/>
        <v>23000</v>
      </c>
      <c r="Z130" s="587"/>
      <c r="AC130" s="286" t="s">
        <v>394</v>
      </c>
      <c r="AD130" s="305" t="s">
        <v>395</v>
      </c>
      <c r="AE130" s="288" t="s">
        <v>107</v>
      </c>
      <c r="AF130" s="289">
        <v>1</v>
      </c>
      <c r="AG130" s="290">
        <f t="shared" si="356"/>
        <v>16000</v>
      </c>
      <c r="AH130" s="291">
        <f t="shared" si="357"/>
        <v>16000</v>
      </c>
      <c r="AI130" s="587"/>
      <c r="AL130" s="286" t="s">
        <v>394</v>
      </c>
      <c r="AM130" s="305" t="s">
        <v>395</v>
      </c>
      <c r="AN130" s="288" t="s">
        <v>107</v>
      </c>
      <c r="AO130" s="289">
        <v>1</v>
      </c>
      <c r="AP130" s="290">
        <f t="shared" si="358"/>
        <v>70000</v>
      </c>
      <c r="AQ130" s="291">
        <f t="shared" si="359"/>
        <v>70000</v>
      </c>
      <c r="AR130" s="587"/>
      <c r="AU130" s="286" t="s">
        <v>394</v>
      </c>
      <c r="AV130" s="305" t="s">
        <v>395</v>
      </c>
      <c r="AW130" s="288" t="s">
        <v>107</v>
      </c>
      <c r="AX130" s="289">
        <v>1</v>
      </c>
      <c r="AY130" s="290">
        <f t="shared" si="360"/>
        <v>12000</v>
      </c>
      <c r="AZ130" s="291">
        <f t="shared" si="361"/>
        <v>12000</v>
      </c>
      <c r="BA130" s="587"/>
      <c r="BD130" s="286" t="s">
        <v>394</v>
      </c>
      <c r="BE130" s="305" t="s">
        <v>395</v>
      </c>
      <c r="BF130" s="288" t="s">
        <v>107</v>
      </c>
      <c r="BG130" s="289">
        <v>1</v>
      </c>
      <c r="BH130" s="290">
        <f t="shared" si="362"/>
        <v>186660</v>
      </c>
      <c r="BI130" s="291">
        <f t="shared" si="363"/>
        <v>186660</v>
      </c>
      <c r="BJ130" s="587"/>
      <c r="BM130" s="286" t="s">
        <v>394</v>
      </c>
      <c r="BN130" s="305" t="s">
        <v>395</v>
      </c>
      <c r="BO130" s="288" t="s">
        <v>107</v>
      </c>
      <c r="BP130" s="289">
        <v>1</v>
      </c>
      <c r="BQ130" s="290">
        <f t="shared" si="364"/>
        <v>0</v>
      </c>
      <c r="BR130" s="291">
        <f t="shared" si="365"/>
        <v>0</v>
      </c>
      <c r="BS130" s="587"/>
      <c r="BV130" s="286" t="s">
        <v>394</v>
      </c>
      <c r="BW130" s="305" t="s">
        <v>395</v>
      </c>
      <c r="BX130" s="288" t="s">
        <v>107</v>
      </c>
      <c r="BY130" s="289">
        <v>1</v>
      </c>
      <c r="BZ130" s="290">
        <f t="shared" si="366"/>
        <v>0</v>
      </c>
      <c r="CA130" s="291">
        <f t="shared" si="367"/>
        <v>0</v>
      </c>
      <c r="CB130" s="587"/>
      <c r="CE130" s="286" t="s">
        <v>394</v>
      </c>
      <c r="CF130" s="305" t="s">
        <v>395</v>
      </c>
      <c r="CG130" s="288" t="s">
        <v>107</v>
      </c>
      <c r="CH130" s="289">
        <v>1</v>
      </c>
      <c r="CI130" s="290">
        <f t="shared" si="368"/>
        <v>0</v>
      </c>
      <c r="CJ130" s="291">
        <f t="shared" si="369"/>
        <v>0</v>
      </c>
      <c r="CK130" s="587"/>
      <c r="CN130" s="286" t="s">
        <v>394</v>
      </c>
      <c r="CO130" s="305" t="s">
        <v>395</v>
      </c>
      <c r="CP130" s="288" t="s">
        <v>107</v>
      </c>
      <c r="CQ130" s="289">
        <v>1</v>
      </c>
      <c r="CR130" s="290">
        <f t="shared" si="370"/>
        <v>0</v>
      </c>
      <c r="CS130" s="291">
        <f t="shared" si="371"/>
        <v>0</v>
      </c>
      <c r="CT130" s="587"/>
      <c r="CW130" s="286" t="s">
        <v>394</v>
      </c>
      <c r="CX130" s="305" t="s">
        <v>395</v>
      </c>
      <c r="CY130" s="288" t="s">
        <v>107</v>
      </c>
      <c r="CZ130" s="289">
        <v>1</v>
      </c>
      <c r="DA130" s="290">
        <f t="shared" si="372"/>
        <v>0</v>
      </c>
      <c r="DB130" s="291">
        <f t="shared" si="373"/>
        <v>0</v>
      </c>
      <c r="DC130" s="587"/>
      <c r="DF130" s="286" t="s">
        <v>394</v>
      </c>
      <c r="DG130" s="305" t="s">
        <v>395</v>
      </c>
      <c r="DH130" s="288" t="s">
        <v>107</v>
      </c>
      <c r="DI130" s="289">
        <v>1</v>
      </c>
      <c r="DJ130" s="290">
        <f t="shared" si="374"/>
        <v>0</v>
      </c>
      <c r="DK130" s="291">
        <f t="shared" si="375"/>
        <v>0</v>
      </c>
      <c r="DL130" s="587"/>
      <c r="DO130" s="286" t="s">
        <v>394</v>
      </c>
      <c r="DP130" s="305" t="s">
        <v>395</v>
      </c>
      <c r="DQ130" s="288" t="s">
        <v>107</v>
      </c>
      <c r="DR130" s="289">
        <v>1</v>
      </c>
      <c r="DS130" s="290">
        <f t="shared" si="376"/>
        <v>0</v>
      </c>
      <c r="DT130" s="291">
        <f t="shared" si="377"/>
        <v>0</v>
      </c>
      <c r="DU130" s="587"/>
      <c r="DX130" s="286" t="s">
        <v>394</v>
      </c>
      <c r="DY130" s="305" t="s">
        <v>395</v>
      </c>
      <c r="DZ130" s="288" t="s">
        <v>107</v>
      </c>
      <c r="EA130" s="289">
        <v>1</v>
      </c>
      <c r="EB130" s="290">
        <f t="shared" si="378"/>
        <v>0</v>
      </c>
      <c r="EC130" s="291">
        <f t="shared" si="379"/>
        <v>0</v>
      </c>
      <c r="ED130" s="587"/>
      <c r="EG130" s="286" t="s">
        <v>394</v>
      </c>
      <c r="EH130" s="305" t="s">
        <v>395</v>
      </c>
      <c r="EI130" s="288" t="s">
        <v>107</v>
      </c>
      <c r="EJ130" s="289">
        <v>1</v>
      </c>
      <c r="EK130" s="290">
        <f t="shared" si="380"/>
        <v>0</v>
      </c>
      <c r="EL130" s="291">
        <f t="shared" si="381"/>
        <v>0</v>
      </c>
      <c r="EM130" s="587"/>
    </row>
    <row r="131" spans="2:143" ht="67.5" customHeight="1">
      <c r="B131" s="286" t="s">
        <v>396</v>
      </c>
      <c r="C131" s="305" t="s">
        <v>397</v>
      </c>
      <c r="D131" s="288" t="s">
        <v>107</v>
      </c>
      <c r="E131" s="289">
        <v>1</v>
      </c>
      <c r="F131" s="290">
        <v>0</v>
      </c>
      <c r="G131" s="291">
        <f t="shared" si="337"/>
        <v>0</v>
      </c>
      <c r="H131" s="587"/>
      <c r="K131" s="286" t="s">
        <v>396</v>
      </c>
      <c r="L131" s="305" t="s">
        <v>397</v>
      </c>
      <c r="M131" s="288" t="s">
        <v>107</v>
      </c>
      <c r="N131" s="289">
        <v>1</v>
      </c>
      <c r="O131" s="290">
        <f t="shared" ref="O131:O160" si="382">VLOOKUP(K131,OFERENTE_1,5,FALSE)</f>
        <v>36514</v>
      </c>
      <c r="P131" s="291">
        <f t="shared" si="353"/>
        <v>36514</v>
      </c>
      <c r="Q131" s="587"/>
      <c r="T131" s="286" t="s">
        <v>396</v>
      </c>
      <c r="U131" s="305" t="s">
        <v>397</v>
      </c>
      <c r="V131" s="288" t="s">
        <v>107</v>
      </c>
      <c r="W131" s="289">
        <v>1</v>
      </c>
      <c r="X131" s="290">
        <f t="shared" si="354"/>
        <v>275000</v>
      </c>
      <c r="Y131" s="291">
        <f t="shared" si="355"/>
        <v>275000</v>
      </c>
      <c r="Z131" s="587"/>
      <c r="AC131" s="286" t="s">
        <v>396</v>
      </c>
      <c r="AD131" s="305" t="s">
        <v>397</v>
      </c>
      <c r="AE131" s="288" t="s">
        <v>107</v>
      </c>
      <c r="AF131" s="289">
        <v>1</v>
      </c>
      <c r="AG131" s="290">
        <f t="shared" si="356"/>
        <v>325000</v>
      </c>
      <c r="AH131" s="291">
        <f t="shared" si="357"/>
        <v>325000</v>
      </c>
      <c r="AI131" s="587"/>
      <c r="AL131" s="286" t="s">
        <v>396</v>
      </c>
      <c r="AM131" s="305" t="s">
        <v>397</v>
      </c>
      <c r="AN131" s="288" t="s">
        <v>107</v>
      </c>
      <c r="AO131" s="289">
        <v>1</v>
      </c>
      <c r="AP131" s="290">
        <f t="shared" si="358"/>
        <v>500000</v>
      </c>
      <c r="AQ131" s="291">
        <f t="shared" si="359"/>
        <v>500000</v>
      </c>
      <c r="AR131" s="587"/>
      <c r="AU131" s="286" t="s">
        <v>396</v>
      </c>
      <c r="AV131" s="305" t="s">
        <v>397</v>
      </c>
      <c r="AW131" s="288" t="s">
        <v>107</v>
      </c>
      <c r="AX131" s="289">
        <v>1</v>
      </c>
      <c r="AY131" s="290">
        <f t="shared" si="360"/>
        <v>150000</v>
      </c>
      <c r="AZ131" s="291">
        <f t="shared" si="361"/>
        <v>150000</v>
      </c>
      <c r="BA131" s="587"/>
      <c r="BD131" s="286" t="s">
        <v>396</v>
      </c>
      <c r="BE131" s="305" t="s">
        <v>397</v>
      </c>
      <c r="BF131" s="288" t="s">
        <v>107</v>
      </c>
      <c r="BG131" s="289">
        <v>1</v>
      </c>
      <c r="BH131" s="290">
        <f t="shared" si="362"/>
        <v>406164</v>
      </c>
      <c r="BI131" s="291">
        <f t="shared" si="363"/>
        <v>406164</v>
      </c>
      <c r="BJ131" s="587"/>
      <c r="BM131" s="286" t="s">
        <v>396</v>
      </c>
      <c r="BN131" s="305" t="s">
        <v>397</v>
      </c>
      <c r="BO131" s="288" t="s">
        <v>107</v>
      </c>
      <c r="BP131" s="289">
        <v>1</v>
      </c>
      <c r="BQ131" s="290">
        <f t="shared" si="364"/>
        <v>0</v>
      </c>
      <c r="BR131" s="291">
        <f t="shared" si="365"/>
        <v>0</v>
      </c>
      <c r="BS131" s="587"/>
      <c r="BV131" s="286" t="s">
        <v>396</v>
      </c>
      <c r="BW131" s="305" t="s">
        <v>397</v>
      </c>
      <c r="BX131" s="288" t="s">
        <v>107</v>
      </c>
      <c r="BY131" s="289">
        <v>1</v>
      </c>
      <c r="BZ131" s="290">
        <f t="shared" si="366"/>
        <v>0</v>
      </c>
      <c r="CA131" s="291">
        <f t="shared" si="367"/>
        <v>0</v>
      </c>
      <c r="CB131" s="587"/>
      <c r="CE131" s="286" t="s">
        <v>396</v>
      </c>
      <c r="CF131" s="305" t="s">
        <v>397</v>
      </c>
      <c r="CG131" s="288" t="s">
        <v>107</v>
      </c>
      <c r="CH131" s="289">
        <v>1</v>
      </c>
      <c r="CI131" s="290">
        <f t="shared" si="368"/>
        <v>0</v>
      </c>
      <c r="CJ131" s="291">
        <f t="shared" si="369"/>
        <v>0</v>
      </c>
      <c r="CK131" s="587"/>
      <c r="CN131" s="286" t="s">
        <v>396</v>
      </c>
      <c r="CO131" s="305" t="s">
        <v>397</v>
      </c>
      <c r="CP131" s="288" t="s">
        <v>107</v>
      </c>
      <c r="CQ131" s="289">
        <v>1</v>
      </c>
      <c r="CR131" s="290">
        <f t="shared" si="370"/>
        <v>0</v>
      </c>
      <c r="CS131" s="291">
        <f t="shared" si="371"/>
        <v>0</v>
      </c>
      <c r="CT131" s="587"/>
      <c r="CW131" s="286" t="s">
        <v>396</v>
      </c>
      <c r="CX131" s="305" t="s">
        <v>397</v>
      </c>
      <c r="CY131" s="288" t="s">
        <v>107</v>
      </c>
      <c r="CZ131" s="289">
        <v>1</v>
      </c>
      <c r="DA131" s="290">
        <f t="shared" si="372"/>
        <v>0</v>
      </c>
      <c r="DB131" s="291">
        <f t="shared" si="373"/>
        <v>0</v>
      </c>
      <c r="DC131" s="587"/>
      <c r="DF131" s="286" t="s">
        <v>396</v>
      </c>
      <c r="DG131" s="305" t="s">
        <v>397</v>
      </c>
      <c r="DH131" s="288" t="s">
        <v>107</v>
      </c>
      <c r="DI131" s="289">
        <v>1</v>
      </c>
      <c r="DJ131" s="290">
        <f t="shared" si="374"/>
        <v>0</v>
      </c>
      <c r="DK131" s="291">
        <f t="shared" si="375"/>
        <v>0</v>
      </c>
      <c r="DL131" s="587"/>
      <c r="DO131" s="286" t="s">
        <v>396</v>
      </c>
      <c r="DP131" s="305" t="s">
        <v>397</v>
      </c>
      <c r="DQ131" s="288" t="s">
        <v>107</v>
      </c>
      <c r="DR131" s="289">
        <v>1</v>
      </c>
      <c r="DS131" s="290">
        <f t="shared" si="376"/>
        <v>0</v>
      </c>
      <c r="DT131" s="291">
        <f t="shared" si="377"/>
        <v>0</v>
      </c>
      <c r="DU131" s="587"/>
      <c r="DX131" s="286" t="s">
        <v>396</v>
      </c>
      <c r="DY131" s="305" t="s">
        <v>397</v>
      </c>
      <c r="DZ131" s="288" t="s">
        <v>107</v>
      </c>
      <c r="EA131" s="289">
        <v>1</v>
      </c>
      <c r="EB131" s="290">
        <f t="shared" si="378"/>
        <v>0</v>
      </c>
      <c r="EC131" s="291">
        <f t="shared" si="379"/>
        <v>0</v>
      </c>
      <c r="ED131" s="587"/>
      <c r="EG131" s="286" t="s">
        <v>396</v>
      </c>
      <c r="EH131" s="305" t="s">
        <v>397</v>
      </c>
      <c r="EI131" s="288" t="s">
        <v>107</v>
      </c>
      <c r="EJ131" s="289">
        <v>1</v>
      </c>
      <c r="EK131" s="290">
        <f t="shared" si="380"/>
        <v>0</v>
      </c>
      <c r="EL131" s="291">
        <f t="shared" si="381"/>
        <v>0</v>
      </c>
      <c r="EM131" s="587"/>
    </row>
    <row r="132" spans="2:143" ht="66.75" customHeight="1">
      <c r="B132" s="286" t="s">
        <v>398</v>
      </c>
      <c r="C132" s="305" t="s">
        <v>399</v>
      </c>
      <c r="D132" s="288" t="s">
        <v>107</v>
      </c>
      <c r="E132" s="289">
        <v>1</v>
      </c>
      <c r="F132" s="290">
        <v>0</v>
      </c>
      <c r="G132" s="291">
        <f t="shared" si="337"/>
        <v>0</v>
      </c>
      <c r="H132" s="587"/>
      <c r="K132" s="286" t="s">
        <v>398</v>
      </c>
      <c r="L132" s="305" t="s">
        <v>399</v>
      </c>
      <c r="M132" s="288" t="s">
        <v>107</v>
      </c>
      <c r="N132" s="289">
        <v>1</v>
      </c>
      <c r="O132" s="290">
        <f t="shared" si="382"/>
        <v>28520</v>
      </c>
      <c r="P132" s="291">
        <f t="shared" si="353"/>
        <v>28520</v>
      </c>
      <c r="Q132" s="587"/>
      <c r="T132" s="286" t="s">
        <v>398</v>
      </c>
      <c r="U132" s="305" t="s">
        <v>399</v>
      </c>
      <c r="V132" s="288" t="s">
        <v>107</v>
      </c>
      <c r="W132" s="289">
        <v>1</v>
      </c>
      <c r="X132" s="290">
        <f t="shared" si="354"/>
        <v>123000</v>
      </c>
      <c r="Y132" s="291">
        <f t="shared" si="355"/>
        <v>123000</v>
      </c>
      <c r="Z132" s="587"/>
      <c r="AC132" s="286" t="s">
        <v>398</v>
      </c>
      <c r="AD132" s="305" t="s">
        <v>399</v>
      </c>
      <c r="AE132" s="288" t="s">
        <v>107</v>
      </c>
      <c r="AF132" s="289">
        <v>1</v>
      </c>
      <c r="AG132" s="290">
        <f t="shared" si="356"/>
        <v>80000</v>
      </c>
      <c r="AH132" s="291">
        <f t="shared" si="357"/>
        <v>80000</v>
      </c>
      <c r="AI132" s="587"/>
      <c r="AL132" s="286" t="s">
        <v>398</v>
      </c>
      <c r="AM132" s="305" t="s">
        <v>399</v>
      </c>
      <c r="AN132" s="288" t="s">
        <v>107</v>
      </c>
      <c r="AO132" s="289">
        <v>1</v>
      </c>
      <c r="AP132" s="290">
        <f t="shared" si="358"/>
        <v>380000</v>
      </c>
      <c r="AQ132" s="291">
        <f t="shared" si="359"/>
        <v>380000</v>
      </c>
      <c r="AR132" s="587"/>
      <c r="AU132" s="286" t="s">
        <v>398</v>
      </c>
      <c r="AV132" s="305" t="s">
        <v>399</v>
      </c>
      <c r="AW132" s="288" t="s">
        <v>107</v>
      </c>
      <c r="AX132" s="289">
        <v>1</v>
      </c>
      <c r="AY132" s="290">
        <f t="shared" si="360"/>
        <v>85000</v>
      </c>
      <c r="AZ132" s="291">
        <f t="shared" si="361"/>
        <v>85000</v>
      </c>
      <c r="BA132" s="587"/>
      <c r="BD132" s="286" t="s">
        <v>398</v>
      </c>
      <c r="BE132" s="305" t="s">
        <v>399</v>
      </c>
      <c r="BF132" s="288" t="s">
        <v>107</v>
      </c>
      <c r="BG132" s="289">
        <v>1</v>
      </c>
      <c r="BH132" s="290">
        <f t="shared" si="362"/>
        <v>183600</v>
      </c>
      <c r="BI132" s="291">
        <f t="shared" si="363"/>
        <v>183600</v>
      </c>
      <c r="BJ132" s="587"/>
      <c r="BM132" s="286" t="s">
        <v>398</v>
      </c>
      <c r="BN132" s="305" t="s">
        <v>399</v>
      </c>
      <c r="BO132" s="288" t="s">
        <v>107</v>
      </c>
      <c r="BP132" s="289">
        <v>1</v>
      </c>
      <c r="BQ132" s="290">
        <f t="shared" si="364"/>
        <v>0</v>
      </c>
      <c r="BR132" s="291">
        <f t="shared" si="365"/>
        <v>0</v>
      </c>
      <c r="BS132" s="587"/>
      <c r="BV132" s="286" t="s">
        <v>398</v>
      </c>
      <c r="BW132" s="305" t="s">
        <v>399</v>
      </c>
      <c r="BX132" s="288" t="s">
        <v>107</v>
      </c>
      <c r="BY132" s="289">
        <v>1</v>
      </c>
      <c r="BZ132" s="290">
        <f t="shared" si="366"/>
        <v>0</v>
      </c>
      <c r="CA132" s="291">
        <f t="shared" si="367"/>
        <v>0</v>
      </c>
      <c r="CB132" s="587"/>
      <c r="CE132" s="286" t="s">
        <v>398</v>
      </c>
      <c r="CF132" s="305" t="s">
        <v>399</v>
      </c>
      <c r="CG132" s="288" t="s">
        <v>107</v>
      </c>
      <c r="CH132" s="289">
        <v>1</v>
      </c>
      <c r="CI132" s="290">
        <f t="shared" si="368"/>
        <v>0</v>
      </c>
      <c r="CJ132" s="291">
        <f t="shared" si="369"/>
        <v>0</v>
      </c>
      <c r="CK132" s="587"/>
      <c r="CN132" s="286" t="s">
        <v>398</v>
      </c>
      <c r="CO132" s="305" t="s">
        <v>399</v>
      </c>
      <c r="CP132" s="288" t="s">
        <v>107</v>
      </c>
      <c r="CQ132" s="289">
        <v>1</v>
      </c>
      <c r="CR132" s="290">
        <f t="shared" si="370"/>
        <v>0</v>
      </c>
      <c r="CS132" s="291">
        <f t="shared" si="371"/>
        <v>0</v>
      </c>
      <c r="CT132" s="587"/>
      <c r="CW132" s="286" t="s">
        <v>398</v>
      </c>
      <c r="CX132" s="305" t="s">
        <v>399</v>
      </c>
      <c r="CY132" s="288" t="s">
        <v>107</v>
      </c>
      <c r="CZ132" s="289">
        <v>1</v>
      </c>
      <c r="DA132" s="290">
        <f t="shared" si="372"/>
        <v>0</v>
      </c>
      <c r="DB132" s="291">
        <f t="shared" si="373"/>
        <v>0</v>
      </c>
      <c r="DC132" s="587"/>
      <c r="DF132" s="286" t="s">
        <v>398</v>
      </c>
      <c r="DG132" s="305" t="s">
        <v>399</v>
      </c>
      <c r="DH132" s="288" t="s">
        <v>107</v>
      </c>
      <c r="DI132" s="289">
        <v>1</v>
      </c>
      <c r="DJ132" s="290">
        <f t="shared" si="374"/>
        <v>0</v>
      </c>
      <c r="DK132" s="291">
        <f t="shared" si="375"/>
        <v>0</v>
      </c>
      <c r="DL132" s="587"/>
      <c r="DO132" s="286" t="s">
        <v>398</v>
      </c>
      <c r="DP132" s="305" t="s">
        <v>399</v>
      </c>
      <c r="DQ132" s="288" t="s">
        <v>107</v>
      </c>
      <c r="DR132" s="289">
        <v>1</v>
      </c>
      <c r="DS132" s="290">
        <f t="shared" si="376"/>
        <v>0</v>
      </c>
      <c r="DT132" s="291">
        <f t="shared" si="377"/>
        <v>0</v>
      </c>
      <c r="DU132" s="587"/>
      <c r="DX132" s="286" t="s">
        <v>398</v>
      </c>
      <c r="DY132" s="305" t="s">
        <v>399</v>
      </c>
      <c r="DZ132" s="288" t="s">
        <v>107</v>
      </c>
      <c r="EA132" s="289">
        <v>1</v>
      </c>
      <c r="EB132" s="290">
        <f t="shared" si="378"/>
        <v>0</v>
      </c>
      <c r="EC132" s="291">
        <f t="shared" si="379"/>
        <v>0</v>
      </c>
      <c r="ED132" s="587"/>
      <c r="EG132" s="286" t="s">
        <v>398</v>
      </c>
      <c r="EH132" s="305" t="s">
        <v>399</v>
      </c>
      <c r="EI132" s="288" t="s">
        <v>107</v>
      </c>
      <c r="EJ132" s="289">
        <v>1</v>
      </c>
      <c r="EK132" s="290">
        <f t="shared" si="380"/>
        <v>0</v>
      </c>
      <c r="EL132" s="291">
        <f t="shared" si="381"/>
        <v>0</v>
      </c>
      <c r="EM132" s="587"/>
    </row>
    <row r="133" spans="2:143" ht="68.25" customHeight="1">
      <c r="B133" s="286" t="s">
        <v>400</v>
      </c>
      <c r="C133" s="305" t="s">
        <v>401</v>
      </c>
      <c r="D133" s="288" t="s">
        <v>107</v>
      </c>
      <c r="E133" s="289">
        <v>1</v>
      </c>
      <c r="F133" s="290">
        <v>0</v>
      </c>
      <c r="G133" s="291">
        <f t="shared" si="337"/>
        <v>0</v>
      </c>
      <c r="H133" s="587"/>
      <c r="K133" s="286" t="s">
        <v>400</v>
      </c>
      <c r="L133" s="305" t="s">
        <v>401</v>
      </c>
      <c r="M133" s="288" t="s">
        <v>107</v>
      </c>
      <c r="N133" s="289">
        <v>1</v>
      </c>
      <c r="O133" s="290">
        <f t="shared" si="382"/>
        <v>48521</v>
      </c>
      <c r="P133" s="291">
        <f t="shared" si="353"/>
        <v>48521</v>
      </c>
      <c r="Q133" s="587"/>
      <c r="T133" s="286" t="s">
        <v>400</v>
      </c>
      <c r="U133" s="305" t="s">
        <v>401</v>
      </c>
      <c r="V133" s="288" t="s">
        <v>107</v>
      </c>
      <c r="W133" s="289">
        <v>1</v>
      </c>
      <c r="X133" s="290">
        <f t="shared" si="354"/>
        <v>107450</v>
      </c>
      <c r="Y133" s="291">
        <f t="shared" si="355"/>
        <v>107450</v>
      </c>
      <c r="Z133" s="587"/>
      <c r="AC133" s="286" t="s">
        <v>400</v>
      </c>
      <c r="AD133" s="305" t="s">
        <v>401</v>
      </c>
      <c r="AE133" s="288" t="s">
        <v>107</v>
      </c>
      <c r="AF133" s="289">
        <v>1</v>
      </c>
      <c r="AG133" s="290">
        <f t="shared" si="356"/>
        <v>125000</v>
      </c>
      <c r="AH133" s="291">
        <f t="shared" si="357"/>
        <v>125000</v>
      </c>
      <c r="AI133" s="587"/>
      <c r="AL133" s="286" t="s">
        <v>400</v>
      </c>
      <c r="AM133" s="305" t="s">
        <v>401</v>
      </c>
      <c r="AN133" s="288" t="s">
        <v>107</v>
      </c>
      <c r="AO133" s="289">
        <v>1</v>
      </c>
      <c r="AP133" s="290">
        <f t="shared" si="358"/>
        <v>400000</v>
      </c>
      <c r="AQ133" s="291">
        <f t="shared" si="359"/>
        <v>400000</v>
      </c>
      <c r="AR133" s="587"/>
      <c r="AU133" s="286" t="s">
        <v>400</v>
      </c>
      <c r="AV133" s="305" t="s">
        <v>401</v>
      </c>
      <c r="AW133" s="288" t="s">
        <v>107</v>
      </c>
      <c r="AX133" s="289">
        <v>1</v>
      </c>
      <c r="AY133" s="290">
        <f t="shared" si="360"/>
        <v>95000</v>
      </c>
      <c r="AZ133" s="291">
        <f t="shared" si="361"/>
        <v>95000</v>
      </c>
      <c r="BA133" s="587"/>
      <c r="BD133" s="286" t="s">
        <v>400</v>
      </c>
      <c r="BE133" s="305" t="s">
        <v>401</v>
      </c>
      <c r="BF133" s="288" t="s">
        <v>107</v>
      </c>
      <c r="BG133" s="289">
        <v>1</v>
      </c>
      <c r="BH133" s="290">
        <f t="shared" si="362"/>
        <v>183600</v>
      </c>
      <c r="BI133" s="291">
        <f t="shared" si="363"/>
        <v>183600</v>
      </c>
      <c r="BJ133" s="587"/>
      <c r="BM133" s="286" t="s">
        <v>400</v>
      </c>
      <c r="BN133" s="305" t="s">
        <v>401</v>
      </c>
      <c r="BO133" s="288" t="s">
        <v>107</v>
      </c>
      <c r="BP133" s="289">
        <v>1</v>
      </c>
      <c r="BQ133" s="290">
        <f t="shared" si="364"/>
        <v>0</v>
      </c>
      <c r="BR133" s="291">
        <f t="shared" si="365"/>
        <v>0</v>
      </c>
      <c r="BS133" s="587"/>
      <c r="BV133" s="286" t="s">
        <v>400</v>
      </c>
      <c r="BW133" s="305" t="s">
        <v>401</v>
      </c>
      <c r="BX133" s="288" t="s">
        <v>107</v>
      </c>
      <c r="BY133" s="289">
        <v>1</v>
      </c>
      <c r="BZ133" s="290">
        <f t="shared" si="366"/>
        <v>0</v>
      </c>
      <c r="CA133" s="291">
        <f t="shared" si="367"/>
        <v>0</v>
      </c>
      <c r="CB133" s="587"/>
      <c r="CE133" s="286" t="s">
        <v>400</v>
      </c>
      <c r="CF133" s="305" t="s">
        <v>401</v>
      </c>
      <c r="CG133" s="288" t="s">
        <v>107</v>
      </c>
      <c r="CH133" s="289">
        <v>1</v>
      </c>
      <c r="CI133" s="290">
        <f t="shared" si="368"/>
        <v>0</v>
      </c>
      <c r="CJ133" s="291">
        <f t="shared" si="369"/>
        <v>0</v>
      </c>
      <c r="CK133" s="587"/>
      <c r="CN133" s="286" t="s">
        <v>400</v>
      </c>
      <c r="CO133" s="305" t="s">
        <v>401</v>
      </c>
      <c r="CP133" s="288" t="s">
        <v>107</v>
      </c>
      <c r="CQ133" s="289">
        <v>1</v>
      </c>
      <c r="CR133" s="290">
        <f t="shared" si="370"/>
        <v>0</v>
      </c>
      <c r="CS133" s="291">
        <f t="shared" si="371"/>
        <v>0</v>
      </c>
      <c r="CT133" s="587"/>
      <c r="CW133" s="286" t="s">
        <v>400</v>
      </c>
      <c r="CX133" s="305" t="s">
        <v>401</v>
      </c>
      <c r="CY133" s="288" t="s">
        <v>107</v>
      </c>
      <c r="CZ133" s="289">
        <v>1</v>
      </c>
      <c r="DA133" s="290">
        <f t="shared" si="372"/>
        <v>0</v>
      </c>
      <c r="DB133" s="291">
        <f t="shared" si="373"/>
        <v>0</v>
      </c>
      <c r="DC133" s="587"/>
      <c r="DF133" s="286" t="s">
        <v>400</v>
      </c>
      <c r="DG133" s="305" t="s">
        <v>401</v>
      </c>
      <c r="DH133" s="288" t="s">
        <v>107</v>
      </c>
      <c r="DI133" s="289">
        <v>1</v>
      </c>
      <c r="DJ133" s="290">
        <f t="shared" si="374"/>
        <v>0</v>
      </c>
      <c r="DK133" s="291">
        <f t="shared" si="375"/>
        <v>0</v>
      </c>
      <c r="DL133" s="587"/>
      <c r="DO133" s="286" t="s">
        <v>400</v>
      </c>
      <c r="DP133" s="305" t="s">
        <v>401</v>
      </c>
      <c r="DQ133" s="288" t="s">
        <v>107</v>
      </c>
      <c r="DR133" s="289">
        <v>1</v>
      </c>
      <c r="DS133" s="290">
        <f t="shared" si="376"/>
        <v>0</v>
      </c>
      <c r="DT133" s="291">
        <f t="shared" si="377"/>
        <v>0</v>
      </c>
      <c r="DU133" s="587"/>
      <c r="DX133" s="286" t="s">
        <v>400</v>
      </c>
      <c r="DY133" s="305" t="s">
        <v>401</v>
      </c>
      <c r="DZ133" s="288" t="s">
        <v>107</v>
      </c>
      <c r="EA133" s="289">
        <v>1</v>
      </c>
      <c r="EB133" s="290">
        <f t="shared" si="378"/>
        <v>0</v>
      </c>
      <c r="EC133" s="291">
        <f t="shared" si="379"/>
        <v>0</v>
      </c>
      <c r="ED133" s="587"/>
      <c r="EG133" s="286" t="s">
        <v>400</v>
      </c>
      <c r="EH133" s="305" t="s">
        <v>401</v>
      </c>
      <c r="EI133" s="288" t="s">
        <v>107</v>
      </c>
      <c r="EJ133" s="289">
        <v>1</v>
      </c>
      <c r="EK133" s="290">
        <f t="shared" si="380"/>
        <v>0</v>
      </c>
      <c r="EL133" s="291">
        <f t="shared" si="381"/>
        <v>0</v>
      </c>
      <c r="EM133" s="587"/>
    </row>
    <row r="134" spans="2:143" ht="69.75" customHeight="1">
      <c r="B134" s="286" t="s">
        <v>402</v>
      </c>
      <c r="C134" s="305" t="s">
        <v>403</v>
      </c>
      <c r="D134" s="288" t="s">
        <v>107</v>
      </c>
      <c r="E134" s="289">
        <v>1</v>
      </c>
      <c r="F134" s="290">
        <v>0</v>
      </c>
      <c r="G134" s="291">
        <f t="shared" si="337"/>
        <v>0</v>
      </c>
      <c r="H134" s="587"/>
      <c r="K134" s="286" t="s">
        <v>402</v>
      </c>
      <c r="L134" s="305" t="s">
        <v>403</v>
      </c>
      <c r="M134" s="288" t="s">
        <v>107</v>
      </c>
      <c r="N134" s="289">
        <v>1</v>
      </c>
      <c r="O134" s="290">
        <f t="shared" si="382"/>
        <v>35841</v>
      </c>
      <c r="P134" s="291">
        <f t="shared" si="353"/>
        <v>35841</v>
      </c>
      <c r="Q134" s="587"/>
      <c r="T134" s="286" t="s">
        <v>402</v>
      </c>
      <c r="U134" s="305" t="s">
        <v>403</v>
      </c>
      <c r="V134" s="288" t="s">
        <v>107</v>
      </c>
      <c r="W134" s="289">
        <v>1</v>
      </c>
      <c r="X134" s="290">
        <f t="shared" si="354"/>
        <v>262000</v>
      </c>
      <c r="Y134" s="291">
        <f t="shared" si="355"/>
        <v>262000</v>
      </c>
      <c r="Z134" s="587"/>
      <c r="AC134" s="286" t="s">
        <v>402</v>
      </c>
      <c r="AD134" s="305" t="s">
        <v>403</v>
      </c>
      <c r="AE134" s="288" t="s">
        <v>107</v>
      </c>
      <c r="AF134" s="289">
        <v>1</v>
      </c>
      <c r="AG134" s="290">
        <f t="shared" si="356"/>
        <v>345000</v>
      </c>
      <c r="AH134" s="291">
        <f t="shared" si="357"/>
        <v>345000</v>
      </c>
      <c r="AI134" s="587"/>
      <c r="AL134" s="286" t="s">
        <v>402</v>
      </c>
      <c r="AM134" s="305" t="s">
        <v>403</v>
      </c>
      <c r="AN134" s="288" t="s">
        <v>107</v>
      </c>
      <c r="AO134" s="289">
        <v>1</v>
      </c>
      <c r="AP134" s="290">
        <f t="shared" si="358"/>
        <v>200000</v>
      </c>
      <c r="AQ134" s="291">
        <f t="shared" si="359"/>
        <v>200000</v>
      </c>
      <c r="AR134" s="587"/>
      <c r="AU134" s="286" t="s">
        <v>402</v>
      </c>
      <c r="AV134" s="305" t="s">
        <v>403</v>
      </c>
      <c r="AW134" s="288" t="s">
        <v>107</v>
      </c>
      <c r="AX134" s="289">
        <v>1</v>
      </c>
      <c r="AY134" s="290">
        <f t="shared" si="360"/>
        <v>150000</v>
      </c>
      <c r="AZ134" s="291">
        <f t="shared" si="361"/>
        <v>150000</v>
      </c>
      <c r="BA134" s="587"/>
      <c r="BD134" s="286" t="s">
        <v>402</v>
      </c>
      <c r="BE134" s="305" t="s">
        <v>403</v>
      </c>
      <c r="BF134" s="288" t="s">
        <v>107</v>
      </c>
      <c r="BG134" s="289">
        <v>1</v>
      </c>
      <c r="BH134" s="290">
        <f t="shared" si="362"/>
        <v>389946</v>
      </c>
      <c r="BI134" s="291">
        <f t="shared" si="363"/>
        <v>389946</v>
      </c>
      <c r="BJ134" s="587"/>
      <c r="BM134" s="286" t="s">
        <v>402</v>
      </c>
      <c r="BN134" s="305" t="s">
        <v>403</v>
      </c>
      <c r="BO134" s="288" t="s">
        <v>107</v>
      </c>
      <c r="BP134" s="289">
        <v>1</v>
      </c>
      <c r="BQ134" s="290">
        <f t="shared" si="364"/>
        <v>0</v>
      </c>
      <c r="BR134" s="291">
        <f t="shared" si="365"/>
        <v>0</v>
      </c>
      <c r="BS134" s="587"/>
      <c r="BV134" s="286" t="s">
        <v>402</v>
      </c>
      <c r="BW134" s="305" t="s">
        <v>403</v>
      </c>
      <c r="BX134" s="288" t="s">
        <v>107</v>
      </c>
      <c r="BY134" s="289">
        <v>1</v>
      </c>
      <c r="BZ134" s="290">
        <f t="shared" si="366"/>
        <v>0</v>
      </c>
      <c r="CA134" s="291">
        <f t="shared" si="367"/>
        <v>0</v>
      </c>
      <c r="CB134" s="587"/>
      <c r="CE134" s="286" t="s">
        <v>402</v>
      </c>
      <c r="CF134" s="305" t="s">
        <v>403</v>
      </c>
      <c r="CG134" s="288" t="s">
        <v>107</v>
      </c>
      <c r="CH134" s="289">
        <v>1</v>
      </c>
      <c r="CI134" s="290">
        <f t="shared" si="368"/>
        <v>0</v>
      </c>
      <c r="CJ134" s="291">
        <f t="shared" si="369"/>
        <v>0</v>
      </c>
      <c r="CK134" s="587"/>
      <c r="CN134" s="286" t="s">
        <v>402</v>
      </c>
      <c r="CO134" s="305" t="s">
        <v>403</v>
      </c>
      <c r="CP134" s="288" t="s">
        <v>107</v>
      </c>
      <c r="CQ134" s="289">
        <v>1</v>
      </c>
      <c r="CR134" s="290">
        <f t="shared" si="370"/>
        <v>0</v>
      </c>
      <c r="CS134" s="291">
        <f t="shared" si="371"/>
        <v>0</v>
      </c>
      <c r="CT134" s="587"/>
      <c r="CW134" s="286" t="s">
        <v>402</v>
      </c>
      <c r="CX134" s="305" t="s">
        <v>403</v>
      </c>
      <c r="CY134" s="288" t="s">
        <v>107</v>
      </c>
      <c r="CZ134" s="289">
        <v>1</v>
      </c>
      <c r="DA134" s="290">
        <f t="shared" si="372"/>
        <v>0</v>
      </c>
      <c r="DB134" s="291">
        <f t="shared" si="373"/>
        <v>0</v>
      </c>
      <c r="DC134" s="587"/>
      <c r="DF134" s="286" t="s">
        <v>402</v>
      </c>
      <c r="DG134" s="305" t="s">
        <v>403</v>
      </c>
      <c r="DH134" s="288" t="s">
        <v>107</v>
      </c>
      <c r="DI134" s="289">
        <v>1</v>
      </c>
      <c r="DJ134" s="290">
        <f t="shared" si="374"/>
        <v>0</v>
      </c>
      <c r="DK134" s="291">
        <f t="shared" si="375"/>
        <v>0</v>
      </c>
      <c r="DL134" s="587"/>
      <c r="DO134" s="286" t="s">
        <v>402</v>
      </c>
      <c r="DP134" s="305" t="s">
        <v>403</v>
      </c>
      <c r="DQ134" s="288" t="s">
        <v>107</v>
      </c>
      <c r="DR134" s="289">
        <v>1</v>
      </c>
      <c r="DS134" s="290">
        <f t="shared" si="376"/>
        <v>0</v>
      </c>
      <c r="DT134" s="291">
        <f t="shared" si="377"/>
        <v>0</v>
      </c>
      <c r="DU134" s="587"/>
      <c r="DX134" s="286" t="s">
        <v>402</v>
      </c>
      <c r="DY134" s="305" t="s">
        <v>403</v>
      </c>
      <c r="DZ134" s="288" t="s">
        <v>107</v>
      </c>
      <c r="EA134" s="289">
        <v>1</v>
      </c>
      <c r="EB134" s="290">
        <f t="shared" si="378"/>
        <v>0</v>
      </c>
      <c r="EC134" s="291">
        <f t="shared" si="379"/>
        <v>0</v>
      </c>
      <c r="ED134" s="587"/>
      <c r="EG134" s="286" t="s">
        <v>402</v>
      </c>
      <c r="EH134" s="305" t="s">
        <v>403</v>
      </c>
      <c r="EI134" s="288" t="s">
        <v>107</v>
      </c>
      <c r="EJ134" s="289">
        <v>1</v>
      </c>
      <c r="EK134" s="290">
        <f t="shared" si="380"/>
        <v>0</v>
      </c>
      <c r="EL134" s="291">
        <f t="shared" si="381"/>
        <v>0</v>
      </c>
      <c r="EM134" s="587"/>
    </row>
    <row r="135" spans="2:143" ht="66" customHeight="1">
      <c r="B135" s="286" t="s">
        <v>404</v>
      </c>
      <c r="C135" s="305" t="s">
        <v>405</v>
      </c>
      <c r="D135" s="288" t="s">
        <v>107</v>
      </c>
      <c r="E135" s="289">
        <v>1</v>
      </c>
      <c r="F135" s="290">
        <v>0</v>
      </c>
      <c r="G135" s="291">
        <f t="shared" si="337"/>
        <v>0</v>
      </c>
      <c r="H135" s="587"/>
      <c r="I135" s="119" t="s">
        <v>143</v>
      </c>
      <c r="K135" s="286" t="s">
        <v>404</v>
      </c>
      <c r="L135" s="305" t="s">
        <v>405</v>
      </c>
      <c r="M135" s="288" t="s">
        <v>107</v>
      </c>
      <c r="N135" s="289">
        <v>1</v>
      </c>
      <c r="O135" s="290">
        <f t="shared" si="382"/>
        <v>17854</v>
      </c>
      <c r="P135" s="291">
        <f t="shared" si="353"/>
        <v>17854</v>
      </c>
      <c r="Q135" s="587"/>
      <c r="T135" s="286" t="s">
        <v>404</v>
      </c>
      <c r="U135" s="305" t="s">
        <v>405</v>
      </c>
      <c r="V135" s="288" t="s">
        <v>107</v>
      </c>
      <c r="W135" s="289">
        <v>1</v>
      </c>
      <c r="X135" s="290">
        <f t="shared" si="354"/>
        <v>145000</v>
      </c>
      <c r="Y135" s="291">
        <f t="shared" si="355"/>
        <v>145000</v>
      </c>
      <c r="Z135" s="587"/>
      <c r="AC135" s="286" t="s">
        <v>404</v>
      </c>
      <c r="AD135" s="305" t="s">
        <v>405</v>
      </c>
      <c r="AE135" s="288" t="s">
        <v>107</v>
      </c>
      <c r="AF135" s="289">
        <v>1</v>
      </c>
      <c r="AG135" s="290">
        <f t="shared" si="356"/>
        <v>375000</v>
      </c>
      <c r="AH135" s="291">
        <f t="shared" si="357"/>
        <v>375000</v>
      </c>
      <c r="AI135" s="587"/>
      <c r="AL135" s="286" t="s">
        <v>404</v>
      </c>
      <c r="AM135" s="305" t="s">
        <v>405</v>
      </c>
      <c r="AN135" s="288" t="s">
        <v>107</v>
      </c>
      <c r="AO135" s="289">
        <v>1</v>
      </c>
      <c r="AP135" s="290">
        <f t="shared" si="358"/>
        <v>200000</v>
      </c>
      <c r="AQ135" s="291">
        <f t="shared" si="359"/>
        <v>200000</v>
      </c>
      <c r="AR135" s="587"/>
      <c r="AU135" s="286" t="s">
        <v>404</v>
      </c>
      <c r="AV135" s="305" t="s">
        <v>405</v>
      </c>
      <c r="AW135" s="288" t="s">
        <v>107</v>
      </c>
      <c r="AX135" s="289">
        <v>1</v>
      </c>
      <c r="AY135" s="290">
        <f t="shared" si="360"/>
        <v>150000</v>
      </c>
      <c r="AZ135" s="291">
        <f t="shared" si="361"/>
        <v>150000</v>
      </c>
      <c r="BA135" s="587"/>
      <c r="BD135" s="286" t="s">
        <v>404</v>
      </c>
      <c r="BE135" s="305" t="s">
        <v>405</v>
      </c>
      <c r="BF135" s="288" t="s">
        <v>107</v>
      </c>
      <c r="BG135" s="289">
        <v>1</v>
      </c>
      <c r="BH135" s="290">
        <f t="shared" si="362"/>
        <v>357000</v>
      </c>
      <c r="BI135" s="291">
        <f t="shared" si="363"/>
        <v>357000</v>
      </c>
      <c r="BJ135" s="587"/>
      <c r="BM135" s="286" t="s">
        <v>404</v>
      </c>
      <c r="BN135" s="305" t="s">
        <v>405</v>
      </c>
      <c r="BO135" s="288" t="s">
        <v>107</v>
      </c>
      <c r="BP135" s="289">
        <v>1</v>
      </c>
      <c r="BQ135" s="290">
        <f t="shared" si="364"/>
        <v>0</v>
      </c>
      <c r="BR135" s="291">
        <f t="shared" si="365"/>
        <v>0</v>
      </c>
      <c r="BS135" s="587"/>
      <c r="BV135" s="286" t="s">
        <v>404</v>
      </c>
      <c r="BW135" s="305" t="s">
        <v>405</v>
      </c>
      <c r="BX135" s="288" t="s">
        <v>107</v>
      </c>
      <c r="BY135" s="289">
        <v>1</v>
      </c>
      <c r="BZ135" s="290">
        <f t="shared" si="366"/>
        <v>0</v>
      </c>
      <c r="CA135" s="291">
        <f t="shared" si="367"/>
        <v>0</v>
      </c>
      <c r="CB135" s="587"/>
      <c r="CE135" s="286" t="s">
        <v>404</v>
      </c>
      <c r="CF135" s="305" t="s">
        <v>405</v>
      </c>
      <c r="CG135" s="288" t="s">
        <v>107</v>
      </c>
      <c r="CH135" s="289">
        <v>1</v>
      </c>
      <c r="CI135" s="290">
        <f t="shared" si="368"/>
        <v>0</v>
      </c>
      <c r="CJ135" s="291">
        <f t="shared" si="369"/>
        <v>0</v>
      </c>
      <c r="CK135" s="587"/>
      <c r="CN135" s="286" t="s">
        <v>404</v>
      </c>
      <c r="CO135" s="305" t="s">
        <v>405</v>
      </c>
      <c r="CP135" s="288" t="s">
        <v>107</v>
      </c>
      <c r="CQ135" s="289">
        <v>1</v>
      </c>
      <c r="CR135" s="290">
        <f t="shared" si="370"/>
        <v>0</v>
      </c>
      <c r="CS135" s="291">
        <f t="shared" si="371"/>
        <v>0</v>
      </c>
      <c r="CT135" s="587"/>
      <c r="CW135" s="286" t="s">
        <v>404</v>
      </c>
      <c r="CX135" s="305" t="s">
        <v>405</v>
      </c>
      <c r="CY135" s="288" t="s">
        <v>107</v>
      </c>
      <c r="CZ135" s="289">
        <v>1</v>
      </c>
      <c r="DA135" s="290">
        <f t="shared" si="372"/>
        <v>0</v>
      </c>
      <c r="DB135" s="291">
        <f t="shared" si="373"/>
        <v>0</v>
      </c>
      <c r="DC135" s="587"/>
      <c r="DF135" s="286" t="s">
        <v>404</v>
      </c>
      <c r="DG135" s="305" t="s">
        <v>405</v>
      </c>
      <c r="DH135" s="288" t="s">
        <v>107</v>
      </c>
      <c r="DI135" s="289">
        <v>1</v>
      </c>
      <c r="DJ135" s="290">
        <f t="shared" si="374"/>
        <v>0</v>
      </c>
      <c r="DK135" s="291">
        <f t="shared" si="375"/>
        <v>0</v>
      </c>
      <c r="DL135" s="587"/>
      <c r="DO135" s="286" t="s">
        <v>404</v>
      </c>
      <c r="DP135" s="305" t="s">
        <v>405</v>
      </c>
      <c r="DQ135" s="288" t="s">
        <v>107</v>
      </c>
      <c r="DR135" s="289">
        <v>1</v>
      </c>
      <c r="DS135" s="290">
        <f t="shared" si="376"/>
        <v>0</v>
      </c>
      <c r="DT135" s="291">
        <f t="shared" si="377"/>
        <v>0</v>
      </c>
      <c r="DU135" s="587"/>
      <c r="DX135" s="286" t="s">
        <v>404</v>
      </c>
      <c r="DY135" s="305" t="s">
        <v>405</v>
      </c>
      <c r="DZ135" s="288" t="s">
        <v>107</v>
      </c>
      <c r="EA135" s="289">
        <v>1</v>
      </c>
      <c r="EB135" s="290">
        <f t="shared" si="378"/>
        <v>0</v>
      </c>
      <c r="EC135" s="291">
        <f t="shared" si="379"/>
        <v>0</v>
      </c>
      <c r="ED135" s="587"/>
      <c r="EG135" s="286" t="s">
        <v>404</v>
      </c>
      <c r="EH135" s="305" t="s">
        <v>405</v>
      </c>
      <c r="EI135" s="288" t="s">
        <v>107</v>
      </c>
      <c r="EJ135" s="289">
        <v>1</v>
      </c>
      <c r="EK135" s="290">
        <f t="shared" si="380"/>
        <v>0</v>
      </c>
      <c r="EL135" s="291">
        <f t="shared" si="381"/>
        <v>0</v>
      </c>
      <c r="EM135" s="587"/>
    </row>
    <row r="136" spans="2:143" ht="59.25" customHeight="1">
      <c r="B136" s="286" t="s">
        <v>406</v>
      </c>
      <c r="C136" s="305" t="s">
        <v>407</v>
      </c>
      <c r="D136" s="288" t="s">
        <v>109</v>
      </c>
      <c r="E136" s="289">
        <v>1</v>
      </c>
      <c r="F136" s="290">
        <v>0</v>
      </c>
      <c r="G136" s="291">
        <f t="shared" si="337"/>
        <v>0</v>
      </c>
      <c r="H136" s="587"/>
      <c r="K136" s="286" t="s">
        <v>406</v>
      </c>
      <c r="L136" s="305" t="s">
        <v>407</v>
      </c>
      <c r="M136" s="288" t="s">
        <v>109</v>
      </c>
      <c r="N136" s="289">
        <v>1</v>
      </c>
      <c r="O136" s="290">
        <f t="shared" si="382"/>
        <v>18258</v>
      </c>
      <c r="P136" s="291">
        <f t="shared" si="353"/>
        <v>18258</v>
      </c>
      <c r="Q136" s="587"/>
      <c r="T136" s="286" t="s">
        <v>406</v>
      </c>
      <c r="U136" s="305" t="s">
        <v>407</v>
      </c>
      <c r="V136" s="288" t="s">
        <v>109</v>
      </c>
      <c r="W136" s="289">
        <v>1</v>
      </c>
      <c r="X136" s="290">
        <f t="shared" si="354"/>
        <v>5500</v>
      </c>
      <c r="Y136" s="291">
        <f t="shared" si="355"/>
        <v>5500</v>
      </c>
      <c r="Z136" s="587"/>
      <c r="AC136" s="286" t="s">
        <v>406</v>
      </c>
      <c r="AD136" s="305" t="s">
        <v>407</v>
      </c>
      <c r="AE136" s="288" t="s">
        <v>109</v>
      </c>
      <c r="AF136" s="289">
        <v>1</v>
      </c>
      <c r="AG136" s="290">
        <f t="shared" si="356"/>
        <v>15000</v>
      </c>
      <c r="AH136" s="291">
        <f t="shared" si="357"/>
        <v>15000</v>
      </c>
      <c r="AI136" s="587"/>
      <c r="AL136" s="286" t="s">
        <v>406</v>
      </c>
      <c r="AM136" s="305" t="s">
        <v>407</v>
      </c>
      <c r="AN136" s="288" t="s">
        <v>109</v>
      </c>
      <c r="AO136" s="289">
        <v>1</v>
      </c>
      <c r="AP136" s="290">
        <f t="shared" si="358"/>
        <v>15000</v>
      </c>
      <c r="AQ136" s="291">
        <f t="shared" si="359"/>
        <v>15000</v>
      </c>
      <c r="AR136" s="587"/>
      <c r="AU136" s="286" t="s">
        <v>406</v>
      </c>
      <c r="AV136" s="305" t="s">
        <v>407</v>
      </c>
      <c r="AW136" s="288" t="s">
        <v>109</v>
      </c>
      <c r="AX136" s="289">
        <v>1</v>
      </c>
      <c r="AY136" s="290">
        <f t="shared" si="360"/>
        <v>4000</v>
      </c>
      <c r="AZ136" s="291">
        <f t="shared" si="361"/>
        <v>4000</v>
      </c>
      <c r="BA136" s="587"/>
      <c r="BD136" s="286" t="s">
        <v>406</v>
      </c>
      <c r="BE136" s="305" t="s">
        <v>407</v>
      </c>
      <c r="BF136" s="288" t="s">
        <v>109</v>
      </c>
      <c r="BG136" s="289">
        <v>1</v>
      </c>
      <c r="BH136" s="290">
        <f t="shared" si="362"/>
        <v>46104</v>
      </c>
      <c r="BI136" s="291">
        <f t="shared" si="363"/>
        <v>46104</v>
      </c>
      <c r="BJ136" s="587"/>
      <c r="BM136" s="286" t="s">
        <v>406</v>
      </c>
      <c r="BN136" s="305" t="s">
        <v>407</v>
      </c>
      <c r="BO136" s="288" t="s">
        <v>109</v>
      </c>
      <c r="BP136" s="289">
        <v>1</v>
      </c>
      <c r="BQ136" s="290">
        <f t="shared" si="364"/>
        <v>0</v>
      </c>
      <c r="BR136" s="291">
        <f t="shared" si="365"/>
        <v>0</v>
      </c>
      <c r="BS136" s="587"/>
      <c r="BV136" s="286" t="s">
        <v>406</v>
      </c>
      <c r="BW136" s="305" t="s">
        <v>407</v>
      </c>
      <c r="BX136" s="288" t="s">
        <v>109</v>
      </c>
      <c r="BY136" s="289">
        <v>1</v>
      </c>
      <c r="BZ136" s="290">
        <f t="shared" si="366"/>
        <v>0</v>
      </c>
      <c r="CA136" s="291">
        <f t="shared" si="367"/>
        <v>0</v>
      </c>
      <c r="CB136" s="587"/>
      <c r="CE136" s="286" t="s">
        <v>406</v>
      </c>
      <c r="CF136" s="305" t="s">
        <v>407</v>
      </c>
      <c r="CG136" s="288" t="s">
        <v>109</v>
      </c>
      <c r="CH136" s="289">
        <v>1</v>
      </c>
      <c r="CI136" s="290">
        <f t="shared" si="368"/>
        <v>0</v>
      </c>
      <c r="CJ136" s="291">
        <f t="shared" si="369"/>
        <v>0</v>
      </c>
      <c r="CK136" s="587"/>
      <c r="CN136" s="286" t="s">
        <v>406</v>
      </c>
      <c r="CO136" s="305" t="s">
        <v>407</v>
      </c>
      <c r="CP136" s="288" t="s">
        <v>109</v>
      </c>
      <c r="CQ136" s="289">
        <v>1</v>
      </c>
      <c r="CR136" s="290">
        <f t="shared" si="370"/>
        <v>0</v>
      </c>
      <c r="CS136" s="291">
        <f t="shared" si="371"/>
        <v>0</v>
      </c>
      <c r="CT136" s="587"/>
      <c r="CW136" s="286" t="s">
        <v>406</v>
      </c>
      <c r="CX136" s="305" t="s">
        <v>407</v>
      </c>
      <c r="CY136" s="288" t="s">
        <v>109</v>
      </c>
      <c r="CZ136" s="289">
        <v>1</v>
      </c>
      <c r="DA136" s="290">
        <f t="shared" si="372"/>
        <v>0</v>
      </c>
      <c r="DB136" s="291">
        <f t="shared" si="373"/>
        <v>0</v>
      </c>
      <c r="DC136" s="587"/>
      <c r="DF136" s="286" t="s">
        <v>406</v>
      </c>
      <c r="DG136" s="305" t="s">
        <v>407</v>
      </c>
      <c r="DH136" s="288" t="s">
        <v>109</v>
      </c>
      <c r="DI136" s="289">
        <v>1</v>
      </c>
      <c r="DJ136" s="290">
        <f t="shared" si="374"/>
        <v>0</v>
      </c>
      <c r="DK136" s="291">
        <f t="shared" si="375"/>
        <v>0</v>
      </c>
      <c r="DL136" s="587"/>
      <c r="DO136" s="286" t="s">
        <v>406</v>
      </c>
      <c r="DP136" s="305" t="s">
        <v>407</v>
      </c>
      <c r="DQ136" s="288" t="s">
        <v>109</v>
      </c>
      <c r="DR136" s="289">
        <v>1</v>
      </c>
      <c r="DS136" s="290">
        <f t="shared" si="376"/>
        <v>0</v>
      </c>
      <c r="DT136" s="291">
        <f t="shared" si="377"/>
        <v>0</v>
      </c>
      <c r="DU136" s="587"/>
      <c r="DX136" s="286" t="s">
        <v>406</v>
      </c>
      <c r="DY136" s="305" t="s">
        <v>407</v>
      </c>
      <c r="DZ136" s="288" t="s">
        <v>109</v>
      </c>
      <c r="EA136" s="289">
        <v>1</v>
      </c>
      <c r="EB136" s="290">
        <f t="shared" si="378"/>
        <v>0</v>
      </c>
      <c r="EC136" s="291">
        <f t="shared" si="379"/>
        <v>0</v>
      </c>
      <c r="ED136" s="587"/>
      <c r="EG136" s="286" t="s">
        <v>406</v>
      </c>
      <c r="EH136" s="305" t="s">
        <v>407</v>
      </c>
      <c r="EI136" s="288" t="s">
        <v>109</v>
      </c>
      <c r="EJ136" s="289">
        <v>1</v>
      </c>
      <c r="EK136" s="290">
        <f t="shared" si="380"/>
        <v>0</v>
      </c>
      <c r="EL136" s="291">
        <f t="shared" si="381"/>
        <v>0</v>
      </c>
      <c r="EM136" s="587"/>
    </row>
    <row r="137" spans="2:143" ht="44.25" customHeight="1">
      <c r="B137" s="286" t="s">
        <v>408</v>
      </c>
      <c r="C137" s="305" t="s">
        <v>409</v>
      </c>
      <c r="D137" s="288" t="s">
        <v>109</v>
      </c>
      <c r="E137" s="289">
        <v>1</v>
      </c>
      <c r="F137" s="290">
        <v>0</v>
      </c>
      <c r="G137" s="291">
        <f t="shared" si="337"/>
        <v>0</v>
      </c>
      <c r="H137" s="587"/>
      <c r="K137" s="286" t="s">
        <v>408</v>
      </c>
      <c r="L137" s="305" t="s">
        <v>409</v>
      </c>
      <c r="M137" s="288" t="s">
        <v>109</v>
      </c>
      <c r="N137" s="289">
        <v>1</v>
      </c>
      <c r="O137" s="290">
        <f t="shared" si="382"/>
        <v>246812</v>
      </c>
      <c r="P137" s="291">
        <f t="shared" si="353"/>
        <v>246812</v>
      </c>
      <c r="Q137" s="587"/>
      <c r="T137" s="286" t="s">
        <v>408</v>
      </c>
      <c r="U137" s="305" t="s">
        <v>409</v>
      </c>
      <c r="V137" s="288" t="s">
        <v>109</v>
      </c>
      <c r="W137" s="289">
        <v>1</v>
      </c>
      <c r="X137" s="290">
        <f t="shared" si="354"/>
        <v>61000</v>
      </c>
      <c r="Y137" s="291">
        <f t="shared" si="355"/>
        <v>61000</v>
      </c>
      <c r="Z137" s="587"/>
      <c r="AC137" s="286" t="s">
        <v>408</v>
      </c>
      <c r="AD137" s="305" t="s">
        <v>409</v>
      </c>
      <c r="AE137" s="288" t="s">
        <v>109</v>
      </c>
      <c r="AF137" s="289">
        <v>1</v>
      </c>
      <c r="AG137" s="290">
        <f t="shared" si="356"/>
        <v>125000</v>
      </c>
      <c r="AH137" s="291">
        <f t="shared" si="357"/>
        <v>125000</v>
      </c>
      <c r="AI137" s="587"/>
      <c r="AL137" s="286" t="s">
        <v>408</v>
      </c>
      <c r="AM137" s="305" t="s">
        <v>409</v>
      </c>
      <c r="AN137" s="288" t="s">
        <v>109</v>
      </c>
      <c r="AO137" s="289">
        <v>1</v>
      </c>
      <c r="AP137" s="290">
        <f t="shared" si="358"/>
        <v>18000</v>
      </c>
      <c r="AQ137" s="291">
        <f t="shared" si="359"/>
        <v>18000</v>
      </c>
      <c r="AR137" s="587"/>
      <c r="AU137" s="286" t="s">
        <v>408</v>
      </c>
      <c r="AV137" s="305" t="s">
        <v>409</v>
      </c>
      <c r="AW137" s="288" t="s">
        <v>109</v>
      </c>
      <c r="AX137" s="289">
        <v>1</v>
      </c>
      <c r="AY137" s="290">
        <f t="shared" si="360"/>
        <v>8500</v>
      </c>
      <c r="AZ137" s="291">
        <f t="shared" si="361"/>
        <v>8500</v>
      </c>
      <c r="BA137" s="587"/>
      <c r="BD137" s="286" t="s">
        <v>408</v>
      </c>
      <c r="BE137" s="305" t="s">
        <v>409</v>
      </c>
      <c r="BF137" s="288" t="s">
        <v>109</v>
      </c>
      <c r="BG137" s="289">
        <v>1</v>
      </c>
      <c r="BH137" s="290">
        <f t="shared" si="362"/>
        <v>194106</v>
      </c>
      <c r="BI137" s="291">
        <f t="shared" si="363"/>
        <v>194106</v>
      </c>
      <c r="BJ137" s="587"/>
      <c r="BM137" s="286" t="s">
        <v>408</v>
      </c>
      <c r="BN137" s="305" t="s">
        <v>409</v>
      </c>
      <c r="BO137" s="288" t="s">
        <v>109</v>
      </c>
      <c r="BP137" s="289">
        <v>1</v>
      </c>
      <c r="BQ137" s="290">
        <f t="shared" si="364"/>
        <v>0</v>
      </c>
      <c r="BR137" s="291">
        <f t="shared" si="365"/>
        <v>0</v>
      </c>
      <c r="BS137" s="587"/>
      <c r="BV137" s="286" t="s">
        <v>408</v>
      </c>
      <c r="BW137" s="305" t="s">
        <v>409</v>
      </c>
      <c r="BX137" s="288" t="s">
        <v>109</v>
      </c>
      <c r="BY137" s="289">
        <v>1</v>
      </c>
      <c r="BZ137" s="290">
        <f t="shared" si="366"/>
        <v>0</v>
      </c>
      <c r="CA137" s="291">
        <f t="shared" si="367"/>
        <v>0</v>
      </c>
      <c r="CB137" s="587"/>
      <c r="CE137" s="286" t="s">
        <v>408</v>
      </c>
      <c r="CF137" s="305" t="s">
        <v>409</v>
      </c>
      <c r="CG137" s="288" t="s">
        <v>109</v>
      </c>
      <c r="CH137" s="289">
        <v>1</v>
      </c>
      <c r="CI137" s="290">
        <f t="shared" si="368"/>
        <v>0</v>
      </c>
      <c r="CJ137" s="291">
        <f t="shared" si="369"/>
        <v>0</v>
      </c>
      <c r="CK137" s="587"/>
      <c r="CN137" s="286" t="s">
        <v>408</v>
      </c>
      <c r="CO137" s="305" t="s">
        <v>409</v>
      </c>
      <c r="CP137" s="288" t="s">
        <v>109</v>
      </c>
      <c r="CQ137" s="289">
        <v>1</v>
      </c>
      <c r="CR137" s="290">
        <f t="shared" si="370"/>
        <v>0</v>
      </c>
      <c r="CS137" s="291">
        <f t="shared" si="371"/>
        <v>0</v>
      </c>
      <c r="CT137" s="587"/>
      <c r="CW137" s="286" t="s">
        <v>408</v>
      </c>
      <c r="CX137" s="305" t="s">
        <v>409</v>
      </c>
      <c r="CY137" s="288" t="s">
        <v>109</v>
      </c>
      <c r="CZ137" s="289">
        <v>1</v>
      </c>
      <c r="DA137" s="290">
        <f t="shared" si="372"/>
        <v>0</v>
      </c>
      <c r="DB137" s="291">
        <f t="shared" si="373"/>
        <v>0</v>
      </c>
      <c r="DC137" s="587"/>
      <c r="DF137" s="286" t="s">
        <v>408</v>
      </c>
      <c r="DG137" s="305" t="s">
        <v>409</v>
      </c>
      <c r="DH137" s="288" t="s">
        <v>109</v>
      </c>
      <c r="DI137" s="289">
        <v>1</v>
      </c>
      <c r="DJ137" s="290">
        <f t="shared" si="374"/>
        <v>0</v>
      </c>
      <c r="DK137" s="291">
        <f t="shared" si="375"/>
        <v>0</v>
      </c>
      <c r="DL137" s="587"/>
      <c r="DO137" s="286" t="s">
        <v>408</v>
      </c>
      <c r="DP137" s="305" t="s">
        <v>409</v>
      </c>
      <c r="DQ137" s="288" t="s">
        <v>109</v>
      </c>
      <c r="DR137" s="289">
        <v>1</v>
      </c>
      <c r="DS137" s="290">
        <f t="shared" si="376"/>
        <v>0</v>
      </c>
      <c r="DT137" s="291">
        <f t="shared" si="377"/>
        <v>0</v>
      </c>
      <c r="DU137" s="587"/>
      <c r="DX137" s="286" t="s">
        <v>408</v>
      </c>
      <c r="DY137" s="305" t="s">
        <v>409</v>
      </c>
      <c r="DZ137" s="288" t="s">
        <v>109</v>
      </c>
      <c r="EA137" s="289">
        <v>1</v>
      </c>
      <c r="EB137" s="290">
        <f t="shared" si="378"/>
        <v>0</v>
      </c>
      <c r="EC137" s="291">
        <f t="shared" si="379"/>
        <v>0</v>
      </c>
      <c r="ED137" s="587"/>
      <c r="EG137" s="286" t="s">
        <v>408</v>
      </c>
      <c r="EH137" s="305" t="s">
        <v>409</v>
      </c>
      <c r="EI137" s="288" t="s">
        <v>109</v>
      </c>
      <c r="EJ137" s="289">
        <v>1</v>
      </c>
      <c r="EK137" s="290">
        <f t="shared" si="380"/>
        <v>0</v>
      </c>
      <c r="EL137" s="291">
        <f t="shared" si="381"/>
        <v>0</v>
      </c>
      <c r="EM137" s="587"/>
    </row>
    <row r="138" spans="2:143" ht="45" customHeight="1" thickBot="1">
      <c r="B138" s="286" t="s">
        <v>410</v>
      </c>
      <c r="C138" s="287" t="s">
        <v>411</v>
      </c>
      <c r="D138" s="288" t="s">
        <v>107</v>
      </c>
      <c r="E138" s="289">
        <v>1</v>
      </c>
      <c r="F138" s="290">
        <v>0</v>
      </c>
      <c r="G138" s="291">
        <f t="shared" si="337"/>
        <v>0</v>
      </c>
      <c r="H138" s="587"/>
      <c r="K138" s="286" t="s">
        <v>410</v>
      </c>
      <c r="L138" s="287" t="s">
        <v>411</v>
      </c>
      <c r="M138" s="288" t="s">
        <v>107</v>
      </c>
      <c r="N138" s="289">
        <v>1</v>
      </c>
      <c r="O138" s="290">
        <f t="shared" si="382"/>
        <v>28965</v>
      </c>
      <c r="P138" s="291">
        <f t="shared" si="353"/>
        <v>28965</v>
      </c>
      <c r="Q138" s="587"/>
      <c r="T138" s="286" t="s">
        <v>410</v>
      </c>
      <c r="U138" s="287" t="s">
        <v>411</v>
      </c>
      <c r="V138" s="288" t="s">
        <v>107</v>
      </c>
      <c r="W138" s="289">
        <v>1</v>
      </c>
      <c r="X138" s="290">
        <f t="shared" si="354"/>
        <v>15000</v>
      </c>
      <c r="Y138" s="291">
        <f t="shared" si="355"/>
        <v>15000</v>
      </c>
      <c r="Z138" s="587"/>
      <c r="AC138" s="286" t="s">
        <v>410</v>
      </c>
      <c r="AD138" s="287" t="s">
        <v>411</v>
      </c>
      <c r="AE138" s="288" t="s">
        <v>107</v>
      </c>
      <c r="AF138" s="289">
        <v>1</v>
      </c>
      <c r="AG138" s="290">
        <f t="shared" si="356"/>
        <v>200000</v>
      </c>
      <c r="AH138" s="291">
        <f t="shared" si="357"/>
        <v>200000</v>
      </c>
      <c r="AI138" s="587"/>
      <c r="AL138" s="286" t="s">
        <v>410</v>
      </c>
      <c r="AM138" s="287" t="s">
        <v>411</v>
      </c>
      <c r="AN138" s="288" t="s">
        <v>107</v>
      </c>
      <c r="AO138" s="289">
        <v>1</v>
      </c>
      <c r="AP138" s="290">
        <f t="shared" si="358"/>
        <v>50000</v>
      </c>
      <c r="AQ138" s="291">
        <f t="shared" si="359"/>
        <v>50000</v>
      </c>
      <c r="AR138" s="587"/>
      <c r="AU138" s="286" t="s">
        <v>410</v>
      </c>
      <c r="AV138" s="287" t="s">
        <v>411</v>
      </c>
      <c r="AW138" s="288" t="s">
        <v>107</v>
      </c>
      <c r="AX138" s="289">
        <v>1</v>
      </c>
      <c r="AY138" s="290">
        <f t="shared" si="360"/>
        <v>85000</v>
      </c>
      <c r="AZ138" s="291">
        <f t="shared" si="361"/>
        <v>85000</v>
      </c>
      <c r="BA138" s="587"/>
      <c r="BD138" s="286" t="s">
        <v>410</v>
      </c>
      <c r="BE138" s="287" t="s">
        <v>411</v>
      </c>
      <c r="BF138" s="288" t="s">
        <v>107</v>
      </c>
      <c r="BG138" s="289">
        <v>1</v>
      </c>
      <c r="BH138" s="290">
        <f t="shared" si="362"/>
        <v>86700</v>
      </c>
      <c r="BI138" s="291">
        <f t="shared" si="363"/>
        <v>86700</v>
      </c>
      <c r="BJ138" s="587"/>
      <c r="BM138" s="286" t="s">
        <v>410</v>
      </c>
      <c r="BN138" s="287" t="s">
        <v>411</v>
      </c>
      <c r="BO138" s="288" t="s">
        <v>107</v>
      </c>
      <c r="BP138" s="289">
        <v>1</v>
      </c>
      <c r="BQ138" s="290">
        <f t="shared" si="364"/>
        <v>0</v>
      </c>
      <c r="BR138" s="291">
        <f t="shared" si="365"/>
        <v>0</v>
      </c>
      <c r="BS138" s="587"/>
      <c r="BV138" s="286" t="s">
        <v>410</v>
      </c>
      <c r="BW138" s="287" t="s">
        <v>411</v>
      </c>
      <c r="BX138" s="288" t="s">
        <v>107</v>
      </c>
      <c r="BY138" s="289">
        <v>1</v>
      </c>
      <c r="BZ138" s="290">
        <f t="shared" si="366"/>
        <v>0</v>
      </c>
      <c r="CA138" s="291">
        <f t="shared" si="367"/>
        <v>0</v>
      </c>
      <c r="CB138" s="587"/>
      <c r="CE138" s="286" t="s">
        <v>410</v>
      </c>
      <c r="CF138" s="287" t="s">
        <v>411</v>
      </c>
      <c r="CG138" s="288" t="s">
        <v>107</v>
      </c>
      <c r="CH138" s="289">
        <v>1</v>
      </c>
      <c r="CI138" s="290">
        <f t="shared" si="368"/>
        <v>0</v>
      </c>
      <c r="CJ138" s="291">
        <f t="shared" si="369"/>
        <v>0</v>
      </c>
      <c r="CK138" s="587"/>
      <c r="CN138" s="286" t="s">
        <v>410</v>
      </c>
      <c r="CO138" s="287" t="s">
        <v>411</v>
      </c>
      <c r="CP138" s="288" t="s">
        <v>107</v>
      </c>
      <c r="CQ138" s="289">
        <v>1</v>
      </c>
      <c r="CR138" s="290">
        <f t="shared" si="370"/>
        <v>0</v>
      </c>
      <c r="CS138" s="291">
        <f t="shared" si="371"/>
        <v>0</v>
      </c>
      <c r="CT138" s="587"/>
      <c r="CW138" s="286" t="s">
        <v>410</v>
      </c>
      <c r="CX138" s="287" t="s">
        <v>411</v>
      </c>
      <c r="CY138" s="288" t="s">
        <v>107</v>
      </c>
      <c r="CZ138" s="289">
        <v>1</v>
      </c>
      <c r="DA138" s="290">
        <f t="shared" si="372"/>
        <v>0</v>
      </c>
      <c r="DB138" s="291">
        <f t="shared" si="373"/>
        <v>0</v>
      </c>
      <c r="DC138" s="587"/>
      <c r="DF138" s="286" t="s">
        <v>410</v>
      </c>
      <c r="DG138" s="287" t="s">
        <v>411</v>
      </c>
      <c r="DH138" s="288" t="s">
        <v>107</v>
      </c>
      <c r="DI138" s="289">
        <v>1</v>
      </c>
      <c r="DJ138" s="290">
        <f t="shared" si="374"/>
        <v>0</v>
      </c>
      <c r="DK138" s="291">
        <f t="shared" si="375"/>
        <v>0</v>
      </c>
      <c r="DL138" s="587"/>
      <c r="DO138" s="286" t="s">
        <v>410</v>
      </c>
      <c r="DP138" s="287" t="s">
        <v>411</v>
      </c>
      <c r="DQ138" s="288" t="s">
        <v>107</v>
      </c>
      <c r="DR138" s="289">
        <v>1</v>
      </c>
      <c r="DS138" s="290">
        <f t="shared" si="376"/>
        <v>0</v>
      </c>
      <c r="DT138" s="291">
        <f t="shared" si="377"/>
        <v>0</v>
      </c>
      <c r="DU138" s="587"/>
      <c r="DX138" s="286" t="s">
        <v>410</v>
      </c>
      <c r="DY138" s="287" t="s">
        <v>411</v>
      </c>
      <c r="DZ138" s="288" t="s">
        <v>107</v>
      </c>
      <c r="EA138" s="289">
        <v>1</v>
      </c>
      <c r="EB138" s="290">
        <f t="shared" si="378"/>
        <v>0</v>
      </c>
      <c r="EC138" s="291">
        <f t="shared" si="379"/>
        <v>0</v>
      </c>
      <c r="ED138" s="587"/>
      <c r="EG138" s="286" t="s">
        <v>410</v>
      </c>
      <c r="EH138" s="287" t="s">
        <v>411</v>
      </c>
      <c r="EI138" s="288" t="s">
        <v>107</v>
      </c>
      <c r="EJ138" s="289">
        <v>1</v>
      </c>
      <c r="EK138" s="290">
        <f t="shared" si="380"/>
        <v>0</v>
      </c>
      <c r="EL138" s="291">
        <f t="shared" si="381"/>
        <v>0</v>
      </c>
      <c r="EM138" s="587"/>
    </row>
    <row r="139" spans="2:143" ht="17.25" thickTop="1">
      <c r="B139" s="308" t="s">
        <v>412</v>
      </c>
      <c r="C139" s="270" t="s">
        <v>413</v>
      </c>
      <c r="D139" s="309"/>
      <c r="E139" s="310"/>
      <c r="F139" s="311"/>
      <c r="G139" s="312"/>
      <c r="H139" s="275">
        <f>SUM(G140:G141)</f>
        <v>0</v>
      </c>
      <c r="K139" s="308" t="s">
        <v>412</v>
      </c>
      <c r="L139" s="270" t="s">
        <v>413</v>
      </c>
      <c r="M139" s="309"/>
      <c r="N139" s="310"/>
      <c r="O139" s="310"/>
      <c r="P139" s="312"/>
      <c r="Q139" s="275">
        <f>SUM(P140:P141)</f>
        <v>64245</v>
      </c>
      <c r="T139" s="308" t="s">
        <v>412</v>
      </c>
      <c r="U139" s="270" t="s">
        <v>413</v>
      </c>
      <c r="V139" s="309"/>
      <c r="W139" s="310"/>
      <c r="X139" s="310"/>
      <c r="Y139" s="312"/>
      <c r="Z139" s="275">
        <f>SUM(Y140:Y141)</f>
        <v>794500</v>
      </c>
      <c r="AC139" s="308" t="s">
        <v>412</v>
      </c>
      <c r="AD139" s="270" t="s">
        <v>413</v>
      </c>
      <c r="AE139" s="309"/>
      <c r="AF139" s="310"/>
      <c r="AG139" s="310"/>
      <c r="AH139" s="312"/>
      <c r="AI139" s="275">
        <f>SUM(AH140:AH141)</f>
        <v>418000</v>
      </c>
      <c r="AL139" s="308" t="s">
        <v>412</v>
      </c>
      <c r="AM139" s="270" t="s">
        <v>413</v>
      </c>
      <c r="AN139" s="309"/>
      <c r="AO139" s="310"/>
      <c r="AP139" s="310"/>
      <c r="AQ139" s="312"/>
      <c r="AR139" s="275">
        <f>SUM(AQ140:AQ141)</f>
        <v>518000</v>
      </c>
      <c r="AU139" s="308" t="s">
        <v>412</v>
      </c>
      <c r="AV139" s="270" t="s">
        <v>413</v>
      </c>
      <c r="AW139" s="309"/>
      <c r="AX139" s="310"/>
      <c r="AY139" s="310"/>
      <c r="AZ139" s="312"/>
      <c r="BA139" s="275">
        <f>SUM(AZ140:AZ141)</f>
        <v>462000</v>
      </c>
      <c r="BD139" s="308" t="s">
        <v>412</v>
      </c>
      <c r="BE139" s="270" t="s">
        <v>413</v>
      </c>
      <c r="BF139" s="309"/>
      <c r="BG139" s="310"/>
      <c r="BH139" s="310"/>
      <c r="BI139" s="312"/>
      <c r="BJ139" s="275">
        <f>SUM(BI140:BI141)</f>
        <v>451044</v>
      </c>
      <c r="BM139" s="308" t="s">
        <v>412</v>
      </c>
      <c r="BN139" s="270" t="s">
        <v>413</v>
      </c>
      <c r="BO139" s="309"/>
      <c r="BP139" s="310"/>
      <c r="BQ139" s="310"/>
      <c r="BR139" s="312"/>
      <c r="BS139" s="275">
        <f>SUM(BR140:BR141)</f>
        <v>0</v>
      </c>
      <c r="BV139" s="308" t="s">
        <v>412</v>
      </c>
      <c r="BW139" s="270" t="s">
        <v>413</v>
      </c>
      <c r="BX139" s="309"/>
      <c r="BY139" s="310"/>
      <c r="BZ139" s="310"/>
      <c r="CA139" s="312"/>
      <c r="CB139" s="275">
        <f>SUM(CA140:CA141)</f>
        <v>0</v>
      </c>
      <c r="CE139" s="308" t="s">
        <v>412</v>
      </c>
      <c r="CF139" s="270" t="s">
        <v>413</v>
      </c>
      <c r="CG139" s="309"/>
      <c r="CH139" s="310"/>
      <c r="CI139" s="310"/>
      <c r="CJ139" s="312"/>
      <c r="CK139" s="275">
        <f>SUM(CJ140:CJ141)</f>
        <v>0</v>
      </c>
      <c r="CN139" s="308" t="s">
        <v>412</v>
      </c>
      <c r="CO139" s="270" t="s">
        <v>413</v>
      </c>
      <c r="CP139" s="309"/>
      <c r="CQ139" s="310"/>
      <c r="CR139" s="310"/>
      <c r="CS139" s="312"/>
      <c r="CT139" s="275">
        <f>SUM(CS140:CS141)</f>
        <v>0</v>
      </c>
      <c r="CW139" s="308" t="s">
        <v>412</v>
      </c>
      <c r="CX139" s="270" t="s">
        <v>413</v>
      </c>
      <c r="CY139" s="309"/>
      <c r="CZ139" s="310"/>
      <c r="DA139" s="310"/>
      <c r="DB139" s="312"/>
      <c r="DC139" s="275">
        <f>SUM(DB140:DB141)</f>
        <v>0</v>
      </c>
      <c r="DF139" s="308" t="s">
        <v>412</v>
      </c>
      <c r="DG139" s="270" t="s">
        <v>413</v>
      </c>
      <c r="DH139" s="309"/>
      <c r="DI139" s="310"/>
      <c r="DJ139" s="310"/>
      <c r="DK139" s="312"/>
      <c r="DL139" s="275">
        <f>SUM(DK140:DK141)</f>
        <v>0</v>
      </c>
      <c r="DO139" s="308" t="s">
        <v>412</v>
      </c>
      <c r="DP139" s="270" t="s">
        <v>413</v>
      </c>
      <c r="DQ139" s="309"/>
      <c r="DR139" s="310"/>
      <c r="DS139" s="310"/>
      <c r="DT139" s="312"/>
      <c r="DU139" s="275">
        <f>SUM(DT140:DT141)</f>
        <v>0</v>
      </c>
      <c r="DX139" s="308" t="s">
        <v>412</v>
      </c>
      <c r="DY139" s="270" t="s">
        <v>413</v>
      </c>
      <c r="DZ139" s="309"/>
      <c r="EA139" s="310"/>
      <c r="EB139" s="310"/>
      <c r="EC139" s="312"/>
      <c r="ED139" s="275">
        <f>SUM(EC140:EC141)</f>
        <v>0</v>
      </c>
      <c r="EG139" s="308" t="s">
        <v>412</v>
      </c>
      <c r="EH139" s="270" t="s">
        <v>413</v>
      </c>
      <c r="EI139" s="309"/>
      <c r="EJ139" s="310"/>
      <c r="EK139" s="310"/>
      <c r="EL139" s="312"/>
      <c r="EM139" s="275">
        <f>SUM(EL140:EL141)</f>
        <v>0</v>
      </c>
    </row>
    <row r="140" spans="2:143" ht="51.75" customHeight="1">
      <c r="B140" s="286" t="s">
        <v>414</v>
      </c>
      <c r="C140" s="287" t="s">
        <v>415</v>
      </c>
      <c r="D140" s="288" t="s">
        <v>109</v>
      </c>
      <c r="E140" s="289">
        <v>1</v>
      </c>
      <c r="F140" s="290">
        <v>0</v>
      </c>
      <c r="G140" s="291">
        <f t="shared" si="337"/>
        <v>0</v>
      </c>
      <c r="H140" s="585" t="e">
        <f>H139/G189</f>
        <v>#DIV/0!</v>
      </c>
      <c r="K140" s="286" t="s">
        <v>414</v>
      </c>
      <c r="L140" s="287" t="s">
        <v>415</v>
      </c>
      <c r="M140" s="288" t="s">
        <v>109</v>
      </c>
      <c r="N140" s="289">
        <v>1</v>
      </c>
      <c r="O140" s="290">
        <f t="shared" si="382"/>
        <v>24141</v>
      </c>
      <c r="P140" s="291">
        <f t="shared" ref="P140:P141" si="383">+ROUND(N140*O140,0)</f>
        <v>24141</v>
      </c>
      <c r="Q140" s="585">
        <f>Q139/P189</f>
        <v>1.6918249868475058E-3</v>
      </c>
      <c r="T140" s="286" t="s">
        <v>414</v>
      </c>
      <c r="U140" s="287" t="s">
        <v>415</v>
      </c>
      <c r="V140" s="288" t="s">
        <v>109</v>
      </c>
      <c r="W140" s="289">
        <v>1</v>
      </c>
      <c r="X140" s="290">
        <f>VLOOKUP(T140,OFERENTE_2,5,FALSE)</f>
        <v>14500</v>
      </c>
      <c r="Y140" s="291">
        <f t="shared" ref="Y140:Y141" si="384">+ROUND(W140*X140,0)</f>
        <v>14500</v>
      </c>
      <c r="Z140" s="585">
        <f>Z139/Y189</f>
        <v>1.246650362666203E-2</v>
      </c>
      <c r="AC140" s="286" t="s">
        <v>414</v>
      </c>
      <c r="AD140" s="287" t="s">
        <v>415</v>
      </c>
      <c r="AE140" s="288" t="s">
        <v>109</v>
      </c>
      <c r="AF140" s="289">
        <v>1</v>
      </c>
      <c r="AG140" s="290">
        <f>VLOOKUP(AC140,OFERENTE_3,5,FALSE)</f>
        <v>18000</v>
      </c>
      <c r="AH140" s="291">
        <f t="shared" ref="AH140:AH141" si="385">+ROUND(AF140*AG140,0)</f>
        <v>18000</v>
      </c>
      <c r="AI140" s="585">
        <f>AI139/AH189</f>
        <v>6.626401501751835E-3</v>
      </c>
      <c r="AL140" s="286" t="s">
        <v>414</v>
      </c>
      <c r="AM140" s="287" t="s">
        <v>415</v>
      </c>
      <c r="AN140" s="288" t="s">
        <v>109</v>
      </c>
      <c r="AO140" s="289">
        <v>1</v>
      </c>
      <c r="AP140" s="290">
        <f>VLOOKUP(AL140,OFERENTE_4,5,FALSE)</f>
        <v>18000</v>
      </c>
      <c r="AQ140" s="291">
        <f t="shared" ref="AQ140:AQ141" si="386">+ROUND(AO140*AP140,0)</f>
        <v>18000</v>
      </c>
      <c r="AR140" s="585">
        <f>AR139/AQ189</f>
        <v>7.9852011715739173E-3</v>
      </c>
      <c r="AU140" s="286" t="s">
        <v>414</v>
      </c>
      <c r="AV140" s="287" t="s">
        <v>415</v>
      </c>
      <c r="AW140" s="288" t="s">
        <v>109</v>
      </c>
      <c r="AX140" s="289">
        <v>1</v>
      </c>
      <c r="AY140" s="290">
        <f>VLOOKUP(AU140,OFERENTE_5,5,FALSE)</f>
        <v>12000</v>
      </c>
      <c r="AZ140" s="291">
        <f t="shared" ref="AZ140:AZ141" si="387">+ROUND(AX140*AY140,0)</f>
        <v>12000</v>
      </c>
      <c r="BA140" s="585">
        <f>BA139/AZ189</f>
        <v>7.1635769141236445E-3</v>
      </c>
      <c r="BD140" s="286" t="s">
        <v>414</v>
      </c>
      <c r="BE140" s="287" t="s">
        <v>415</v>
      </c>
      <c r="BF140" s="288" t="s">
        <v>109</v>
      </c>
      <c r="BG140" s="289">
        <v>1</v>
      </c>
      <c r="BH140" s="290">
        <f>VLOOKUP(BD140,OFERENTE_6,5,FALSE)</f>
        <v>43044</v>
      </c>
      <c r="BI140" s="291">
        <f t="shared" ref="BI140:BI141" si="388">+ROUND(BG140*BH140,0)</f>
        <v>43044</v>
      </c>
      <c r="BJ140" s="585">
        <f>BJ139/BI189</f>
        <v>7.6887971278137993E-3</v>
      </c>
      <c r="BM140" s="286" t="s">
        <v>414</v>
      </c>
      <c r="BN140" s="287" t="s">
        <v>415</v>
      </c>
      <c r="BO140" s="288" t="s">
        <v>109</v>
      </c>
      <c r="BP140" s="289">
        <v>1</v>
      </c>
      <c r="BQ140" s="290">
        <f>VLOOKUP(BM140,OFERENTE_7,5,FALSE)</f>
        <v>0</v>
      </c>
      <c r="BR140" s="291">
        <f t="shared" ref="BR140:BR141" si="389">+ROUND(BP140*BQ140,0)</f>
        <v>0</v>
      </c>
      <c r="BS140" s="585" t="e">
        <f>BS139/BR189</f>
        <v>#DIV/0!</v>
      </c>
      <c r="BV140" s="286" t="s">
        <v>414</v>
      </c>
      <c r="BW140" s="287" t="s">
        <v>415</v>
      </c>
      <c r="BX140" s="288" t="s">
        <v>109</v>
      </c>
      <c r="BY140" s="289">
        <v>1</v>
      </c>
      <c r="BZ140" s="290">
        <f>VLOOKUP(BV140,OFERENTE_8,5,FALSE)</f>
        <v>0</v>
      </c>
      <c r="CA140" s="291">
        <f t="shared" ref="CA140:CA141" si="390">+ROUND(BY140*BZ140,0)</f>
        <v>0</v>
      </c>
      <c r="CB140" s="585" t="e">
        <f>CB139/CA189</f>
        <v>#DIV/0!</v>
      </c>
      <c r="CE140" s="286" t="s">
        <v>414</v>
      </c>
      <c r="CF140" s="287" t="s">
        <v>415</v>
      </c>
      <c r="CG140" s="288" t="s">
        <v>109</v>
      </c>
      <c r="CH140" s="289">
        <v>1</v>
      </c>
      <c r="CI140" s="290">
        <f>VLOOKUP(CE140,OFERENTE_9,5,FALSE)</f>
        <v>0</v>
      </c>
      <c r="CJ140" s="291">
        <f t="shared" ref="CJ140:CJ141" si="391">+ROUND(CH140*CI140,0)</f>
        <v>0</v>
      </c>
      <c r="CK140" s="585" t="e">
        <f>CK139/CJ189</f>
        <v>#DIV/0!</v>
      </c>
      <c r="CN140" s="286" t="s">
        <v>414</v>
      </c>
      <c r="CO140" s="287" t="s">
        <v>415</v>
      </c>
      <c r="CP140" s="288" t="s">
        <v>109</v>
      </c>
      <c r="CQ140" s="289">
        <v>1</v>
      </c>
      <c r="CR140" s="290">
        <f>VLOOKUP(CN140,OFERENTE_10,5,FALSE)</f>
        <v>0</v>
      </c>
      <c r="CS140" s="291">
        <f t="shared" ref="CS140:CS141" si="392">+ROUND(CQ140*CR140,0)</f>
        <v>0</v>
      </c>
      <c r="CT140" s="585" t="e">
        <f>CT139/CS189</f>
        <v>#DIV/0!</v>
      </c>
      <c r="CW140" s="286" t="s">
        <v>414</v>
      </c>
      <c r="CX140" s="287" t="s">
        <v>415</v>
      </c>
      <c r="CY140" s="288" t="s">
        <v>109</v>
      </c>
      <c r="CZ140" s="289">
        <v>1</v>
      </c>
      <c r="DA140" s="290">
        <f>VLOOKUP(CW140,OFERENTE_11,5,FALSE)</f>
        <v>0</v>
      </c>
      <c r="DB140" s="291">
        <f t="shared" ref="DB140:DB141" si="393">+ROUND(CZ140*DA140,0)</f>
        <v>0</v>
      </c>
      <c r="DC140" s="585" t="e">
        <f>DC139/DB189</f>
        <v>#DIV/0!</v>
      </c>
      <c r="DF140" s="286" t="s">
        <v>414</v>
      </c>
      <c r="DG140" s="287" t="s">
        <v>415</v>
      </c>
      <c r="DH140" s="288" t="s">
        <v>109</v>
      </c>
      <c r="DI140" s="289">
        <v>1</v>
      </c>
      <c r="DJ140" s="290">
        <f>VLOOKUP(DF140,OFERENTE_12,5,FALSE)</f>
        <v>0</v>
      </c>
      <c r="DK140" s="291">
        <f t="shared" ref="DK140:DK141" si="394">+ROUND(DI140*DJ140,0)</f>
        <v>0</v>
      </c>
      <c r="DL140" s="585" t="e">
        <f>DL139/DK189</f>
        <v>#DIV/0!</v>
      </c>
      <c r="DO140" s="286" t="s">
        <v>414</v>
      </c>
      <c r="DP140" s="287" t="s">
        <v>415</v>
      </c>
      <c r="DQ140" s="288" t="s">
        <v>109</v>
      </c>
      <c r="DR140" s="289">
        <v>1</v>
      </c>
      <c r="DS140" s="290">
        <f>VLOOKUP(DO140,OFERENTE_13,5,FALSE)</f>
        <v>0</v>
      </c>
      <c r="DT140" s="291">
        <f t="shared" ref="DT140:DT141" si="395">+ROUND(DR140*DS140,0)</f>
        <v>0</v>
      </c>
      <c r="DU140" s="585" t="e">
        <f>DU139/DT189</f>
        <v>#DIV/0!</v>
      </c>
      <c r="DX140" s="286" t="s">
        <v>414</v>
      </c>
      <c r="DY140" s="287" t="s">
        <v>415</v>
      </c>
      <c r="DZ140" s="288" t="s">
        <v>109</v>
      </c>
      <c r="EA140" s="289">
        <v>1</v>
      </c>
      <c r="EB140" s="290">
        <f>VLOOKUP(DX140,OFERENTE_14,5,FALSE)</f>
        <v>0</v>
      </c>
      <c r="EC140" s="291">
        <f t="shared" ref="EC140:EC141" si="396">+ROUND(EA140*EB140,0)</f>
        <v>0</v>
      </c>
      <c r="ED140" s="585" t="e">
        <f>ED139/EC189</f>
        <v>#DIV/0!</v>
      </c>
      <c r="EG140" s="286" t="s">
        <v>414</v>
      </c>
      <c r="EH140" s="287" t="s">
        <v>415</v>
      </c>
      <c r="EI140" s="288" t="s">
        <v>109</v>
      </c>
      <c r="EJ140" s="289">
        <v>1</v>
      </c>
      <c r="EK140" s="290">
        <f>VLOOKUP(EG140,OFERENTE_15,5,FALSE)</f>
        <v>0</v>
      </c>
      <c r="EL140" s="291">
        <f t="shared" ref="EL140:EL141" si="397">+ROUND(EJ140*EK140,0)</f>
        <v>0</v>
      </c>
      <c r="EM140" s="585" t="e">
        <f>EM139/EL189</f>
        <v>#DIV/0!</v>
      </c>
    </row>
    <row r="141" spans="2:143" ht="67.5" customHeight="1" thickBot="1">
      <c r="B141" s="286" t="s">
        <v>416</v>
      </c>
      <c r="C141" s="287" t="s">
        <v>417</v>
      </c>
      <c r="D141" s="288" t="s">
        <v>107</v>
      </c>
      <c r="E141" s="289">
        <v>1</v>
      </c>
      <c r="F141" s="290">
        <v>0</v>
      </c>
      <c r="G141" s="291">
        <f t="shared" si="337"/>
        <v>0</v>
      </c>
      <c r="H141" s="587"/>
      <c r="K141" s="286" t="s">
        <v>416</v>
      </c>
      <c r="L141" s="287" t="s">
        <v>417</v>
      </c>
      <c r="M141" s="288" t="s">
        <v>107</v>
      </c>
      <c r="N141" s="289">
        <v>1</v>
      </c>
      <c r="O141" s="290">
        <f t="shared" si="382"/>
        <v>40104</v>
      </c>
      <c r="P141" s="291">
        <f t="shared" si="383"/>
        <v>40104</v>
      </c>
      <c r="Q141" s="587"/>
      <c r="T141" s="286" t="s">
        <v>416</v>
      </c>
      <c r="U141" s="287" t="s">
        <v>417</v>
      </c>
      <c r="V141" s="288" t="s">
        <v>107</v>
      </c>
      <c r="W141" s="289">
        <v>1</v>
      </c>
      <c r="X141" s="290">
        <f>VLOOKUP(T141,OFERENTE_2,5,FALSE)</f>
        <v>780000</v>
      </c>
      <c r="Y141" s="291">
        <f t="shared" si="384"/>
        <v>780000</v>
      </c>
      <c r="Z141" s="587"/>
      <c r="AC141" s="286" t="s">
        <v>416</v>
      </c>
      <c r="AD141" s="287" t="s">
        <v>417</v>
      </c>
      <c r="AE141" s="288" t="s">
        <v>107</v>
      </c>
      <c r="AF141" s="289">
        <v>1</v>
      </c>
      <c r="AG141" s="290">
        <f>VLOOKUP(AC141,OFERENTE_3,5,FALSE)</f>
        <v>400000</v>
      </c>
      <c r="AH141" s="291">
        <f t="shared" si="385"/>
        <v>400000</v>
      </c>
      <c r="AI141" s="587"/>
      <c r="AL141" s="286" t="s">
        <v>416</v>
      </c>
      <c r="AM141" s="287" t="s">
        <v>417</v>
      </c>
      <c r="AN141" s="288" t="s">
        <v>107</v>
      </c>
      <c r="AO141" s="289">
        <v>1</v>
      </c>
      <c r="AP141" s="290">
        <f>VLOOKUP(AL141,OFERENTE_4,5,FALSE)</f>
        <v>500000</v>
      </c>
      <c r="AQ141" s="291">
        <f t="shared" si="386"/>
        <v>500000</v>
      </c>
      <c r="AR141" s="587"/>
      <c r="AU141" s="286" t="s">
        <v>416</v>
      </c>
      <c r="AV141" s="287" t="s">
        <v>417</v>
      </c>
      <c r="AW141" s="288" t="s">
        <v>107</v>
      </c>
      <c r="AX141" s="289">
        <v>1</v>
      </c>
      <c r="AY141" s="290">
        <f>VLOOKUP(AU141,OFERENTE_5,5,FALSE)</f>
        <v>450000</v>
      </c>
      <c r="AZ141" s="291">
        <f t="shared" si="387"/>
        <v>450000</v>
      </c>
      <c r="BA141" s="587"/>
      <c r="BD141" s="286" t="s">
        <v>416</v>
      </c>
      <c r="BE141" s="287" t="s">
        <v>417</v>
      </c>
      <c r="BF141" s="288" t="s">
        <v>107</v>
      </c>
      <c r="BG141" s="289">
        <v>1</v>
      </c>
      <c r="BH141" s="290">
        <f>VLOOKUP(BD141,OFERENTE_6,5,FALSE)</f>
        <v>408000</v>
      </c>
      <c r="BI141" s="291">
        <f t="shared" si="388"/>
        <v>408000</v>
      </c>
      <c r="BJ141" s="587"/>
      <c r="BM141" s="286" t="s">
        <v>416</v>
      </c>
      <c r="BN141" s="287" t="s">
        <v>417</v>
      </c>
      <c r="BO141" s="288" t="s">
        <v>107</v>
      </c>
      <c r="BP141" s="289">
        <v>1</v>
      </c>
      <c r="BQ141" s="290">
        <f>VLOOKUP(BM141,OFERENTE_7,5,FALSE)</f>
        <v>0</v>
      </c>
      <c r="BR141" s="291">
        <f t="shared" si="389"/>
        <v>0</v>
      </c>
      <c r="BS141" s="587"/>
      <c r="BV141" s="286" t="s">
        <v>416</v>
      </c>
      <c r="BW141" s="287" t="s">
        <v>417</v>
      </c>
      <c r="BX141" s="288" t="s">
        <v>107</v>
      </c>
      <c r="BY141" s="289">
        <v>1</v>
      </c>
      <c r="BZ141" s="290">
        <f>VLOOKUP(BV141,OFERENTE_8,5,FALSE)</f>
        <v>0</v>
      </c>
      <c r="CA141" s="291">
        <f t="shared" si="390"/>
        <v>0</v>
      </c>
      <c r="CB141" s="587"/>
      <c r="CE141" s="286" t="s">
        <v>416</v>
      </c>
      <c r="CF141" s="287" t="s">
        <v>417</v>
      </c>
      <c r="CG141" s="288" t="s">
        <v>107</v>
      </c>
      <c r="CH141" s="289">
        <v>1</v>
      </c>
      <c r="CI141" s="290">
        <f>VLOOKUP(CE141,OFERENTE_9,5,FALSE)</f>
        <v>0</v>
      </c>
      <c r="CJ141" s="291">
        <f t="shared" si="391"/>
        <v>0</v>
      </c>
      <c r="CK141" s="587"/>
      <c r="CN141" s="286" t="s">
        <v>416</v>
      </c>
      <c r="CO141" s="287" t="s">
        <v>417</v>
      </c>
      <c r="CP141" s="288" t="s">
        <v>107</v>
      </c>
      <c r="CQ141" s="289">
        <v>1</v>
      </c>
      <c r="CR141" s="290">
        <f>VLOOKUP(CN141,OFERENTE_10,5,FALSE)</f>
        <v>0</v>
      </c>
      <c r="CS141" s="291">
        <f t="shared" si="392"/>
        <v>0</v>
      </c>
      <c r="CT141" s="587"/>
      <c r="CW141" s="286" t="s">
        <v>416</v>
      </c>
      <c r="CX141" s="287" t="s">
        <v>417</v>
      </c>
      <c r="CY141" s="288" t="s">
        <v>107</v>
      </c>
      <c r="CZ141" s="289">
        <v>1</v>
      </c>
      <c r="DA141" s="290">
        <f>VLOOKUP(CW141,OFERENTE_11,5,FALSE)</f>
        <v>0</v>
      </c>
      <c r="DB141" s="291">
        <f t="shared" si="393"/>
        <v>0</v>
      </c>
      <c r="DC141" s="587"/>
      <c r="DF141" s="286" t="s">
        <v>416</v>
      </c>
      <c r="DG141" s="287" t="s">
        <v>417</v>
      </c>
      <c r="DH141" s="288" t="s">
        <v>107</v>
      </c>
      <c r="DI141" s="289">
        <v>1</v>
      </c>
      <c r="DJ141" s="290">
        <f>VLOOKUP(DF141,OFERENTE_12,5,FALSE)</f>
        <v>0</v>
      </c>
      <c r="DK141" s="291">
        <f t="shared" si="394"/>
        <v>0</v>
      </c>
      <c r="DL141" s="587"/>
      <c r="DO141" s="286" t="s">
        <v>416</v>
      </c>
      <c r="DP141" s="287" t="s">
        <v>417</v>
      </c>
      <c r="DQ141" s="288" t="s">
        <v>107</v>
      </c>
      <c r="DR141" s="289">
        <v>1</v>
      </c>
      <c r="DS141" s="290">
        <f>VLOOKUP(DO141,OFERENTE_13,5,FALSE)</f>
        <v>0</v>
      </c>
      <c r="DT141" s="291">
        <f t="shared" si="395"/>
        <v>0</v>
      </c>
      <c r="DU141" s="587"/>
      <c r="DX141" s="286" t="s">
        <v>416</v>
      </c>
      <c r="DY141" s="287" t="s">
        <v>417</v>
      </c>
      <c r="DZ141" s="288" t="s">
        <v>107</v>
      </c>
      <c r="EA141" s="289">
        <v>1</v>
      </c>
      <c r="EB141" s="290">
        <f>VLOOKUP(DX141,OFERENTE_14,5,FALSE)</f>
        <v>0</v>
      </c>
      <c r="EC141" s="291">
        <f t="shared" si="396"/>
        <v>0</v>
      </c>
      <c r="ED141" s="587"/>
      <c r="EG141" s="286" t="s">
        <v>416</v>
      </c>
      <c r="EH141" s="287" t="s">
        <v>417</v>
      </c>
      <c r="EI141" s="288" t="s">
        <v>107</v>
      </c>
      <c r="EJ141" s="289">
        <v>1</v>
      </c>
      <c r="EK141" s="290">
        <f>VLOOKUP(EG141,OFERENTE_15,5,FALSE)</f>
        <v>0</v>
      </c>
      <c r="EL141" s="291">
        <f t="shared" si="397"/>
        <v>0</v>
      </c>
      <c r="EM141" s="587"/>
    </row>
    <row r="142" spans="2:143" ht="17.25" thickTop="1">
      <c r="B142" s="308" t="s">
        <v>418</v>
      </c>
      <c r="C142" s="270" t="s">
        <v>419</v>
      </c>
      <c r="D142" s="309"/>
      <c r="E142" s="310"/>
      <c r="F142" s="311"/>
      <c r="G142" s="312"/>
      <c r="H142" s="275">
        <f>SUM(G143:G143)</f>
        <v>0</v>
      </c>
      <c r="K142" s="308" t="s">
        <v>418</v>
      </c>
      <c r="L142" s="270" t="s">
        <v>419</v>
      </c>
      <c r="M142" s="309"/>
      <c r="N142" s="310"/>
      <c r="O142" s="310"/>
      <c r="P142" s="312"/>
      <c r="Q142" s="275">
        <f>SUM(P143:P143)</f>
        <v>31204</v>
      </c>
      <c r="T142" s="308" t="s">
        <v>418</v>
      </c>
      <c r="U142" s="270" t="s">
        <v>419</v>
      </c>
      <c r="V142" s="309"/>
      <c r="W142" s="310"/>
      <c r="X142" s="310"/>
      <c r="Y142" s="312"/>
      <c r="Z142" s="275">
        <f>SUM(Y143:Y143)</f>
        <v>14870</v>
      </c>
      <c r="AC142" s="308" t="s">
        <v>418</v>
      </c>
      <c r="AD142" s="270" t="s">
        <v>419</v>
      </c>
      <c r="AE142" s="309"/>
      <c r="AF142" s="310"/>
      <c r="AG142" s="310"/>
      <c r="AH142" s="312"/>
      <c r="AI142" s="275">
        <f>SUM(AH143:AH143)</f>
        <v>70000</v>
      </c>
      <c r="AL142" s="308" t="s">
        <v>418</v>
      </c>
      <c r="AM142" s="270" t="s">
        <v>419</v>
      </c>
      <c r="AN142" s="309"/>
      <c r="AO142" s="310"/>
      <c r="AP142" s="310"/>
      <c r="AQ142" s="312"/>
      <c r="AR142" s="275">
        <f>SUM(AQ143:AQ143)</f>
        <v>12000</v>
      </c>
      <c r="AU142" s="308" t="s">
        <v>418</v>
      </c>
      <c r="AV142" s="270" t="s">
        <v>419</v>
      </c>
      <c r="AW142" s="309"/>
      <c r="AX142" s="310"/>
      <c r="AY142" s="310"/>
      <c r="AZ142" s="312"/>
      <c r="BA142" s="275">
        <f>SUM(AZ143:AZ143)</f>
        <v>15000</v>
      </c>
      <c r="BD142" s="308" t="s">
        <v>418</v>
      </c>
      <c r="BE142" s="270" t="s">
        <v>419</v>
      </c>
      <c r="BF142" s="309"/>
      <c r="BG142" s="310"/>
      <c r="BH142" s="310"/>
      <c r="BI142" s="312"/>
      <c r="BJ142" s="275">
        <f>SUM(BI143:BI143)</f>
        <v>33048</v>
      </c>
      <c r="BM142" s="308" t="s">
        <v>418</v>
      </c>
      <c r="BN142" s="270" t="s">
        <v>419</v>
      </c>
      <c r="BO142" s="309"/>
      <c r="BP142" s="310"/>
      <c r="BQ142" s="310"/>
      <c r="BR142" s="312"/>
      <c r="BS142" s="275">
        <f>SUM(BR143:BR143)</f>
        <v>0</v>
      </c>
      <c r="BV142" s="308" t="s">
        <v>418</v>
      </c>
      <c r="BW142" s="270" t="s">
        <v>419</v>
      </c>
      <c r="BX142" s="309"/>
      <c r="BY142" s="310"/>
      <c r="BZ142" s="310"/>
      <c r="CA142" s="312"/>
      <c r="CB142" s="275">
        <f>SUM(CA143:CA143)</f>
        <v>0</v>
      </c>
      <c r="CE142" s="308" t="s">
        <v>418</v>
      </c>
      <c r="CF142" s="270" t="s">
        <v>419</v>
      </c>
      <c r="CG142" s="309"/>
      <c r="CH142" s="310"/>
      <c r="CI142" s="310"/>
      <c r="CJ142" s="312"/>
      <c r="CK142" s="275">
        <f>SUM(CJ143:CJ143)</f>
        <v>0</v>
      </c>
      <c r="CN142" s="308" t="s">
        <v>418</v>
      </c>
      <c r="CO142" s="270" t="s">
        <v>419</v>
      </c>
      <c r="CP142" s="309"/>
      <c r="CQ142" s="310"/>
      <c r="CR142" s="310"/>
      <c r="CS142" s="312"/>
      <c r="CT142" s="275">
        <f>SUM(CS143:CS143)</f>
        <v>0</v>
      </c>
      <c r="CW142" s="308" t="s">
        <v>418</v>
      </c>
      <c r="CX142" s="270" t="s">
        <v>419</v>
      </c>
      <c r="CY142" s="309"/>
      <c r="CZ142" s="310"/>
      <c r="DA142" s="310"/>
      <c r="DB142" s="312"/>
      <c r="DC142" s="275">
        <f>SUM(DB143:DB143)</f>
        <v>0</v>
      </c>
      <c r="DF142" s="308" t="s">
        <v>418</v>
      </c>
      <c r="DG142" s="270" t="s">
        <v>419</v>
      </c>
      <c r="DH142" s="309"/>
      <c r="DI142" s="310"/>
      <c r="DJ142" s="310"/>
      <c r="DK142" s="312"/>
      <c r="DL142" s="275">
        <f>SUM(DK143:DK143)</f>
        <v>0</v>
      </c>
      <c r="DO142" s="308" t="s">
        <v>418</v>
      </c>
      <c r="DP142" s="270" t="s">
        <v>419</v>
      </c>
      <c r="DQ142" s="309"/>
      <c r="DR142" s="310"/>
      <c r="DS142" s="310"/>
      <c r="DT142" s="312"/>
      <c r="DU142" s="275">
        <f>SUM(DT143:DT143)</f>
        <v>0</v>
      </c>
      <c r="DX142" s="308" t="s">
        <v>418</v>
      </c>
      <c r="DY142" s="270" t="s">
        <v>419</v>
      </c>
      <c r="DZ142" s="309"/>
      <c r="EA142" s="310"/>
      <c r="EB142" s="310"/>
      <c r="EC142" s="312"/>
      <c r="ED142" s="275">
        <f>SUM(EC143:EC143)</f>
        <v>0</v>
      </c>
      <c r="EG142" s="308" t="s">
        <v>418</v>
      </c>
      <c r="EH142" s="270" t="s">
        <v>419</v>
      </c>
      <c r="EI142" s="309"/>
      <c r="EJ142" s="310"/>
      <c r="EK142" s="310"/>
      <c r="EL142" s="312"/>
      <c r="EM142" s="275">
        <f>SUM(EL143:EL143)</f>
        <v>0</v>
      </c>
    </row>
    <row r="143" spans="2:143" ht="53.25" customHeight="1" thickBot="1">
      <c r="B143" s="286" t="s">
        <v>420</v>
      </c>
      <c r="C143" s="305" t="s">
        <v>421</v>
      </c>
      <c r="D143" s="288" t="s">
        <v>201</v>
      </c>
      <c r="E143" s="289">
        <v>1</v>
      </c>
      <c r="F143" s="290">
        <v>0</v>
      </c>
      <c r="G143" s="291">
        <f t="shared" ref="G143" si="398">+ROUND(E143*F143,0)</f>
        <v>0</v>
      </c>
      <c r="H143" s="337" t="e">
        <f>H142/G189</f>
        <v>#DIV/0!</v>
      </c>
      <c r="K143" s="286" t="s">
        <v>420</v>
      </c>
      <c r="L143" s="305" t="s">
        <v>421</v>
      </c>
      <c r="M143" s="288" t="s">
        <v>201</v>
      </c>
      <c r="N143" s="289">
        <v>1</v>
      </c>
      <c r="O143" s="290">
        <f t="shared" si="382"/>
        <v>31204</v>
      </c>
      <c r="P143" s="291">
        <f t="shared" ref="P143" si="399">+ROUND(N143*O143,0)</f>
        <v>31204</v>
      </c>
      <c r="Q143" s="337">
        <f>Q142/P189</f>
        <v>8.2172475507182768E-4</v>
      </c>
      <c r="T143" s="286" t="s">
        <v>420</v>
      </c>
      <c r="U143" s="305" t="s">
        <v>421</v>
      </c>
      <c r="V143" s="288" t="s">
        <v>201</v>
      </c>
      <c r="W143" s="289">
        <v>1</v>
      </c>
      <c r="X143" s="290">
        <f>VLOOKUP(T143,OFERENTE_2,5,FALSE)</f>
        <v>14870</v>
      </c>
      <c r="Y143" s="291">
        <f t="shared" ref="Y143" si="400">+ROUND(W143*X143,0)</f>
        <v>14870</v>
      </c>
      <c r="Z143" s="337">
        <f>Z142/Y189</f>
        <v>2.3332524723532335E-4</v>
      </c>
      <c r="AC143" s="286" t="s">
        <v>420</v>
      </c>
      <c r="AD143" s="305" t="s">
        <v>421</v>
      </c>
      <c r="AE143" s="288" t="s">
        <v>201</v>
      </c>
      <c r="AF143" s="289">
        <v>1</v>
      </c>
      <c r="AG143" s="290">
        <f>VLOOKUP(AC143,OFERENTE_3,5,FALSE)</f>
        <v>70000</v>
      </c>
      <c r="AH143" s="291">
        <f t="shared" ref="AH143" si="401">+ROUND(AF143*AG143,0)</f>
        <v>70000</v>
      </c>
      <c r="AI143" s="337">
        <f>AI142/AH189</f>
        <v>1.1096844620158575E-3</v>
      </c>
      <c r="AL143" s="286" t="s">
        <v>420</v>
      </c>
      <c r="AM143" s="305" t="s">
        <v>421</v>
      </c>
      <c r="AN143" s="288" t="s">
        <v>201</v>
      </c>
      <c r="AO143" s="289">
        <v>1</v>
      </c>
      <c r="AP143" s="290">
        <f>VLOOKUP(AL143,OFERENTE_4,5,FALSE)</f>
        <v>12000</v>
      </c>
      <c r="AQ143" s="291">
        <f t="shared" ref="AQ143" si="402">+ROUND(AO143*AP143,0)</f>
        <v>12000</v>
      </c>
      <c r="AR143" s="337">
        <f>AR142/AQ189</f>
        <v>1.8498535532603669E-4</v>
      </c>
      <c r="AU143" s="286" t="s">
        <v>420</v>
      </c>
      <c r="AV143" s="305" t="s">
        <v>421</v>
      </c>
      <c r="AW143" s="288" t="s">
        <v>201</v>
      </c>
      <c r="AX143" s="289">
        <v>1</v>
      </c>
      <c r="AY143" s="290">
        <f>VLOOKUP(AU143,OFERENTE_5,5,FALSE)</f>
        <v>15000</v>
      </c>
      <c r="AZ143" s="291">
        <f t="shared" ref="AZ143" si="403">+ROUND(AX143*AY143,0)</f>
        <v>15000</v>
      </c>
      <c r="BA143" s="337">
        <f>BA142/AZ189</f>
        <v>2.3258366604297548E-4</v>
      </c>
      <c r="BD143" s="286" t="s">
        <v>420</v>
      </c>
      <c r="BE143" s="305" t="s">
        <v>421</v>
      </c>
      <c r="BF143" s="288" t="s">
        <v>201</v>
      </c>
      <c r="BG143" s="289">
        <v>1</v>
      </c>
      <c r="BH143" s="290">
        <f>VLOOKUP(BD143,OFERENTE_6,5,FALSE)</f>
        <v>33048</v>
      </c>
      <c r="BI143" s="291">
        <f t="shared" ref="BI143" si="404">+ROUND(BG143*BH143,0)</f>
        <v>33048</v>
      </c>
      <c r="BJ143" s="337">
        <f>BJ142/BI189</f>
        <v>5.6335826988052268E-4</v>
      </c>
      <c r="BM143" s="286" t="s">
        <v>420</v>
      </c>
      <c r="BN143" s="305" t="s">
        <v>421</v>
      </c>
      <c r="BO143" s="288" t="s">
        <v>201</v>
      </c>
      <c r="BP143" s="289">
        <v>1</v>
      </c>
      <c r="BQ143" s="290">
        <f>VLOOKUP(BM143,OFERENTE_7,5,FALSE)</f>
        <v>0</v>
      </c>
      <c r="BR143" s="291">
        <f t="shared" ref="BR143" si="405">+ROUND(BP143*BQ143,0)</f>
        <v>0</v>
      </c>
      <c r="BS143" s="337" t="e">
        <f>BS142/BR189</f>
        <v>#DIV/0!</v>
      </c>
      <c r="BV143" s="286" t="s">
        <v>420</v>
      </c>
      <c r="BW143" s="305" t="s">
        <v>421</v>
      </c>
      <c r="BX143" s="288" t="s">
        <v>201</v>
      </c>
      <c r="BY143" s="289">
        <v>1</v>
      </c>
      <c r="BZ143" s="290">
        <f>VLOOKUP(BV143,OFERENTE_8,5,FALSE)</f>
        <v>0</v>
      </c>
      <c r="CA143" s="291">
        <f t="shared" ref="CA143" si="406">+ROUND(BY143*BZ143,0)</f>
        <v>0</v>
      </c>
      <c r="CB143" s="337" t="e">
        <f>CB142/CA189</f>
        <v>#DIV/0!</v>
      </c>
      <c r="CE143" s="286" t="s">
        <v>420</v>
      </c>
      <c r="CF143" s="305" t="s">
        <v>421</v>
      </c>
      <c r="CG143" s="288" t="s">
        <v>201</v>
      </c>
      <c r="CH143" s="289">
        <v>1</v>
      </c>
      <c r="CI143" s="290">
        <f>VLOOKUP(CE143,OFERENTE_9,5,FALSE)</f>
        <v>0</v>
      </c>
      <c r="CJ143" s="291">
        <f t="shared" ref="CJ143" si="407">+ROUND(CH143*CI143,0)</f>
        <v>0</v>
      </c>
      <c r="CK143" s="337" t="e">
        <f>CK142/CJ189</f>
        <v>#DIV/0!</v>
      </c>
      <c r="CN143" s="286" t="s">
        <v>420</v>
      </c>
      <c r="CO143" s="305" t="s">
        <v>421</v>
      </c>
      <c r="CP143" s="288" t="s">
        <v>201</v>
      </c>
      <c r="CQ143" s="289">
        <v>1</v>
      </c>
      <c r="CR143" s="290">
        <f>VLOOKUP(CN143,OFERENTE_10,5,FALSE)</f>
        <v>0</v>
      </c>
      <c r="CS143" s="291">
        <f t="shared" ref="CS143" si="408">+ROUND(CQ143*CR143,0)</f>
        <v>0</v>
      </c>
      <c r="CT143" s="337" t="e">
        <f>CT142/CS189</f>
        <v>#DIV/0!</v>
      </c>
      <c r="CW143" s="286" t="s">
        <v>420</v>
      </c>
      <c r="CX143" s="305" t="s">
        <v>421</v>
      </c>
      <c r="CY143" s="288" t="s">
        <v>201</v>
      </c>
      <c r="CZ143" s="289">
        <v>1</v>
      </c>
      <c r="DA143" s="290">
        <f>VLOOKUP(CW143,OFERENTE_11,5,FALSE)</f>
        <v>0</v>
      </c>
      <c r="DB143" s="291">
        <f t="shared" ref="DB143" si="409">+ROUND(CZ143*DA143,0)</f>
        <v>0</v>
      </c>
      <c r="DC143" s="337" t="e">
        <f>DC142/DB189</f>
        <v>#DIV/0!</v>
      </c>
      <c r="DF143" s="286" t="s">
        <v>420</v>
      </c>
      <c r="DG143" s="305" t="s">
        <v>421</v>
      </c>
      <c r="DH143" s="288" t="s">
        <v>201</v>
      </c>
      <c r="DI143" s="289">
        <v>1</v>
      </c>
      <c r="DJ143" s="290">
        <f>VLOOKUP(DF143,OFERENTE_12,5,FALSE)</f>
        <v>0</v>
      </c>
      <c r="DK143" s="291">
        <f t="shared" ref="DK143" si="410">+ROUND(DI143*DJ143,0)</f>
        <v>0</v>
      </c>
      <c r="DL143" s="337" t="e">
        <f>DL142/DK189</f>
        <v>#DIV/0!</v>
      </c>
      <c r="DO143" s="286" t="s">
        <v>420</v>
      </c>
      <c r="DP143" s="305" t="s">
        <v>421</v>
      </c>
      <c r="DQ143" s="288" t="s">
        <v>201</v>
      </c>
      <c r="DR143" s="289">
        <v>1</v>
      </c>
      <c r="DS143" s="290">
        <f>VLOOKUP(DO143,OFERENTE_13,5,FALSE)</f>
        <v>0</v>
      </c>
      <c r="DT143" s="291">
        <f t="shared" ref="DT143" si="411">+ROUND(DR143*DS143,0)</f>
        <v>0</v>
      </c>
      <c r="DU143" s="337" t="e">
        <f>DU142/DT189</f>
        <v>#DIV/0!</v>
      </c>
      <c r="DX143" s="286" t="s">
        <v>420</v>
      </c>
      <c r="DY143" s="305" t="s">
        <v>421</v>
      </c>
      <c r="DZ143" s="288" t="s">
        <v>201</v>
      </c>
      <c r="EA143" s="289">
        <v>1</v>
      </c>
      <c r="EB143" s="290">
        <f>VLOOKUP(DX143,OFERENTE_14,5,FALSE)</f>
        <v>0</v>
      </c>
      <c r="EC143" s="291">
        <f t="shared" ref="EC143" si="412">+ROUND(EA143*EB143,0)</f>
        <v>0</v>
      </c>
      <c r="ED143" s="337" t="e">
        <f>ED142/EC189</f>
        <v>#DIV/0!</v>
      </c>
      <c r="EG143" s="286" t="s">
        <v>420</v>
      </c>
      <c r="EH143" s="305" t="s">
        <v>421</v>
      </c>
      <c r="EI143" s="288" t="s">
        <v>201</v>
      </c>
      <c r="EJ143" s="289">
        <v>1</v>
      </c>
      <c r="EK143" s="290">
        <f>VLOOKUP(EG143,OFERENTE_15,5,FALSE)</f>
        <v>0</v>
      </c>
      <c r="EL143" s="291">
        <f t="shared" ref="EL143" si="413">+ROUND(EJ143*EK143,0)</f>
        <v>0</v>
      </c>
      <c r="EM143" s="337" t="e">
        <f>EM142/EL189</f>
        <v>#DIV/0!</v>
      </c>
    </row>
    <row r="144" spans="2:143" ht="17.25" thickTop="1">
      <c r="B144" s="308" t="s">
        <v>422</v>
      </c>
      <c r="C144" s="270" t="s">
        <v>423</v>
      </c>
      <c r="D144" s="309"/>
      <c r="E144" s="310"/>
      <c r="F144" s="311"/>
      <c r="G144" s="312"/>
      <c r="H144" s="275">
        <f>SUM(G145:G145)</f>
        <v>0</v>
      </c>
      <c r="K144" s="308" t="s">
        <v>422</v>
      </c>
      <c r="L144" s="270" t="s">
        <v>423</v>
      </c>
      <c r="M144" s="309"/>
      <c r="N144" s="310"/>
      <c r="O144" s="310"/>
      <c r="P144" s="312"/>
      <c r="Q144" s="275">
        <f>SUM(P145:P145)</f>
        <v>240000</v>
      </c>
      <c r="T144" s="308" t="s">
        <v>422</v>
      </c>
      <c r="U144" s="270" t="s">
        <v>423</v>
      </c>
      <c r="V144" s="309"/>
      <c r="W144" s="310"/>
      <c r="X144" s="310"/>
      <c r="Y144" s="312"/>
      <c r="Z144" s="275">
        <f>SUM(Y145:Y145)</f>
        <v>825000</v>
      </c>
      <c r="AC144" s="308" t="s">
        <v>422</v>
      </c>
      <c r="AD144" s="270" t="s">
        <v>423</v>
      </c>
      <c r="AE144" s="309"/>
      <c r="AF144" s="310"/>
      <c r="AG144" s="310"/>
      <c r="AH144" s="312"/>
      <c r="AI144" s="275">
        <f>SUM(AH145:AH145)</f>
        <v>1500000</v>
      </c>
      <c r="AL144" s="308" t="s">
        <v>422</v>
      </c>
      <c r="AM144" s="270" t="s">
        <v>423</v>
      </c>
      <c r="AN144" s="309"/>
      <c r="AO144" s="310"/>
      <c r="AP144" s="310"/>
      <c r="AQ144" s="312"/>
      <c r="AR144" s="275">
        <f>SUM(AQ145:AQ145)</f>
        <v>600000</v>
      </c>
      <c r="AU144" s="308" t="s">
        <v>422</v>
      </c>
      <c r="AV144" s="270" t="s">
        <v>423</v>
      </c>
      <c r="AW144" s="309"/>
      <c r="AX144" s="310"/>
      <c r="AY144" s="310"/>
      <c r="AZ144" s="312"/>
      <c r="BA144" s="275">
        <f>SUM(AZ145:AZ145)</f>
        <v>850000</v>
      </c>
      <c r="BD144" s="308" t="s">
        <v>422</v>
      </c>
      <c r="BE144" s="270" t="s">
        <v>423</v>
      </c>
      <c r="BF144" s="309"/>
      <c r="BG144" s="310"/>
      <c r="BH144" s="310"/>
      <c r="BI144" s="312"/>
      <c r="BJ144" s="275">
        <f>SUM(BI145:BI145)</f>
        <v>1377000</v>
      </c>
      <c r="BM144" s="308" t="s">
        <v>422</v>
      </c>
      <c r="BN144" s="270" t="s">
        <v>423</v>
      </c>
      <c r="BO144" s="309"/>
      <c r="BP144" s="310"/>
      <c r="BQ144" s="310"/>
      <c r="BR144" s="312"/>
      <c r="BS144" s="275">
        <f>SUM(BR145:BR145)</f>
        <v>0</v>
      </c>
      <c r="BV144" s="308" t="s">
        <v>422</v>
      </c>
      <c r="BW144" s="270" t="s">
        <v>423</v>
      </c>
      <c r="BX144" s="309"/>
      <c r="BY144" s="310"/>
      <c r="BZ144" s="310"/>
      <c r="CA144" s="312"/>
      <c r="CB144" s="275">
        <f>SUM(CA145:CA145)</f>
        <v>0</v>
      </c>
      <c r="CE144" s="308" t="s">
        <v>422</v>
      </c>
      <c r="CF144" s="270" t="s">
        <v>423</v>
      </c>
      <c r="CG144" s="309"/>
      <c r="CH144" s="310"/>
      <c r="CI144" s="310"/>
      <c r="CJ144" s="312"/>
      <c r="CK144" s="275">
        <f>SUM(CJ145:CJ145)</f>
        <v>0</v>
      </c>
      <c r="CN144" s="308" t="s">
        <v>422</v>
      </c>
      <c r="CO144" s="270" t="s">
        <v>423</v>
      </c>
      <c r="CP144" s="309"/>
      <c r="CQ144" s="310"/>
      <c r="CR144" s="310"/>
      <c r="CS144" s="312"/>
      <c r="CT144" s="275">
        <f>SUM(CS145:CS145)</f>
        <v>0</v>
      </c>
      <c r="CW144" s="308" t="s">
        <v>422</v>
      </c>
      <c r="CX144" s="270" t="s">
        <v>423</v>
      </c>
      <c r="CY144" s="309"/>
      <c r="CZ144" s="310"/>
      <c r="DA144" s="310"/>
      <c r="DB144" s="312"/>
      <c r="DC144" s="275">
        <f>SUM(DB145:DB145)</f>
        <v>0</v>
      </c>
      <c r="DF144" s="308" t="s">
        <v>422</v>
      </c>
      <c r="DG144" s="270" t="s">
        <v>423</v>
      </c>
      <c r="DH144" s="309"/>
      <c r="DI144" s="310"/>
      <c r="DJ144" s="310"/>
      <c r="DK144" s="312"/>
      <c r="DL144" s="275">
        <f>SUM(DK145:DK145)</f>
        <v>0</v>
      </c>
      <c r="DO144" s="308" t="s">
        <v>422</v>
      </c>
      <c r="DP144" s="270" t="s">
        <v>423</v>
      </c>
      <c r="DQ144" s="309"/>
      <c r="DR144" s="310"/>
      <c r="DS144" s="310"/>
      <c r="DT144" s="312"/>
      <c r="DU144" s="275">
        <f>SUM(DT145:DT145)</f>
        <v>0</v>
      </c>
      <c r="DX144" s="308" t="s">
        <v>422</v>
      </c>
      <c r="DY144" s="270" t="s">
        <v>423</v>
      </c>
      <c r="DZ144" s="309"/>
      <c r="EA144" s="310"/>
      <c r="EB144" s="310"/>
      <c r="EC144" s="312"/>
      <c r="ED144" s="275">
        <f>SUM(EC145:EC145)</f>
        <v>0</v>
      </c>
      <c r="EG144" s="308" t="s">
        <v>422</v>
      </c>
      <c r="EH144" s="270" t="s">
        <v>423</v>
      </c>
      <c r="EI144" s="309"/>
      <c r="EJ144" s="310"/>
      <c r="EK144" s="310"/>
      <c r="EL144" s="312"/>
      <c r="EM144" s="275">
        <f>SUM(EL145:EL145)</f>
        <v>0</v>
      </c>
    </row>
    <row r="145" spans="2:143" ht="69.75" customHeight="1" thickBot="1">
      <c r="B145" s="286" t="s">
        <v>424</v>
      </c>
      <c r="C145" s="287" t="s">
        <v>425</v>
      </c>
      <c r="D145" s="288" t="s">
        <v>107</v>
      </c>
      <c r="E145" s="289">
        <v>1</v>
      </c>
      <c r="F145" s="290">
        <v>0</v>
      </c>
      <c r="G145" s="291">
        <f t="shared" ref="G145" si="414">+ROUND(E145*F145,0)</f>
        <v>0</v>
      </c>
      <c r="H145" s="337" t="e">
        <f>+H144/G189</f>
        <v>#DIV/0!</v>
      </c>
      <c r="K145" s="286" t="s">
        <v>424</v>
      </c>
      <c r="L145" s="287" t="s">
        <v>425</v>
      </c>
      <c r="M145" s="288" t="s">
        <v>107</v>
      </c>
      <c r="N145" s="289">
        <v>1</v>
      </c>
      <c r="O145" s="290">
        <f t="shared" si="382"/>
        <v>240000</v>
      </c>
      <c r="P145" s="291">
        <f t="shared" ref="P145" si="415">+ROUND(N145*O145,0)</f>
        <v>240000</v>
      </c>
      <c r="Q145" s="337">
        <f>+Q144/P189</f>
        <v>6.3201493788372851E-3</v>
      </c>
      <c r="T145" s="286" t="s">
        <v>424</v>
      </c>
      <c r="U145" s="287" t="s">
        <v>425</v>
      </c>
      <c r="V145" s="288" t="s">
        <v>107</v>
      </c>
      <c r="W145" s="289">
        <v>1</v>
      </c>
      <c r="X145" s="290">
        <f>VLOOKUP(T145,OFERENTE_2,5,FALSE)</f>
        <v>825000</v>
      </c>
      <c r="Y145" s="291">
        <f t="shared" ref="Y145" si="416">+ROUND(W145*X145,0)</f>
        <v>825000</v>
      </c>
      <c r="Z145" s="337">
        <f>+Z144/Y189</f>
        <v>1.2945079285080145E-2</v>
      </c>
      <c r="AC145" s="286" t="s">
        <v>424</v>
      </c>
      <c r="AD145" s="287" t="s">
        <v>425</v>
      </c>
      <c r="AE145" s="288" t="s">
        <v>107</v>
      </c>
      <c r="AF145" s="289">
        <v>1</v>
      </c>
      <c r="AG145" s="290">
        <f>VLOOKUP(AC145,OFERENTE_3,5,FALSE)</f>
        <v>1500000</v>
      </c>
      <c r="AH145" s="291">
        <f t="shared" ref="AH145" si="417">+ROUND(AF145*AG145,0)</f>
        <v>1500000</v>
      </c>
      <c r="AI145" s="337">
        <f>+AI144/AH189</f>
        <v>2.3778952757482662E-2</v>
      </c>
      <c r="AL145" s="286" t="s">
        <v>424</v>
      </c>
      <c r="AM145" s="287" t="s">
        <v>425</v>
      </c>
      <c r="AN145" s="288" t="s">
        <v>107</v>
      </c>
      <c r="AO145" s="289">
        <v>1</v>
      </c>
      <c r="AP145" s="290">
        <f>VLOOKUP(AL145,OFERENTE_4,5,FALSE)</f>
        <v>600000</v>
      </c>
      <c r="AQ145" s="291">
        <f t="shared" ref="AQ145" si="418">+ROUND(AO145*AP145,0)</f>
        <v>600000</v>
      </c>
      <c r="AR145" s="337">
        <f>+AR144/AQ189</f>
        <v>9.2492677663018347E-3</v>
      </c>
      <c r="AU145" s="286" t="s">
        <v>424</v>
      </c>
      <c r="AV145" s="287" t="s">
        <v>425</v>
      </c>
      <c r="AW145" s="288" t="s">
        <v>107</v>
      </c>
      <c r="AX145" s="289">
        <v>1</v>
      </c>
      <c r="AY145" s="290">
        <f>VLOOKUP(AU145,OFERENTE_5,5,FALSE)</f>
        <v>850000</v>
      </c>
      <c r="AZ145" s="291">
        <f t="shared" ref="AZ145" si="419">+ROUND(AX145*AY145,0)</f>
        <v>850000</v>
      </c>
      <c r="BA145" s="337">
        <f>+BA144/AZ189</f>
        <v>1.317974107576861E-2</v>
      </c>
      <c r="BD145" s="286" t="s">
        <v>424</v>
      </c>
      <c r="BE145" s="287" t="s">
        <v>425</v>
      </c>
      <c r="BF145" s="288" t="s">
        <v>107</v>
      </c>
      <c r="BG145" s="289">
        <v>1</v>
      </c>
      <c r="BH145" s="290">
        <f>VLOOKUP(BD145,OFERENTE_6,5,FALSE)</f>
        <v>1377000</v>
      </c>
      <c r="BI145" s="291">
        <f t="shared" ref="BI145" si="420">+ROUND(BG145*BH145,0)</f>
        <v>1377000</v>
      </c>
      <c r="BJ145" s="337">
        <f>+BJ144/BI189</f>
        <v>2.3473261245021776E-2</v>
      </c>
      <c r="BM145" s="286" t="s">
        <v>424</v>
      </c>
      <c r="BN145" s="287" t="s">
        <v>425</v>
      </c>
      <c r="BO145" s="288" t="s">
        <v>107</v>
      </c>
      <c r="BP145" s="289">
        <v>1</v>
      </c>
      <c r="BQ145" s="290">
        <f>VLOOKUP(BM145,OFERENTE_7,5,FALSE)</f>
        <v>0</v>
      </c>
      <c r="BR145" s="291">
        <f t="shared" ref="BR145" si="421">+ROUND(BP145*BQ145,0)</f>
        <v>0</v>
      </c>
      <c r="BS145" s="337" t="e">
        <f>+BS144/BR189</f>
        <v>#DIV/0!</v>
      </c>
      <c r="BV145" s="286" t="s">
        <v>424</v>
      </c>
      <c r="BW145" s="287" t="s">
        <v>425</v>
      </c>
      <c r="BX145" s="288" t="s">
        <v>107</v>
      </c>
      <c r="BY145" s="289">
        <v>1</v>
      </c>
      <c r="BZ145" s="290">
        <f>VLOOKUP(BV145,OFERENTE_8,5,FALSE)</f>
        <v>0</v>
      </c>
      <c r="CA145" s="291">
        <f t="shared" ref="CA145" si="422">+ROUND(BY145*BZ145,0)</f>
        <v>0</v>
      </c>
      <c r="CB145" s="337" t="e">
        <f>+CB144/CA189</f>
        <v>#DIV/0!</v>
      </c>
      <c r="CE145" s="286" t="s">
        <v>424</v>
      </c>
      <c r="CF145" s="287" t="s">
        <v>425</v>
      </c>
      <c r="CG145" s="288" t="s">
        <v>107</v>
      </c>
      <c r="CH145" s="289">
        <v>1</v>
      </c>
      <c r="CI145" s="290">
        <f>VLOOKUP(CE145,OFERENTE_9,5,FALSE)</f>
        <v>0</v>
      </c>
      <c r="CJ145" s="291">
        <f t="shared" ref="CJ145" si="423">+ROUND(CH145*CI145,0)</f>
        <v>0</v>
      </c>
      <c r="CK145" s="337" t="e">
        <f>+CK144/CJ189</f>
        <v>#DIV/0!</v>
      </c>
      <c r="CN145" s="286" t="s">
        <v>424</v>
      </c>
      <c r="CO145" s="287" t="s">
        <v>425</v>
      </c>
      <c r="CP145" s="288" t="s">
        <v>107</v>
      </c>
      <c r="CQ145" s="289">
        <v>1</v>
      </c>
      <c r="CR145" s="290">
        <f>VLOOKUP(CN145,OFERENTE_10,5,FALSE)</f>
        <v>0</v>
      </c>
      <c r="CS145" s="291">
        <f t="shared" ref="CS145" si="424">+ROUND(CQ145*CR145,0)</f>
        <v>0</v>
      </c>
      <c r="CT145" s="337" t="e">
        <f>+CT144/CS189</f>
        <v>#DIV/0!</v>
      </c>
      <c r="CW145" s="286" t="s">
        <v>424</v>
      </c>
      <c r="CX145" s="287" t="s">
        <v>425</v>
      </c>
      <c r="CY145" s="288" t="s">
        <v>107</v>
      </c>
      <c r="CZ145" s="289">
        <v>1</v>
      </c>
      <c r="DA145" s="290">
        <f>VLOOKUP(CW145,OFERENTE_11,5,FALSE)</f>
        <v>0</v>
      </c>
      <c r="DB145" s="291">
        <f t="shared" ref="DB145" si="425">+ROUND(CZ145*DA145,0)</f>
        <v>0</v>
      </c>
      <c r="DC145" s="337" t="e">
        <f>+DC144/DB189</f>
        <v>#DIV/0!</v>
      </c>
      <c r="DF145" s="286" t="s">
        <v>424</v>
      </c>
      <c r="DG145" s="287" t="s">
        <v>425</v>
      </c>
      <c r="DH145" s="288" t="s">
        <v>107</v>
      </c>
      <c r="DI145" s="289">
        <v>1</v>
      </c>
      <c r="DJ145" s="290">
        <f>VLOOKUP(DF145,OFERENTE_12,5,FALSE)</f>
        <v>0</v>
      </c>
      <c r="DK145" s="291">
        <f t="shared" ref="DK145" si="426">+ROUND(DI145*DJ145,0)</f>
        <v>0</v>
      </c>
      <c r="DL145" s="337" t="e">
        <f>+DL144/DK189</f>
        <v>#DIV/0!</v>
      </c>
      <c r="DO145" s="286" t="s">
        <v>424</v>
      </c>
      <c r="DP145" s="287" t="s">
        <v>425</v>
      </c>
      <c r="DQ145" s="288" t="s">
        <v>107</v>
      </c>
      <c r="DR145" s="289">
        <v>1</v>
      </c>
      <c r="DS145" s="290">
        <f>VLOOKUP(DO145,OFERENTE_13,5,FALSE)</f>
        <v>0</v>
      </c>
      <c r="DT145" s="291">
        <f t="shared" ref="DT145" si="427">+ROUND(DR145*DS145,0)</f>
        <v>0</v>
      </c>
      <c r="DU145" s="337" t="e">
        <f>+DU144/DT189</f>
        <v>#DIV/0!</v>
      </c>
      <c r="DX145" s="286" t="s">
        <v>424</v>
      </c>
      <c r="DY145" s="287" t="s">
        <v>425</v>
      </c>
      <c r="DZ145" s="288" t="s">
        <v>107</v>
      </c>
      <c r="EA145" s="289">
        <v>1</v>
      </c>
      <c r="EB145" s="290">
        <f>VLOOKUP(DX145,OFERENTE_14,5,FALSE)</f>
        <v>0</v>
      </c>
      <c r="EC145" s="291">
        <f t="shared" ref="EC145" si="428">+ROUND(EA145*EB145,0)</f>
        <v>0</v>
      </c>
      <c r="ED145" s="337" t="e">
        <f>+ED144/EC189</f>
        <v>#DIV/0!</v>
      </c>
      <c r="EG145" s="286" t="s">
        <v>424</v>
      </c>
      <c r="EH145" s="287" t="s">
        <v>425</v>
      </c>
      <c r="EI145" s="288" t="s">
        <v>107</v>
      </c>
      <c r="EJ145" s="289">
        <v>1</v>
      </c>
      <c r="EK145" s="290">
        <f>VLOOKUP(EG145,OFERENTE_15,5,FALSE)</f>
        <v>0</v>
      </c>
      <c r="EL145" s="291">
        <f t="shared" ref="EL145" si="429">+ROUND(EJ145*EK145,0)</f>
        <v>0</v>
      </c>
      <c r="EM145" s="337" t="e">
        <f>+EM144/EL189</f>
        <v>#DIV/0!</v>
      </c>
    </row>
    <row r="146" spans="2:143" ht="32.25" customHeight="1" thickTop="1">
      <c r="B146" s="308" t="s">
        <v>426</v>
      </c>
      <c r="C146" s="344" t="s">
        <v>427</v>
      </c>
      <c r="D146" s="309"/>
      <c r="E146" s="310"/>
      <c r="F146" s="311"/>
      <c r="G146" s="312"/>
      <c r="H146" s="275">
        <f>SUM(G147:G147)</f>
        <v>0</v>
      </c>
      <c r="K146" s="308" t="s">
        <v>426</v>
      </c>
      <c r="L146" s="344" t="s">
        <v>427</v>
      </c>
      <c r="M146" s="309"/>
      <c r="N146" s="310"/>
      <c r="O146" s="310"/>
      <c r="P146" s="312"/>
      <c r="Q146" s="275">
        <f>SUM(P147:P147)</f>
        <v>14230</v>
      </c>
      <c r="T146" s="308" t="s">
        <v>426</v>
      </c>
      <c r="U146" s="344" t="s">
        <v>427</v>
      </c>
      <c r="V146" s="309"/>
      <c r="W146" s="310"/>
      <c r="X146" s="310"/>
      <c r="Y146" s="312"/>
      <c r="Z146" s="275">
        <f>SUM(Y147:Y147)</f>
        <v>850000</v>
      </c>
      <c r="AC146" s="308" t="s">
        <v>426</v>
      </c>
      <c r="AD146" s="344" t="s">
        <v>427</v>
      </c>
      <c r="AE146" s="309"/>
      <c r="AF146" s="310"/>
      <c r="AG146" s="310"/>
      <c r="AH146" s="312"/>
      <c r="AI146" s="275">
        <f>SUM(AH147:AH147)</f>
        <v>600000</v>
      </c>
      <c r="AL146" s="308" t="s">
        <v>426</v>
      </c>
      <c r="AM146" s="344" t="s">
        <v>427</v>
      </c>
      <c r="AN146" s="309"/>
      <c r="AO146" s="310"/>
      <c r="AP146" s="310"/>
      <c r="AQ146" s="312"/>
      <c r="AR146" s="275">
        <f>SUM(AQ147:AQ147)</f>
        <v>500000</v>
      </c>
      <c r="AU146" s="308" t="s">
        <v>426</v>
      </c>
      <c r="AV146" s="344" t="s">
        <v>427</v>
      </c>
      <c r="AW146" s="309"/>
      <c r="AX146" s="310"/>
      <c r="AY146" s="310"/>
      <c r="AZ146" s="312"/>
      <c r="BA146" s="275">
        <f>SUM(AZ147:AZ147)</f>
        <v>450000</v>
      </c>
      <c r="BD146" s="308" t="s">
        <v>426</v>
      </c>
      <c r="BE146" s="344" t="s">
        <v>427</v>
      </c>
      <c r="BF146" s="309"/>
      <c r="BG146" s="310"/>
      <c r="BH146" s="310"/>
      <c r="BI146" s="312"/>
      <c r="BJ146" s="275">
        <f>SUM(BI147:BI147)</f>
        <v>2397000</v>
      </c>
      <c r="BM146" s="308" t="s">
        <v>426</v>
      </c>
      <c r="BN146" s="344" t="s">
        <v>427</v>
      </c>
      <c r="BO146" s="309"/>
      <c r="BP146" s="310"/>
      <c r="BQ146" s="310"/>
      <c r="BR146" s="312"/>
      <c r="BS146" s="275">
        <f>SUM(BR147:BR147)</f>
        <v>0</v>
      </c>
      <c r="BV146" s="308" t="s">
        <v>426</v>
      </c>
      <c r="BW146" s="344" t="s">
        <v>427</v>
      </c>
      <c r="BX146" s="309"/>
      <c r="BY146" s="310"/>
      <c r="BZ146" s="310"/>
      <c r="CA146" s="312"/>
      <c r="CB146" s="275">
        <f>SUM(CA147:CA147)</f>
        <v>0</v>
      </c>
      <c r="CE146" s="308" t="s">
        <v>426</v>
      </c>
      <c r="CF146" s="344" t="s">
        <v>427</v>
      </c>
      <c r="CG146" s="309"/>
      <c r="CH146" s="310"/>
      <c r="CI146" s="310"/>
      <c r="CJ146" s="312"/>
      <c r="CK146" s="275">
        <f>SUM(CJ147:CJ147)</f>
        <v>0</v>
      </c>
      <c r="CN146" s="308" t="s">
        <v>426</v>
      </c>
      <c r="CO146" s="344" t="s">
        <v>427</v>
      </c>
      <c r="CP146" s="309"/>
      <c r="CQ146" s="310"/>
      <c r="CR146" s="310"/>
      <c r="CS146" s="312"/>
      <c r="CT146" s="275">
        <f>SUM(CS147:CS147)</f>
        <v>0</v>
      </c>
      <c r="CW146" s="308" t="s">
        <v>426</v>
      </c>
      <c r="CX146" s="344" t="s">
        <v>427</v>
      </c>
      <c r="CY146" s="309"/>
      <c r="CZ146" s="310"/>
      <c r="DA146" s="310"/>
      <c r="DB146" s="312"/>
      <c r="DC146" s="275">
        <f>SUM(DB147:DB147)</f>
        <v>0</v>
      </c>
      <c r="DF146" s="308" t="s">
        <v>426</v>
      </c>
      <c r="DG146" s="344" t="s">
        <v>427</v>
      </c>
      <c r="DH146" s="309"/>
      <c r="DI146" s="310"/>
      <c r="DJ146" s="310"/>
      <c r="DK146" s="312"/>
      <c r="DL146" s="275">
        <f>SUM(DK147:DK147)</f>
        <v>0</v>
      </c>
      <c r="DO146" s="308" t="s">
        <v>426</v>
      </c>
      <c r="DP146" s="344" t="s">
        <v>427</v>
      </c>
      <c r="DQ146" s="309"/>
      <c r="DR146" s="310"/>
      <c r="DS146" s="310"/>
      <c r="DT146" s="312"/>
      <c r="DU146" s="275">
        <f>SUM(DT147:DT147)</f>
        <v>0</v>
      </c>
      <c r="DX146" s="308" t="s">
        <v>426</v>
      </c>
      <c r="DY146" s="344" t="s">
        <v>427</v>
      </c>
      <c r="DZ146" s="309"/>
      <c r="EA146" s="310"/>
      <c r="EB146" s="310"/>
      <c r="EC146" s="312"/>
      <c r="ED146" s="275">
        <f>SUM(EC147:EC147)</f>
        <v>0</v>
      </c>
      <c r="EG146" s="308" t="s">
        <v>426</v>
      </c>
      <c r="EH146" s="344" t="s">
        <v>427</v>
      </c>
      <c r="EI146" s="309"/>
      <c r="EJ146" s="310"/>
      <c r="EK146" s="310"/>
      <c r="EL146" s="312"/>
      <c r="EM146" s="275">
        <f>SUM(EL147:EL147)</f>
        <v>0</v>
      </c>
    </row>
    <row r="147" spans="2:143" ht="51" customHeight="1" thickBot="1">
      <c r="B147" s="286" t="s">
        <v>428</v>
      </c>
      <c r="C147" s="287" t="s">
        <v>429</v>
      </c>
      <c r="D147" s="288" t="s">
        <v>430</v>
      </c>
      <c r="E147" s="289">
        <v>1</v>
      </c>
      <c r="F147" s="290">
        <v>0</v>
      </c>
      <c r="G147" s="291">
        <f t="shared" ref="G147" si="430">+ROUND(E147*F147,0)</f>
        <v>0</v>
      </c>
      <c r="H147" s="337" t="e">
        <f>H146/G189</f>
        <v>#DIV/0!</v>
      </c>
      <c r="K147" s="286" t="s">
        <v>428</v>
      </c>
      <c r="L147" s="287" t="s">
        <v>429</v>
      </c>
      <c r="M147" s="288" t="s">
        <v>430</v>
      </c>
      <c r="N147" s="289">
        <v>1</v>
      </c>
      <c r="O147" s="290">
        <f t="shared" si="382"/>
        <v>14230</v>
      </c>
      <c r="P147" s="291">
        <f t="shared" ref="P147" si="431">+ROUND(N147*O147,0)</f>
        <v>14230</v>
      </c>
      <c r="Q147" s="337">
        <f>Q146/P189</f>
        <v>3.747321902535607E-4</v>
      </c>
      <c r="T147" s="286" t="s">
        <v>428</v>
      </c>
      <c r="U147" s="287" t="s">
        <v>429</v>
      </c>
      <c r="V147" s="288" t="s">
        <v>430</v>
      </c>
      <c r="W147" s="289">
        <v>1</v>
      </c>
      <c r="X147" s="290">
        <f>VLOOKUP(T147,OFERENTE_2,5,FALSE)</f>
        <v>850000</v>
      </c>
      <c r="Y147" s="291">
        <f t="shared" ref="Y147" si="432">+ROUND(W147*X147,0)</f>
        <v>850000</v>
      </c>
      <c r="Z147" s="337">
        <f>Z146/Y189</f>
        <v>1.3337354414931059E-2</v>
      </c>
      <c r="AC147" s="286" t="s">
        <v>428</v>
      </c>
      <c r="AD147" s="287" t="s">
        <v>429</v>
      </c>
      <c r="AE147" s="288" t="s">
        <v>430</v>
      </c>
      <c r="AF147" s="289">
        <v>1</v>
      </c>
      <c r="AG147" s="290">
        <f>VLOOKUP(AC147,OFERENTE_3,5,FALSE)</f>
        <v>600000</v>
      </c>
      <c r="AH147" s="291">
        <f t="shared" ref="AH147" si="433">+ROUND(AF147*AG147,0)</f>
        <v>600000</v>
      </c>
      <c r="AI147" s="337">
        <f>AI146/AH189</f>
        <v>9.5115811029930653E-3</v>
      </c>
      <c r="AL147" s="286" t="s">
        <v>428</v>
      </c>
      <c r="AM147" s="287" t="s">
        <v>429</v>
      </c>
      <c r="AN147" s="288" t="s">
        <v>430</v>
      </c>
      <c r="AO147" s="289">
        <v>1</v>
      </c>
      <c r="AP147" s="290">
        <f>VLOOKUP(AL147,OFERENTE_4,5,FALSE)</f>
        <v>500000</v>
      </c>
      <c r="AQ147" s="291">
        <f t="shared" ref="AQ147" si="434">+ROUND(AO147*AP147,0)</f>
        <v>500000</v>
      </c>
      <c r="AR147" s="337">
        <f>AR146/AQ189</f>
        <v>7.707723138584862E-3</v>
      </c>
      <c r="AU147" s="286" t="s">
        <v>428</v>
      </c>
      <c r="AV147" s="287" t="s">
        <v>429</v>
      </c>
      <c r="AW147" s="288" t="s">
        <v>430</v>
      </c>
      <c r="AX147" s="289">
        <v>1</v>
      </c>
      <c r="AY147" s="290">
        <f>VLOOKUP(AU147,OFERENTE_5,5,FALSE)</f>
        <v>450000</v>
      </c>
      <c r="AZ147" s="291">
        <f t="shared" ref="AZ147" si="435">+ROUND(AX147*AY147,0)</f>
        <v>450000</v>
      </c>
      <c r="BA147" s="337">
        <f>BA146/AZ189</f>
        <v>6.9775099812892641E-3</v>
      </c>
      <c r="BD147" s="286" t="s">
        <v>428</v>
      </c>
      <c r="BE147" s="287" t="s">
        <v>429</v>
      </c>
      <c r="BF147" s="288" t="s">
        <v>430</v>
      </c>
      <c r="BG147" s="289">
        <v>1</v>
      </c>
      <c r="BH147" s="290">
        <f>VLOOKUP(BD147,OFERENTE_6,5,FALSE)</f>
        <v>2397000</v>
      </c>
      <c r="BI147" s="291">
        <f t="shared" ref="BI147" si="436">+ROUND(BG147*BH147,0)</f>
        <v>2397000</v>
      </c>
      <c r="BJ147" s="337">
        <f>BJ146/BI189</f>
        <v>4.0860862167260127E-2</v>
      </c>
      <c r="BM147" s="286" t="s">
        <v>428</v>
      </c>
      <c r="BN147" s="287" t="s">
        <v>429</v>
      </c>
      <c r="BO147" s="288" t="s">
        <v>430</v>
      </c>
      <c r="BP147" s="289">
        <v>1</v>
      </c>
      <c r="BQ147" s="290">
        <f>VLOOKUP(BM147,OFERENTE_7,5,FALSE)</f>
        <v>0</v>
      </c>
      <c r="BR147" s="291">
        <f t="shared" ref="BR147" si="437">+ROUND(BP147*BQ147,0)</f>
        <v>0</v>
      </c>
      <c r="BS147" s="337" t="e">
        <f>BS146/BR189</f>
        <v>#DIV/0!</v>
      </c>
      <c r="BV147" s="286" t="s">
        <v>428</v>
      </c>
      <c r="BW147" s="287" t="s">
        <v>429</v>
      </c>
      <c r="BX147" s="288" t="s">
        <v>430</v>
      </c>
      <c r="BY147" s="289">
        <v>1</v>
      </c>
      <c r="BZ147" s="290">
        <f>VLOOKUP(BV147,OFERENTE_8,5,FALSE)</f>
        <v>0</v>
      </c>
      <c r="CA147" s="291">
        <f t="shared" ref="CA147" si="438">+ROUND(BY147*BZ147,0)</f>
        <v>0</v>
      </c>
      <c r="CB147" s="337" t="e">
        <f>CB146/CA189</f>
        <v>#DIV/0!</v>
      </c>
      <c r="CE147" s="286" t="s">
        <v>428</v>
      </c>
      <c r="CF147" s="287" t="s">
        <v>429</v>
      </c>
      <c r="CG147" s="288" t="s">
        <v>430</v>
      </c>
      <c r="CH147" s="289">
        <v>1</v>
      </c>
      <c r="CI147" s="290">
        <f>VLOOKUP(CE147,OFERENTE_9,5,FALSE)</f>
        <v>0</v>
      </c>
      <c r="CJ147" s="291">
        <f t="shared" ref="CJ147" si="439">+ROUND(CH147*CI147,0)</f>
        <v>0</v>
      </c>
      <c r="CK147" s="337" t="e">
        <f>CK146/CJ189</f>
        <v>#DIV/0!</v>
      </c>
      <c r="CN147" s="286" t="s">
        <v>428</v>
      </c>
      <c r="CO147" s="287" t="s">
        <v>429</v>
      </c>
      <c r="CP147" s="288" t="s">
        <v>430</v>
      </c>
      <c r="CQ147" s="289">
        <v>1</v>
      </c>
      <c r="CR147" s="290">
        <f>VLOOKUP(CN147,OFERENTE_10,5,FALSE)</f>
        <v>0</v>
      </c>
      <c r="CS147" s="291">
        <f t="shared" ref="CS147" si="440">+ROUND(CQ147*CR147,0)</f>
        <v>0</v>
      </c>
      <c r="CT147" s="337" t="e">
        <f>CT146/CS189</f>
        <v>#DIV/0!</v>
      </c>
      <c r="CW147" s="286" t="s">
        <v>428</v>
      </c>
      <c r="CX147" s="287" t="s">
        <v>429</v>
      </c>
      <c r="CY147" s="288" t="s">
        <v>430</v>
      </c>
      <c r="CZ147" s="289">
        <v>1</v>
      </c>
      <c r="DA147" s="290">
        <f>VLOOKUP(CW147,OFERENTE_11,5,FALSE)</f>
        <v>0</v>
      </c>
      <c r="DB147" s="291">
        <f t="shared" ref="DB147" si="441">+ROUND(CZ147*DA147,0)</f>
        <v>0</v>
      </c>
      <c r="DC147" s="337" t="e">
        <f>DC146/DB189</f>
        <v>#DIV/0!</v>
      </c>
      <c r="DF147" s="286" t="s">
        <v>428</v>
      </c>
      <c r="DG147" s="287" t="s">
        <v>429</v>
      </c>
      <c r="DH147" s="288" t="s">
        <v>430</v>
      </c>
      <c r="DI147" s="289">
        <v>1</v>
      </c>
      <c r="DJ147" s="290">
        <f>VLOOKUP(DF147,OFERENTE_12,5,FALSE)</f>
        <v>0</v>
      </c>
      <c r="DK147" s="291">
        <f t="shared" ref="DK147" si="442">+ROUND(DI147*DJ147,0)</f>
        <v>0</v>
      </c>
      <c r="DL147" s="337" t="e">
        <f>DL146/DK189</f>
        <v>#DIV/0!</v>
      </c>
      <c r="DO147" s="286" t="s">
        <v>428</v>
      </c>
      <c r="DP147" s="287" t="s">
        <v>429</v>
      </c>
      <c r="DQ147" s="288" t="s">
        <v>430</v>
      </c>
      <c r="DR147" s="289">
        <v>1</v>
      </c>
      <c r="DS147" s="290">
        <f>VLOOKUP(DO147,OFERENTE_13,5,FALSE)</f>
        <v>0</v>
      </c>
      <c r="DT147" s="291">
        <f t="shared" ref="DT147" si="443">+ROUND(DR147*DS147,0)</f>
        <v>0</v>
      </c>
      <c r="DU147" s="337" t="e">
        <f>DU146/DT189</f>
        <v>#DIV/0!</v>
      </c>
      <c r="DX147" s="286" t="s">
        <v>428</v>
      </c>
      <c r="DY147" s="287" t="s">
        <v>429</v>
      </c>
      <c r="DZ147" s="288" t="s">
        <v>430</v>
      </c>
      <c r="EA147" s="289">
        <v>1</v>
      </c>
      <c r="EB147" s="290">
        <f>VLOOKUP(DX147,OFERENTE_14,5,FALSE)</f>
        <v>0</v>
      </c>
      <c r="EC147" s="291">
        <f t="shared" ref="EC147" si="444">+ROUND(EA147*EB147,0)</f>
        <v>0</v>
      </c>
      <c r="ED147" s="337" t="e">
        <f>ED146/EC189</f>
        <v>#DIV/0!</v>
      </c>
      <c r="EG147" s="286" t="s">
        <v>428</v>
      </c>
      <c r="EH147" s="287" t="s">
        <v>429</v>
      </c>
      <c r="EI147" s="288" t="s">
        <v>430</v>
      </c>
      <c r="EJ147" s="289">
        <v>1</v>
      </c>
      <c r="EK147" s="290">
        <f>VLOOKUP(EG147,OFERENTE_15,5,FALSE)</f>
        <v>0</v>
      </c>
      <c r="EL147" s="291">
        <f t="shared" ref="EL147" si="445">+ROUND(EJ147*EK147,0)</f>
        <v>0</v>
      </c>
      <c r="EM147" s="337" t="e">
        <f>EM146/EL189</f>
        <v>#DIV/0!</v>
      </c>
    </row>
    <row r="148" spans="2:143" ht="17.25" thickTop="1">
      <c r="B148" s="308" t="s">
        <v>431</v>
      </c>
      <c r="C148" s="270" t="s">
        <v>432</v>
      </c>
      <c r="D148" s="309"/>
      <c r="E148" s="310"/>
      <c r="F148" s="311"/>
      <c r="G148" s="312"/>
      <c r="H148" s="275">
        <f>SUM(G149:G149)</f>
        <v>0</v>
      </c>
      <c r="K148" s="308" t="s">
        <v>431</v>
      </c>
      <c r="L148" s="270" t="s">
        <v>432</v>
      </c>
      <c r="M148" s="309"/>
      <c r="N148" s="310"/>
      <c r="O148" s="310"/>
      <c r="P148" s="312"/>
      <c r="Q148" s="275">
        <f>SUM(P149:P149)</f>
        <v>236510</v>
      </c>
      <c r="T148" s="308" t="s">
        <v>431</v>
      </c>
      <c r="U148" s="270" t="s">
        <v>432</v>
      </c>
      <c r="V148" s="309"/>
      <c r="W148" s="310"/>
      <c r="X148" s="310"/>
      <c r="Y148" s="312"/>
      <c r="Z148" s="275">
        <f>SUM(Y149:Y149)</f>
        <v>6700000</v>
      </c>
      <c r="AC148" s="308" t="s">
        <v>431</v>
      </c>
      <c r="AD148" s="270" t="s">
        <v>432</v>
      </c>
      <c r="AE148" s="309"/>
      <c r="AF148" s="310"/>
      <c r="AG148" s="310"/>
      <c r="AH148" s="312"/>
      <c r="AI148" s="275">
        <f>SUM(AH149:AH149)</f>
        <v>4000000</v>
      </c>
      <c r="AL148" s="308" t="s">
        <v>431</v>
      </c>
      <c r="AM148" s="270" t="s">
        <v>432</v>
      </c>
      <c r="AN148" s="309"/>
      <c r="AO148" s="310"/>
      <c r="AP148" s="310"/>
      <c r="AQ148" s="312"/>
      <c r="AR148" s="275">
        <f>SUM(AQ149:AQ149)</f>
        <v>1500000</v>
      </c>
      <c r="AU148" s="308" t="s">
        <v>431</v>
      </c>
      <c r="AV148" s="270" t="s">
        <v>432</v>
      </c>
      <c r="AW148" s="309"/>
      <c r="AX148" s="310"/>
      <c r="AY148" s="310"/>
      <c r="AZ148" s="312"/>
      <c r="BA148" s="275">
        <f>SUM(AZ149:AZ149)</f>
        <v>850000</v>
      </c>
      <c r="BD148" s="308" t="s">
        <v>431</v>
      </c>
      <c r="BE148" s="270" t="s">
        <v>432</v>
      </c>
      <c r="BF148" s="309"/>
      <c r="BG148" s="310"/>
      <c r="BH148" s="310"/>
      <c r="BI148" s="312"/>
      <c r="BJ148" s="275">
        <f>SUM(BI149:BI149)</f>
        <v>3843360</v>
      </c>
      <c r="BM148" s="308" t="s">
        <v>431</v>
      </c>
      <c r="BN148" s="270" t="s">
        <v>432</v>
      </c>
      <c r="BO148" s="309"/>
      <c r="BP148" s="310"/>
      <c r="BQ148" s="310"/>
      <c r="BR148" s="312"/>
      <c r="BS148" s="275">
        <f>SUM(BR149:BR149)</f>
        <v>0</v>
      </c>
      <c r="BV148" s="308" t="s">
        <v>431</v>
      </c>
      <c r="BW148" s="270" t="s">
        <v>432</v>
      </c>
      <c r="BX148" s="309"/>
      <c r="BY148" s="310"/>
      <c r="BZ148" s="310"/>
      <c r="CA148" s="312"/>
      <c r="CB148" s="275">
        <f>SUM(CA149:CA149)</f>
        <v>0</v>
      </c>
      <c r="CE148" s="308" t="s">
        <v>431</v>
      </c>
      <c r="CF148" s="270" t="s">
        <v>432</v>
      </c>
      <c r="CG148" s="309"/>
      <c r="CH148" s="310"/>
      <c r="CI148" s="310"/>
      <c r="CJ148" s="312"/>
      <c r="CK148" s="275">
        <f>SUM(CJ149:CJ149)</f>
        <v>0</v>
      </c>
      <c r="CN148" s="308" t="s">
        <v>431</v>
      </c>
      <c r="CO148" s="270" t="s">
        <v>432</v>
      </c>
      <c r="CP148" s="309"/>
      <c r="CQ148" s="310"/>
      <c r="CR148" s="310"/>
      <c r="CS148" s="312"/>
      <c r="CT148" s="275">
        <f>SUM(CS149:CS149)</f>
        <v>0</v>
      </c>
      <c r="CW148" s="308" t="s">
        <v>431</v>
      </c>
      <c r="CX148" s="270" t="s">
        <v>432</v>
      </c>
      <c r="CY148" s="309"/>
      <c r="CZ148" s="310"/>
      <c r="DA148" s="310"/>
      <c r="DB148" s="312"/>
      <c r="DC148" s="275">
        <f>SUM(DB149:DB149)</f>
        <v>0</v>
      </c>
      <c r="DF148" s="308" t="s">
        <v>431</v>
      </c>
      <c r="DG148" s="270" t="s">
        <v>432</v>
      </c>
      <c r="DH148" s="309"/>
      <c r="DI148" s="310"/>
      <c r="DJ148" s="310"/>
      <c r="DK148" s="312"/>
      <c r="DL148" s="275">
        <f>SUM(DK149:DK149)</f>
        <v>0</v>
      </c>
      <c r="DO148" s="308" t="s">
        <v>431</v>
      </c>
      <c r="DP148" s="270" t="s">
        <v>432</v>
      </c>
      <c r="DQ148" s="309"/>
      <c r="DR148" s="310"/>
      <c r="DS148" s="310"/>
      <c r="DT148" s="312"/>
      <c r="DU148" s="275">
        <f>SUM(DT149:DT149)</f>
        <v>0</v>
      </c>
      <c r="DX148" s="308" t="s">
        <v>431</v>
      </c>
      <c r="DY148" s="270" t="s">
        <v>432</v>
      </c>
      <c r="DZ148" s="309"/>
      <c r="EA148" s="310"/>
      <c r="EB148" s="310"/>
      <c r="EC148" s="312"/>
      <c r="ED148" s="275">
        <f>SUM(EC149:EC149)</f>
        <v>0</v>
      </c>
      <c r="EG148" s="308" t="s">
        <v>431</v>
      </c>
      <c r="EH148" s="270" t="s">
        <v>432</v>
      </c>
      <c r="EI148" s="309"/>
      <c r="EJ148" s="310"/>
      <c r="EK148" s="310"/>
      <c r="EL148" s="312"/>
      <c r="EM148" s="275">
        <f>SUM(EL149:EL149)</f>
        <v>0</v>
      </c>
    </row>
    <row r="149" spans="2:143" ht="72" customHeight="1" thickBot="1">
      <c r="B149" s="286" t="s">
        <v>433</v>
      </c>
      <c r="C149" s="305" t="s">
        <v>434</v>
      </c>
      <c r="D149" s="288" t="s">
        <v>107</v>
      </c>
      <c r="E149" s="289">
        <v>1</v>
      </c>
      <c r="F149" s="290">
        <v>0</v>
      </c>
      <c r="G149" s="291">
        <f t="shared" ref="G149" si="446">+ROUND(E149*F149,0)</f>
        <v>0</v>
      </c>
      <c r="H149" s="337" t="e">
        <f>H148/G189</f>
        <v>#DIV/0!</v>
      </c>
      <c r="K149" s="286" t="s">
        <v>433</v>
      </c>
      <c r="L149" s="305" t="s">
        <v>434</v>
      </c>
      <c r="M149" s="288" t="s">
        <v>107</v>
      </c>
      <c r="N149" s="289">
        <v>1</v>
      </c>
      <c r="O149" s="290">
        <f t="shared" si="382"/>
        <v>236510</v>
      </c>
      <c r="P149" s="291">
        <f t="shared" ref="P149" si="447">+ROUND(N149*O149,0)</f>
        <v>236510</v>
      </c>
      <c r="Q149" s="337">
        <f>Q148/P189</f>
        <v>6.2282438732866935E-3</v>
      </c>
      <c r="T149" s="286" t="s">
        <v>433</v>
      </c>
      <c r="U149" s="305" t="s">
        <v>434</v>
      </c>
      <c r="V149" s="288" t="s">
        <v>107</v>
      </c>
      <c r="W149" s="289">
        <v>1</v>
      </c>
      <c r="X149" s="290">
        <f>VLOOKUP(T149,OFERENTE_2,5,FALSE)</f>
        <v>6700000</v>
      </c>
      <c r="Y149" s="291">
        <f t="shared" ref="Y149" si="448">+ROUND(W149*X149,0)</f>
        <v>6700000</v>
      </c>
      <c r="Z149" s="337">
        <f>Z148/Y189</f>
        <v>0.10512973480004481</v>
      </c>
      <c r="AC149" s="286" t="s">
        <v>433</v>
      </c>
      <c r="AD149" s="305" t="s">
        <v>434</v>
      </c>
      <c r="AE149" s="288" t="s">
        <v>107</v>
      </c>
      <c r="AF149" s="289">
        <v>1</v>
      </c>
      <c r="AG149" s="290">
        <f>VLOOKUP(AC149,OFERENTE_3,5,FALSE)</f>
        <v>4000000</v>
      </c>
      <c r="AH149" s="291">
        <f t="shared" ref="AH149" si="449">+ROUND(AF149*AG149,0)</f>
        <v>4000000</v>
      </c>
      <c r="AI149" s="337">
        <f>AI148/AH189</f>
        <v>6.3410540686620429E-2</v>
      </c>
      <c r="AL149" s="286" t="s">
        <v>433</v>
      </c>
      <c r="AM149" s="305" t="s">
        <v>434</v>
      </c>
      <c r="AN149" s="288" t="s">
        <v>107</v>
      </c>
      <c r="AO149" s="289">
        <v>1</v>
      </c>
      <c r="AP149" s="290">
        <f>VLOOKUP(AL149,OFERENTE_4,5,FALSE)</f>
        <v>1500000</v>
      </c>
      <c r="AQ149" s="291">
        <f t="shared" ref="AQ149" si="450">+ROUND(AO149*AP149,0)</f>
        <v>1500000</v>
      </c>
      <c r="AR149" s="337">
        <f>AR148/AQ189</f>
        <v>2.3123169415754586E-2</v>
      </c>
      <c r="AU149" s="286" t="s">
        <v>433</v>
      </c>
      <c r="AV149" s="305" t="s">
        <v>434</v>
      </c>
      <c r="AW149" s="288" t="s">
        <v>107</v>
      </c>
      <c r="AX149" s="289">
        <v>1</v>
      </c>
      <c r="AY149" s="290">
        <f>VLOOKUP(AU149,OFERENTE_5,5,FALSE)</f>
        <v>850000</v>
      </c>
      <c r="AZ149" s="291">
        <f t="shared" ref="AZ149" si="451">+ROUND(AX149*AY149,0)</f>
        <v>850000</v>
      </c>
      <c r="BA149" s="337">
        <f>BA148/AZ189</f>
        <v>1.317974107576861E-2</v>
      </c>
      <c r="BD149" s="286" t="s">
        <v>433</v>
      </c>
      <c r="BE149" s="305" t="s">
        <v>434</v>
      </c>
      <c r="BF149" s="288" t="s">
        <v>107</v>
      </c>
      <c r="BG149" s="289">
        <v>1</v>
      </c>
      <c r="BH149" s="290">
        <f>VLOOKUP(BD149,OFERENTE_6,5,FALSE)</f>
        <v>3843360</v>
      </c>
      <c r="BI149" s="291">
        <f t="shared" ref="BI149" si="452">+ROUND(BG149*BH149,0)</f>
        <v>3843360</v>
      </c>
      <c r="BJ149" s="337">
        <f>BJ148/BI189</f>
        <v>6.5516480274994113E-2</v>
      </c>
      <c r="BM149" s="286" t="s">
        <v>433</v>
      </c>
      <c r="BN149" s="305" t="s">
        <v>434</v>
      </c>
      <c r="BO149" s="288" t="s">
        <v>107</v>
      </c>
      <c r="BP149" s="289">
        <v>1</v>
      </c>
      <c r="BQ149" s="290">
        <f>VLOOKUP(BM149,OFERENTE_7,5,FALSE)</f>
        <v>0</v>
      </c>
      <c r="BR149" s="291">
        <f t="shared" ref="BR149" si="453">+ROUND(BP149*BQ149,0)</f>
        <v>0</v>
      </c>
      <c r="BS149" s="337" t="e">
        <f>BS148/BR189</f>
        <v>#DIV/0!</v>
      </c>
      <c r="BV149" s="286" t="s">
        <v>433</v>
      </c>
      <c r="BW149" s="305" t="s">
        <v>434</v>
      </c>
      <c r="BX149" s="288" t="s">
        <v>107</v>
      </c>
      <c r="BY149" s="289">
        <v>1</v>
      </c>
      <c r="BZ149" s="290">
        <f>VLOOKUP(BV149,OFERENTE_8,5,FALSE)</f>
        <v>0</v>
      </c>
      <c r="CA149" s="291">
        <f t="shared" ref="CA149" si="454">+ROUND(BY149*BZ149,0)</f>
        <v>0</v>
      </c>
      <c r="CB149" s="337" t="e">
        <f>CB148/CA189</f>
        <v>#DIV/0!</v>
      </c>
      <c r="CE149" s="286" t="s">
        <v>433</v>
      </c>
      <c r="CF149" s="305" t="s">
        <v>434</v>
      </c>
      <c r="CG149" s="288" t="s">
        <v>107</v>
      </c>
      <c r="CH149" s="289">
        <v>1</v>
      </c>
      <c r="CI149" s="290">
        <f>VLOOKUP(CE149,OFERENTE_9,5,FALSE)</f>
        <v>0</v>
      </c>
      <c r="CJ149" s="291">
        <f t="shared" ref="CJ149" si="455">+ROUND(CH149*CI149,0)</f>
        <v>0</v>
      </c>
      <c r="CK149" s="337" t="e">
        <f>CK148/CJ189</f>
        <v>#DIV/0!</v>
      </c>
      <c r="CN149" s="286" t="s">
        <v>433</v>
      </c>
      <c r="CO149" s="305" t="s">
        <v>434</v>
      </c>
      <c r="CP149" s="288" t="s">
        <v>107</v>
      </c>
      <c r="CQ149" s="289">
        <v>1</v>
      </c>
      <c r="CR149" s="290">
        <f>VLOOKUP(CN149,OFERENTE_10,5,FALSE)</f>
        <v>0</v>
      </c>
      <c r="CS149" s="291">
        <f t="shared" ref="CS149" si="456">+ROUND(CQ149*CR149,0)</f>
        <v>0</v>
      </c>
      <c r="CT149" s="337" t="e">
        <f>CT148/CS189</f>
        <v>#DIV/0!</v>
      </c>
      <c r="CW149" s="286" t="s">
        <v>433</v>
      </c>
      <c r="CX149" s="305" t="s">
        <v>434</v>
      </c>
      <c r="CY149" s="288" t="s">
        <v>107</v>
      </c>
      <c r="CZ149" s="289">
        <v>1</v>
      </c>
      <c r="DA149" s="290">
        <f>VLOOKUP(CW149,OFERENTE_11,5,FALSE)</f>
        <v>0</v>
      </c>
      <c r="DB149" s="291">
        <f t="shared" ref="DB149" si="457">+ROUND(CZ149*DA149,0)</f>
        <v>0</v>
      </c>
      <c r="DC149" s="337" t="e">
        <f>DC148/DB189</f>
        <v>#DIV/0!</v>
      </c>
      <c r="DF149" s="286" t="s">
        <v>433</v>
      </c>
      <c r="DG149" s="305" t="s">
        <v>434</v>
      </c>
      <c r="DH149" s="288" t="s">
        <v>107</v>
      </c>
      <c r="DI149" s="289">
        <v>1</v>
      </c>
      <c r="DJ149" s="290">
        <f>VLOOKUP(DF149,OFERENTE_12,5,FALSE)</f>
        <v>0</v>
      </c>
      <c r="DK149" s="291">
        <f t="shared" ref="DK149" si="458">+ROUND(DI149*DJ149,0)</f>
        <v>0</v>
      </c>
      <c r="DL149" s="337" t="e">
        <f>DL148/DK189</f>
        <v>#DIV/0!</v>
      </c>
      <c r="DO149" s="286" t="s">
        <v>433</v>
      </c>
      <c r="DP149" s="305" t="s">
        <v>434</v>
      </c>
      <c r="DQ149" s="288" t="s">
        <v>107</v>
      </c>
      <c r="DR149" s="289">
        <v>1</v>
      </c>
      <c r="DS149" s="290">
        <f>VLOOKUP(DO149,OFERENTE_13,5,FALSE)</f>
        <v>0</v>
      </c>
      <c r="DT149" s="291">
        <f t="shared" ref="DT149" si="459">+ROUND(DR149*DS149,0)</f>
        <v>0</v>
      </c>
      <c r="DU149" s="337" t="e">
        <f>DU148/DT189</f>
        <v>#DIV/0!</v>
      </c>
      <c r="DX149" s="286" t="s">
        <v>433</v>
      </c>
      <c r="DY149" s="305" t="s">
        <v>434</v>
      </c>
      <c r="DZ149" s="288" t="s">
        <v>107</v>
      </c>
      <c r="EA149" s="289">
        <v>1</v>
      </c>
      <c r="EB149" s="290">
        <f>VLOOKUP(DX149,OFERENTE_14,5,FALSE)</f>
        <v>0</v>
      </c>
      <c r="EC149" s="291">
        <f t="shared" ref="EC149" si="460">+ROUND(EA149*EB149,0)</f>
        <v>0</v>
      </c>
      <c r="ED149" s="337" t="e">
        <f>ED148/EC189</f>
        <v>#DIV/0!</v>
      </c>
      <c r="EG149" s="286" t="s">
        <v>433</v>
      </c>
      <c r="EH149" s="305" t="s">
        <v>434</v>
      </c>
      <c r="EI149" s="288" t="s">
        <v>107</v>
      </c>
      <c r="EJ149" s="289">
        <v>1</v>
      </c>
      <c r="EK149" s="290">
        <f>VLOOKUP(EG149,OFERENTE_15,5,FALSE)</f>
        <v>0</v>
      </c>
      <c r="EL149" s="291">
        <f t="shared" ref="EL149" si="461">+ROUND(EJ149*EK149,0)</f>
        <v>0</v>
      </c>
      <c r="EM149" s="337" t="e">
        <f>EM148/EL189</f>
        <v>#DIV/0!</v>
      </c>
    </row>
    <row r="150" spans="2:143" ht="17.25" thickTop="1">
      <c r="B150" s="308" t="s">
        <v>435</v>
      </c>
      <c r="C150" s="270" t="s">
        <v>436</v>
      </c>
      <c r="D150" s="309"/>
      <c r="E150" s="310"/>
      <c r="F150" s="311"/>
      <c r="G150" s="312"/>
      <c r="H150" s="275">
        <f>SUM(G151:G152)</f>
        <v>0</v>
      </c>
      <c r="K150" s="308" t="s">
        <v>435</v>
      </c>
      <c r="L150" s="270" t="s">
        <v>436</v>
      </c>
      <c r="M150" s="309"/>
      <c r="N150" s="310"/>
      <c r="O150" s="310"/>
      <c r="P150" s="312"/>
      <c r="Q150" s="275">
        <f>SUM(P151:P152)</f>
        <v>102703</v>
      </c>
      <c r="T150" s="308" t="s">
        <v>435</v>
      </c>
      <c r="U150" s="270" t="s">
        <v>436</v>
      </c>
      <c r="V150" s="309"/>
      <c r="W150" s="310"/>
      <c r="X150" s="310"/>
      <c r="Y150" s="312"/>
      <c r="Z150" s="275">
        <f>SUM(Y151:Y152)</f>
        <v>344500</v>
      </c>
      <c r="AC150" s="308" t="s">
        <v>435</v>
      </c>
      <c r="AD150" s="270" t="s">
        <v>436</v>
      </c>
      <c r="AE150" s="309"/>
      <c r="AF150" s="310"/>
      <c r="AG150" s="310"/>
      <c r="AH150" s="312"/>
      <c r="AI150" s="275">
        <f>SUM(AH151:AH152)</f>
        <v>320000</v>
      </c>
      <c r="AL150" s="308" t="s">
        <v>435</v>
      </c>
      <c r="AM150" s="270" t="s">
        <v>436</v>
      </c>
      <c r="AN150" s="309"/>
      <c r="AO150" s="310"/>
      <c r="AP150" s="310"/>
      <c r="AQ150" s="312"/>
      <c r="AR150" s="275">
        <f>SUM(AQ151:AQ152)</f>
        <v>500000</v>
      </c>
      <c r="AU150" s="308" t="s">
        <v>435</v>
      </c>
      <c r="AV150" s="270" t="s">
        <v>436</v>
      </c>
      <c r="AW150" s="309"/>
      <c r="AX150" s="310"/>
      <c r="AY150" s="310"/>
      <c r="AZ150" s="312"/>
      <c r="BA150" s="275">
        <f>SUM(AZ151:AZ152)</f>
        <v>270000</v>
      </c>
      <c r="BD150" s="308" t="s">
        <v>435</v>
      </c>
      <c r="BE150" s="270" t="s">
        <v>436</v>
      </c>
      <c r="BF150" s="309"/>
      <c r="BG150" s="310"/>
      <c r="BH150" s="310"/>
      <c r="BI150" s="312"/>
      <c r="BJ150" s="275">
        <f>SUM(BI151:BI152)</f>
        <v>1489200</v>
      </c>
      <c r="BM150" s="308" t="s">
        <v>435</v>
      </c>
      <c r="BN150" s="270" t="s">
        <v>436</v>
      </c>
      <c r="BO150" s="309"/>
      <c r="BP150" s="310"/>
      <c r="BQ150" s="310"/>
      <c r="BR150" s="312"/>
      <c r="BS150" s="275">
        <f>SUM(BR151:BR152)</f>
        <v>0</v>
      </c>
      <c r="BV150" s="308" t="s">
        <v>435</v>
      </c>
      <c r="BW150" s="270" t="s">
        <v>436</v>
      </c>
      <c r="BX150" s="309"/>
      <c r="BY150" s="310"/>
      <c r="BZ150" s="310"/>
      <c r="CA150" s="312"/>
      <c r="CB150" s="275">
        <f>SUM(CA151:CA152)</f>
        <v>0</v>
      </c>
      <c r="CE150" s="308" t="s">
        <v>435</v>
      </c>
      <c r="CF150" s="270" t="s">
        <v>436</v>
      </c>
      <c r="CG150" s="309"/>
      <c r="CH150" s="310"/>
      <c r="CI150" s="310"/>
      <c r="CJ150" s="312"/>
      <c r="CK150" s="275">
        <f>SUM(CJ151:CJ152)</f>
        <v>0</v>
      </c>
      <c r="CN150" s="308" t="s">
        <v>435</v>
      </c>
      <c r="CO150" s="270" t="s">
        <v>436</v>
      </c>
      <c r="CP150" s="309"/>
      <c r="CQ150" s="310"/>
      <c r="CR150" s="310"/>
      <c r="CS150" s="312"/>
      <c r="CT150" s="275">
        <f>SUM(CS151:CS152)</f>
        <v>0</v>
      </c>
      <c r="CW150" s="308" t="s">
        <v>435</v>
      </c>
      <c r="CX150" s="270" t="s">
        <v>436</v>
      </c>
      <c r="CY150" s="309"/>
      <c r="CZ150" s="310"/>
      <c r="DA150" s="310"/>
      <c r="DB150" s="312"/>
      <c r="DC150" s="275">
        <f>SUM(DB151:DB152)</f>
        <v>0</v>
      </c>
      <c r="DF150" s="308" t="s">
        <v>435</v>
      </c>
      <c r="DG150" s="270" t="s">
        <v>436</v>
      </c>
      <c r="DH150" s="309"/>
      <c r="DI150" s="310"/>
      <c r="DJ150" s="310"/>
      <c r="DK150" s="312"/>
      <c r="DL150" s="275">
        <f>SUM(DK151:DK152)</f>
        <v>0</v>
      </c>
      <c r="DO150" s="308" t="s">
        <v>435</v>
      </c>
      <c r="DP150" s="270" t="s">
        <v>436</v>
      </c>
      <c r="DQ150" s="309"/>
      <c r="DR150" s="310"/>
      <c r="DS150" s="310"/>
      <c r="DT150" s="312"/>
      <c r="DU150" s="275">
        <f>SUM(DT151:DT152)</f>
        <v>0</v>
      </c>
      <c r="DX150" s="308" t="s">
        <v>435</v>
      </c>
      <c r="DY150" s="270" t="s">
        <v>436</v>
      </c>
      <c r="DZ150" s="309"/>
      <c r="EA150" s="310"/>
      <c r="EB150" s="310"/>
      <c r="EC150" s="312"/>
      <c r="ED150" s="275">
        <f>SUM(EC151:EC152)</f>
        <v>0</v>
      </c>
      <c r="EG150" s="308" t="s">
        <v>435</v>
      </c>
      <c r="EH150" s="270" t="s">
        <v>436</v>
      </c>
      <c r="EI150" s="309"/>
      <c r="EJ150" s="310"/>
      <c r="EK150" s="310"/>
      <c r="EL150" s="312"/>
      <c r="EM150" s="275">
        <f>SUM(EL151:EL152)</f>
        <v>0</v>
      </c>
    </row>
    <row r="151" spans="2:143" ht="38.25" customHeight="1">
      <c r="B151" s="286" t="s">
        <v>437</v>
      </c>
      <c r="C151" s="287" t="s">
        <v>438</v>
      </c>
      <c r="D151" s="288" t="s">
        <v>107</v>
      </c>
      <c r="E151" s="289">
        <v>1</v>
      </c>
      <c r="F151" s="290">
        <v>0</v>
      </c>
      <c r="G151" s="291">
        <f t="shared" ref="G151:G152" si="462">+ROUND(E151*F151,0)</f>
        <v>0</v>
      </c>
      <c r="H151" s="585" t="e">
        <f>H150/G189</f>
        <v>#DIV/0!</v>
      </c>
      <c r="K151" s="286" t="s">
        <v>437</v>
      </c>
      <c r="L151" s="287" t="s">
        <v>438</v>
      </c>
      <c r="M151" s="288" t="s">
        <v>107</v>
      </c>
      <c r="N151" s="289">
        <v>1</v>
      </c>
      <c r="O151" s="290">
        <f t="shared" si="382"/>
        <v>54202</v>
      </c>
      <c r="P151" s="291">
        <f t="shared" ref="P151:P152" si="463">+ROUND(N151*O151,0)</f>
        <v>54202</v>
      </c>
      <c r="Q151" s="585">
        <f>Q150/P189</f>
        <v>2.7045762568946906E-3</v>
      </c>
      <c r="T151" s="286" t="s">
        <v>437</v>
      </c>
      <c r="U151" s="287" t="s">
        <v>438</v>
      </c>
      <c r="V151" s="288" t="s">
        <v>107</v>
      </c>
      <c r="W151" s="289">
        <v>1</v>
      </c>
      <c r="X151" s="290">
        <f>VLOOKUP(T151,OFERENTE_2,5,FALSE)</f>
        <v>186500</v>
      </c>
      <c r="Y151" s="291">
        <f t="shared" ref="Y151:Y152" si="464">+ROUND(W151*X151,0)</f>
        <v>186500</v>
      </c>
      <c r="Z151" s="585">
        <f>Z150/Y189</f>
        <v>5.405551289345588E-3</v>
      </c>
      <c r="AC151" s="286" t="s">
        <v>437</v>
      </c>
      <c r="AD151" s="287" t="s">
        <v>438</v>
      </c>
      <c r="AE151" s="288" t="s">
        <v>107</v>
      </c>
      <c r="AF151" s="289">
        <v>1</v>
      </c>
      <c r="AG151" s="290">
        <f>VLOOKUP(AC151,OFERENTE_3,5,FALSE)</f>
        <v>170000</v>
      </c>
      <c r="AH151" s="291">
        <f t="shared" ref="AH151:AH152" si="465">+ROUND(AF151*AG151,0)</f>
        <v>170000</v>
      </c>
      <c r="AI151" s="585">
        <f>AI150/AH189</f>
        <v>5.0728432549296343E-3</v>
      </c>
      <c r="AL151" s="286" t="s">
        <v>437</v>
      </c>
      <c r="AM151" s="287" t="s">
        <v>438</v>
      </c>
      <c r="AN151" s="288" t="s">
        <v>107</v>
      </c>
      <c r="AO151" s="289">
        <v>1</v>
      </c>
      <c r="AP151" s="290">
        <f>VLOOKUP(AL151,OFERENTE_4,5,FALSE)</f>
        <v>300000</v>
      </c>
      <c r="AQ151" s="291">
        <f t="shared" ref="AQ151:AQ152" si="466">+ROUND(AO151*AP151,0)</f>
        <v>300000</v>
      </c>
      <c r="AR151" s="585">
        <f>AR150/AQ189</f>
        <v>7.707723138584862E-3</v>
      </c>
      <c r="AU151" s="286" t="s">
        <v>437</v>
      </c>
      <c r="AV151" s="287" t="s">
        <v>438</v>
      </c>
      <c r="AW151" s="288" t="s">
        <v>107</v>
      </c>
      <c r="AX151" s="289">
        <v>1</v>
      </c>
      <c r="AY151" s="290">
        <f>VLOOKUP(AU151,OFERENTE_5,5,FALSE)</f>
        <v>150000</v>
      </c>
      <c r="AZ151" s="291">
        <f t="shared" ref="AZ151:AZ152" si="467">+ROUND(AX151*AY151,0)</f>
        <v>150000</v>
      </c>
      <c r="BA151" s="585">
        <f>BA150/AZ189</f>
        <v>4.1865059887735588E-3</v>
      </c>
      <c r="BD151" s="286" t="s">
        <v>437</v>
      </c>
      <c r="BE151" s="287" t="s">
        <v>438</v>
      </c>
      <c r="BF151" s="288" t="s">
        <v>107</v>
      </c>
      <c r="BG151" s="289">
        <v>1</v>
      </c>
      <c r="BH151" s="290">
        <f>VLOOKUP(BD151,OFERENTE_6,5,FALSE)</f>
        <v>826200</v>
      </c>
      <c r="BI151" s="291">
        <f t="shared" ref="BI151:BI152" si="468">+ROUND(BG151*BH151,0)</f>
        <v>826200</v>
      </c>
      <c r="BJ151" s="585">
        <f>BJ150/BI189</f>
        <v>2.5385897346467994E-2</v>
      </c>
      <c r="BM151" s="286" t="s">
        <v>437</v>
      </c>
      <c r="BN151" s="287" t="s">
        <v>438</v>
      </c>
      <c r="BO151" s="288" t="s">
        <v>107</v>
      </c>
      <c r="BP151" s="289">
        <v>1</v>
      </c>
      <c r="BQ151" s="290">
        <f>VLOOKUP(BM151,OFERENTE_7,5,FALSE)</f>
        <v>0</v>
      </c>
      <c r="BR151" s="291">
        <f t="shared" ref="BR151:BR152" si="469">+ROUND(BP151*BQ151,0)</f>
        <v>0</v>
      </c>
      <c r="BS151" s="585" t="e">
        <f>BS150/BR189</f>
        <v>#DIV/0!</v>
      </c>
      <c r="BV151" s="286" t="s">
        <v>437</v>
      </c>
      <c r="BW151" s="287" t="s">
        <v>438</v>
      </c>
      <c r="BX151" s="288" t="s">
        <v>107</v>
      </c>
      <c r="BY151" s="289">
        <v>1</v>
      </c>
      <c r="BZ151" s="290">
        <f>VLOOKUP(BV151,OFERENTE_8,5,FALSE)</f>
        <v>0</v>
      </c>
      <c r="CA151" s="291">
        <f t="shared" ref="CA151:CA152" si="470">+ROUND(BY151*BZ151,0)</f>
        <v>0</v>
      </c>
      <c r="CB151" s="585" t="e">
        <f>CB150/CA189</f>
        <v>#DIV/0!</v>
      </c>
      <c r="CE151" s="286" t="s">
        <v>437</v>
      </c>
      <c r="CF151" s="287" t="s">
        <v>438</v>
      </c>
      <c r="CG151" s="288" t="s">
        <v>107</v>
      </c>
      <c r="CH151" s="289">
        <v>1</v>
      </c>
      <c r="CI151" s="290">
        <f>VLOOKUP(CE151,OFERENTE_9,5,FALSE)</f>
        <v>0</v>
      </c>
      <c r="CJ151" s="291">
        <f t="shared" ref="CJ151:CJ152" si="471">+ROUND(CH151*CI151,0)</f>
        <v>0</v>
      </c>
      <c r="CK151" s="585" t="e">
        <f>CK150/CJ189</f>
        <v>#DIV/0!</v>
      </c>
      <c r="CN151" s="286" t="s">
        <v>437</v>
      </c>
      <c r="CO151" s="287" t="s">
        <v>438</v>
      </c>
      <c r="CP151" s="288" t="s">
        <v>107</v>
      </c>
      <c r="CQ151" s="289">
        <v>1</v>
      </c>
      <c r="CR151" s="290">
        <f>VLOOKUP(CN151,OFERENTE_10,5,FALSE)</f>
        <v>0</v>
      </c>
      <c r="CS151" s="291">
        <f t="shared" ref="CS151:CS152" si="472">+ROUND(CQ151*CR151,0)</f>
        <v>0</v>
      </c>
      <c r="CT151" s="585" t="e">
        <f>CT150/CS189</f>
        <v>#DIV/0!</v>
      </c>
      <c r="CW151" s="286" t="s">
        <v>437</v>
      </c>
      <c r="CX151" s="287" t="s">
        <v>438</v>
      </c>
      <c r="CY151" s="288" t="s">
        <v>107</v>
      </c>
      <c r="CZ151" s="289">
        <v>1</v>
      </c>
      <c r="DA151" s="290">
        <f>VLOOKUP(CW151,OFERENTE_11,5,FALSE)</f>
        <v>0</v>
      </c>
      <c r="DB151" s="291">
        <f t="shared" ref="DB151:DB152" si="473">+ROUND(CZ151*DA151,0)</f>
        <v>0</v>
      </c>
      <c r="DC151" s="585" t="e">
        <f>DC150/DB189</f>
        <v>#DIV/0!</v>
      </c>
      <c r="DF151" s="286" t="s">
        <v>437</v>
      </c>
      <c r="DG151" s="287" t="s">
        <v>438</v>
      </c>
      <c r="DH151" s="288" t="s">
        <v>107</v>
      </c>
      <c r="DI151" s="289">
        <v>1</v>
      </c>
      <c r="DJ151" s="290">
        <f>VLOOKUP(DF151,OFERENTE_12,5,FALSE)</f>
        <v>0</v>
      </c>
      <c r="DK151" s="291">
        <f t="shared" ref="DK151:DK152" si="474">+ROUND(DI151*DJ151,0)</f>
        <v>0</v>
      </c>
      <c r="DL151" s="585" t="e">
        <f>DL150/DK189</f>
        <v>#DIV/0!</v>
      </c>
      <c r="DO151" s="286" t="s">
        <v>437</v>
      </c>
      <c r="DP151" s="287" t="s">
        <v>438</v>
      </c>
      <c r="DQ151" s="288" t="s">
        <v>107</v>
      </c>
      <c r="DR151" s="289">
        <v>1</v>
      </c>
      <c r="DS151" s="290">
        <f>VLOOKUP(DO151,OFERENTE_13,5,FALSE)</f>
        <v>0</v>
      </c>
      <c r="DT151" s="291">
        <f t="shared" ref="DT151:DT152" si="475">+ROUND(DR151*DS151,0)</f>
        <v>0</v>
      </c>
      <c r="DU151" s="585" t="e">
        <f>DU150/DT189</f>
        <v>#DIV/0!</v>
      </c>
      <c r="DX151" s="286" t="s">
        <v>437</v>
      </c>
      <c r="DY151" s="287" t="s">
        <v>438</v>
      </c>
      <c r="DZ151" s="288" t="s">
        <v>107</v>
      </c>
      <c r="EA151" s="289">
        <v>1</v>
      </c>
      <c r="EB151" s="290">
        <f>VLOOKUP(DX151,OFERENTE_14,5,FALSE)</f>
        <v>0</v>
      </c>
      <c r="EC151" s="291">
        <f t="shared" ref="EC151:EC152" si="476">+ROUND(EA151*EB151,0)</f>
        <v>0</v>
      </c>
      <c r="ED151" s="585" t="e">
        <f>ED150/EC189</f>
        <v>#DIV/0!</v>
      </c>
      <c r="EG151" s="286" t="s">
        <v>437</v>
      </c>
      <c r="EH151" s="287" t="s">
        <v>438</v>
      </c>
      <c r="EI151" s="288" t="s">
        <v>107</v>
      </c>
      <c r="EJ151" s="289">
        <v>1</v>
      </c>
      <c r="EK151" s="290">
        <f>VLOOKUP(EG151,OFERENTE_15,5,FALSE)</f>
        <v>0</v>
      </c>
      <c r="EL151" s="291">
        <f t="shared" ref="EL151:EL152" si="477">+ROUND(EJ151*EK151,0)</f>
        <v>0</v>
      </c>
      <c r="EM151" s="585" t="e">
        <f>EM150/EL189</f>
        <v>#DIV/0!</v>
      </c>
    </row>
    <row r="152" spans="2:143" ht="42" customHeight="1" thickBot="1">
      <c r="B152" s="286" t="s">
        <v>439</v>
      </c>
      <c r="C152" s="287" t="s">
        <v>440</v>
      </c>
      <c r="D152" s="288" t="s">
        <v>107</v>
      </c>
      <c r="E152" s="289">
        <v>1</v>
      </c>
      <c r="F152" s="290">
        <v>0</v>
      </c>
      <c r="G152" s="291">
        <f t="shared" si="462"/>
        <v>0</v>
      </c>
      <c r="H152" s="587"/>
      <c r="K152" s="286" t="s">
        <v>439</v>
      </c>
      <c r="L152" s="287" t="s">
        <v>440</v>
      </c>
      <c r="M152" s="288" t="s">
        <v>107</v>
      </c>
      <c r="N152" s="289">
        <v>1</v>
      </c>
      <c r="O152" s="290">
        <f t="shared" si="382"/>
        <v>48501</v>
      </c>
      <c r="P152" s="291">
        <f t="shared" si="463"/>
        <v>48501</v>
      </c>
      <c r="Q152" s="587"/>
      <c r="T152" s="286" t="s">
        <v>439</v>
      </c>
      <c r="U152" s="287" t="s">
        <v>440</v>
      </c>
      <c r="V152" s="288" t="s">
        <v>107</v>
      </c>
      <c r="W152" s="289">
        <v>1</v>
      </c>
      <c r="X152" s="290">
        <f>VLOOKUP(T152,OFERENTE_2,5,FALSE)</f>
        <v>158000</v>
      </c>
      <c r="Y152" s="291">
        <f t="shared" si="464"/>
        <v>158000</v>
      </c>
      <c r="Z152" s="587"/>
      <c r="AC152" s="286" t="s">
        <v>439</v>
      </c>
      <c r="AD152" s="287" t="s">
        <v>440</v>
      </c>
      <c r="AE152" s="288" t="s">
        <v>107</v>
      </c>
      <c r="AF152" s="289">
        <v>1</v>
      </c>
      <c r="AG152" s="290">
        <f>VLOOKUP(AC152,OFERENTE_3,5,FALSE)</f>
        <v>150000</v>
      </c>
      <c r="AH152" s="291">
        <f t="shared" si="465"/>
        <v>150000</v>
      </c>
      <c r="AI152" s="587"/>
      <c r="AL152" s="286" t="s">
        <v>439</v>
      </c>
      <c r="AM152" s="287" t="s">
        <v>440</v>
      </c>
      <c r="AN152" s="288" t="s">
        <v>107</v>
      </c>
      <c r="AO152" s="289">
        <v>1</v>
      </c>
      <c r="AP152" s="290">
        <f>VLOOKUP(AL152,OFERENTE_4,5,FALSE)</f>
        <v>200000</v>
      </c>
      <c r="AQ152" s="291">
        <f t="shared" si="466"/>
        <v>200000</v>
      </c>
      <c r="AR152" s="587"/>
      <c r="AU152" s="286" t="s">
        <v>439</v>
      </c>
      <c r="AV152" s="287" t="s">
        <v>440</v>
      </c>
      <c r="AW152" s="288" t="s">
        <v>107</v>
      </c>
      <c r="AX152" s="289">
        <v>1</v>
      </c>
      <c r="AY152" s="290">
        <f>VLOOKUP(AU152,OFERENTE_5,5,FALSE)</f>
        <v>120000</v>
      </c>
      <c r="AZ152" s="291">
        <f t="shared" si="467"/>
        <v>120000</v>
      </c>
      <c r="BA152" s="587"/>
      <c r="BD152" s="286" t="s">
        <v>439</v>
      </c>
      <c r="BE152" s="287" t="s">
        <v>440</v>
      </c>
      <c r="BF152" s="288" t="s">
        <v>107</v>
      </c>
      <c r="BG152" s="289">
        <v>1</v>
      </c>
      <c r="BH152" s="290">
        <f>VLOOKUP(BD152,OFERENTE_6,5,FALSE)</f>
        <v>663000</v>
      </c>
      <c r="BI152" s="291">
        <f t="shared" si="468"/>
        <v>663000</v>
      </c>
      <c r="BJ152" s="587"/>
      <c r="BM152" s="286" t="s">
        <v>439</v>
      </c>
      <c r="BN152" s="287" t="s">
        <v>440</v>
      </c>
      <c r="BO152" s="288" t="s">
        <v>107</v>
      </c>
      <c r="BP152" s="289">
        <v>1</v>
      </c>
      <c r="BQ152" s="290">
        <f>VLOOKUP(BM152,OFERENTE_7,5,FALSE)</f>
        <v>0</v>
      </c>
      <c r="BR152" s="291">
        <f t="shared" si="469"/>
        <v>0</v>
      </c>
      <c r="BS152" s="587"/>
      <c r="BV152" s="286" t="s">
        <v>439</v>
      </c>
      <c r="BW152" s="287" t="s">
        <v>440</v>
      </c>
      <c r="BX152" s="288" t="s">
        <v>107</v>
      </c>
      <c r="BY152" s="289">
        <v>1</v>
      </c>
      <c r="BZ152" s="290">
        <f>VLOOKUP(BV152,OFERENTE_8,5,FALSE)</f>
        <v>0</v>
      </c>
      <c r="CA152" s="291">
        <f t="shared" si="470"/>
        <v>0</v>
      </c>
      <c r="CB152" s="587"/>
      <c r="CE152" s="286" t="s">
        <v>439</v>
      </c>
      <c r="CF152" s="287" t="s">
        <v>440</v>
      </c>
      <c r="CG152" s="288" t="s">
        <v>107</v>
      </c>
      <c r="CH152" s="289">
        <v>1</v>
      </c>
      <c r="CI152" s="290">
        <f>VLOOKUP(CE152,OFERENTE_9,5,FALSE)</f>
        <v>0</v>
      </c>
      <c r="CJ152" s="291">
        <f t="shared" si="471"/>
        <v>0</v>
      </c>
      <c r="CK152" s="587"/>
      <c r="CN152" s="286" t="s">
        <v>439</v>
      </c>
      <c r="CO152" s="287" t="s">
        <v>440</v>
      </c>
      <c r="CP152" s="288" t="s">
        <v>107</v>
      </c>
      <c r="CQ152" s="289">
        <v>1</v>
      </c>
      <c r="CR152" s="290">
        <f>VLOOKUP(CN152,OFERENTE_10,5,FALSE)</f>
        <v>0</v>
      </c>
      <c r="CS152" s="291">
        <f t="shared" si="472"/>
        <v>0</v>
      </c>
      <c r="CT152" s="587"/>
      <c r="CW152" s="286" t="s">
        <v>439</v>
      </c>
      <c r="CX152" s="287" t="s">
        <v>440</v>
      </c>
      <c r="CY152" s="288" t="s">
        <v>107</v>
      </c>
      <c r="CZ152" s="289">
        <v>1</v>
      </c>
      <c r="DA152" s="290">
        <f>VLOOKUP(CW152,OFERENTE_11,5,FALSE)</f>
        <v>0</v>
      </c>
      <c r="DB152" s="291">
        <f t="shared" si="473"/>
        <v>0</v>
      </c>
      <c r="DC152" s="587"/>
      <c r="DF152" s="286" t="s">
        <v>439</v>
      </c>
      <c r="DG152" s="287" t="s">
        <v>440</v>
      </c>
      <c r="DH152" s="288" t="s">
        <v>107</v>
      </c>
      <c r="DI152" s="289">
        <v>1</v>
      </c>
      <c r="DJ152" s="290">
        <f>VLOOKUP(DF152,OFERENTE_12,5,FALSE)</f>
        <v>0</v>
      </c>
      <c r="DK152" s="291">
        <f t="shared" si="474"/>
        <v>0</v>
      </c>
      <c r="DL152" s="587"/>
      <c r="DO152" s="286" t="s">
        <v>439</v>
      </c>
      <c r="DP152" s="287" t="s">
        <v>440</v>
      </c>
      <c r="DQ152" s="288" t="s">
        <v>107</v>
      </c>
      <c r="DR152" s="289">
        <v>1</v>
      </c>
      <c r="DS152" s="290">
        <f>VLOOKUP(DO152,OFERENTE_13,5,FALSE)</f>
        <v>0</v>
      </c>
      <c r="DT152" s="291">
        <f t="shared" si="475"/>
        <v>0</v>
      </c>
      <c r="DU152" s="587"/>
      <c r="DX152" s="286" t="s">
        <v>439</v>
      </c>
      <c r="DY152" s="287" t="s">
        <v>440</v>
      </c>
      <c r="DZ152" s="288" t="s">
        <v>107</v>
      </c>
      <c r="EA152" s="289">
        <v>1</v>
      </c>
      <c r="EB152" s="290">
        <f>VLOOKUP(DX152,OFERENTE_14,5,FALSE)</f>
        <v>0</v>
      </c>
      <c r="EC152" s="291">
        <f t="shared" si="476"/>
        <v>0</v>
      </c>
      <c r="ED152" s="587"/>
      <c r="EG152" s="286" t="s">
        <v>439</v>
      </c>
      <c r="EH152" s="287" t="s">
        <v>440</v>
      </c>
      <c r="EI152" s="288" t="s">
        <v>107</v>
      </c>
      <c r="EJ152" s="289">
        <v>1</v>
      </c>
      <c r="EK152" s="290">
        <f>VLOOKUP(EG152,OFERENTE_15,5,FALSE)</f>
        <v>0</v>
      </c>
      <c r="EL152" s="291">
        <f t="shared" si="477"/>
        <v>0</v>
      </c>
      <c r="EM152" s="587"/>
    </row>
    <row r="153" spans="2:143" ht="17.25" thickTop="1">
      <c r="B153" s="308" t="s">
        <v>441</v>
      </c>
      <c r="C153" s="270" t="s">
        <v>442</v>
      </c>
      <c r="D153" s="309"/>
      <c r="E153" s="310"/>
      <c r="F153" s="311"/>
      <c r="G153" s="312"/>
      <c r="H153" s="275">
        <f>SUM(G154:G154)</f>
        <v>0</v>
      </c>
      <c r="K153" s="308" t="s">
        <v>441</v>
      </c>
      <c r="L153" s="270" t="s">
        <v>442</v>
      </c>
      <c r="M153" s="309"/>
      <c r="N153" s="310"/>
      <c r="O153" s="310"/>
      <c r="P153" s="312"/>
      <c r="Q153" s="275">
        <f>SUM(P154:P154)</f>
        <v>248710</v>
      </c>
      <c r="T153" s="308" t="s">
        <v>441</v>
      </c>
      <c r="U153" s="270" t="s">
        <v>442</v>
      </c>
      <c r="V153" s="309"/>
      <c r="W153" s="310"/>
      <c r="X153" s="310"/>
      <c r="Y153" s="312"/>
      <c r="Z153" s="275">
        <f>SUM(Y154:Y154)</f>
        <v>226000</v>
      </c>
      <c r="AC153" s="308" t="s">
        <v>441</v>
      </c>
      <c r="AD153" s="270" t="s">
        <v>442</v>
      </c>
      <c r="AE153" s="309"/>
      <c r="AF153" s="310"/>
      <c r="AG153" s="310"/>
      <c r="AH153" s="312"/>
      <c r="AI153" s="275">
        <f>SUM(AH154:AH154)</f>
        <v>650000</v>
      </c>
      <c r="AL153" s="308" t="s">
        <v>441</v>
      </c>
      <c r="AM153" s="270" t="s">
        <v>442</v>
      </c>
      <c r="AN153" s="309"/>
      <c r="AO153" s="310"/>
      <c r="AP153" s="310"/>
      <c r="AQ153" s="312"/>
      <c r="AR153" s="275">
        <f>SUM(AQ154:AQ154)</f>
        <v>300000</v>
      </c>
      <c r="AU153" s="308" t="s">
        <v>441</v>
      </c>
      <c r="AV153" s="270" t="s">
        <v>442</v>
      </c>
      <c r="AW153" s="309"/>
      <c r="AX153" s="310"/>
      <c r="AY153" s="310"/>
      <c r="AZ153" s="312"/>
      <c r="BA153" s="275">
        <f>SUM(AZ154:AZ154)</f>
        <v>250000</v>
      </c>
      <c r="BD153" s="308" t="s">
        <v>441</v>
      </c>
      <c r="BE153" s="270" t="s">
        <v>442</v>
      </c>
      <c r="BF153" s="309"/>
      <c r="BG153" s="310"/>
      <c r="BH153" s="310"/>
      <c r="BI153" s="312"/>
      <c r="BJ153" s="275">
        <f>SUM(BI154:BI154)</f>
        <v>1122000</v>
      </c>
      <c r="BM153" s="308" t="s">
        <v>441</v>
      </c>
      <c r="BN153" s="270" t="s">
        <v>442</v>
      </c>
      <c r="BO153" s="309"/>
      <c r="BP153" s="310"/>
      <c r="BQ153" s="310"/>
      <c r="BR153" s="312"/>
      <c r="BS153" s="275">
        <f>SUM(BR154:BR154)</f>
        <v>0</v>
      </c>
      <c r="BV153" s="308" t="s">
        <v>441</v>
      </c>
      <c r="BW153" s="270" t="s">
        <v>442</v>
      </c>
      <c r="BX153" s="309"/>
      <c r="BY153" s="310"/>
      <c r="BZ153" s="310"/>
      <c r="CA153" s="312"/>
      <c r="CB153" s="275">
        <f>SUM(CA154:CA154)</f>
        <v>0</v>
      </c>
      <c r="CE153" s="308" t="s">
        <v>441</v>
      </c>
      <c r="CF153" s="270" t="s">
        <v>442</v>
      </c>
      <c r="CG153" s="309"/>
      <c r="CH153" s="310"/>
      <c r="CI153" s="310"/>
      <c r="CJ153" s="312"/>
      <c r="CK153" s="275">
        <f>SUM(CJ154:CJ154)</f>
        <v>0</v>
      </c>
      <c r="CN153" s="308" t="s">
        <v>441</v>
      </c>
      <c r="CO153" s="270" t="s">
        <v>442</v>
      </c>
      <c r="CP153" s="309"/>
      <c r="CQ153" s="310"/>
      <c r="CR153" s="310"/>
      <c r="CS153" s="312"/>
      <c r="CT153" s="275">
        <f>SUM(CS154:CS154)</f>
        <v>0</v>
      </c>
      <c r="CW153" s="308" t="s">
        <v>441</v>
      </c>
      <c r="CX153" s="270" t="s">
        <v>442</v>
      </c>
      <c r="CY153" s="309"/>
      <c r="CZ153" s="310"/>
      <c r="DA153" s="310"/>
      <c r="DB153" s="312"/>
      <c r="DC153" s="275">
        <f>SUM(DB154:DB154)</f>
        <v>0</v>
      </c>
      <c r="DF153" s="308" t="s">
        <v>441</v>
      </c>
      <c r="DG153" s="270" t="s">
        <v>442</v>
      </c>
      <c r="DH153" s="309"/>
      <c r="DI153" s="310"/>
      <c r="DJ153" s="310"/>
      <c r="DK153" s="312"/>
      <c r="DL153" s="275">
        <f>SUM(DK154:DK154)</f>
        <v>0</v>
      </c>
      <c r="DO153" s="308" t="s">
        <v>441</v>
      </c>
      <c r="DP153" s="270" t="s">
        <v>442</v>
      </c>
      <c r="DQ153" s="309"/>
      <c r="DR153" s="310"/>
      <c r="DS153" s="310"/>
      <c r="DT153" s="312"/>
      <c r="DU153" s="275">
        <f>SUM(DT154:DT154)</f>
        <v>0</v>
      </c>
      <c r="DX153" s="308" t="s">
        <v>441</v>
      </c>
      <c r="DY153" s="270" t="s">
        <v>442</v>
      </c>
      <c r="DZ153" s="309"/>
      <c r="EA153" s="310"/>
      <c r="EB153" s="310"/>
      <c r="EC153" s="312"/>
      <c r="ED153" s="275">
        <f>SUM(EC154:EC154)</f>
        <v>0</v>
      </c>
      <c r="EG153" s="308" t="s">
        <v>441</v>
      </c>
      <c r="EH153" s="270" t="s">
        <v>442</v>
      </c>
      <c r="EI153" s="309"/>
      <c r="EJ153" s="310"/>
      <c r="EK153" s="310"/>
      <c r="EL153" s="312"/>
      <c r="EM153" s="275">
        <f>SUM(EL154:EL154)</f>
        <v>0</v>
      </c>
    </row>
    <row r="154" spans="2:143" ht="57.75" customHeight="1" thickBot="1">
      <c r="B154" s="286" t="s">
        <v>443</v>
      </c>
      <c r="C154" s="287" t="s">
        <v>444</v>
      </c>
      <c r="D154" s="288" t="s">
        <v>107</v>
      </c>
      <c r="E154" s="289">
        <v>1</v>
      </c>
      <c r="F154" s="290">
        <v>0</v>
      </c>
      <c r="G154" s="291">
        <f t="shared" ref="G154" si="478">+ROUND(E154*F154,0)</f>
        <v>0</v>
      </c>
      <c r="H154" s="337" t="e">
        <f>H153/G189</f>
        <v>#DIV/0!</v>
      </c>
      <c r="K154" s="286" t="s">
        <v>443</v>
      </c>
      <c r="L154" s="287" t="s">
        <v>444</v>
      </c>
      <c r="M154" s="288" t="s">
        <v>107</v>
      </c>
      <c r="N154" s="289">
        <v>1</v>
      </c>
      <c r="O154" s="290">
        <f t="shared" si="382"/>
        <v>248710</v>
      </c>
      <c r="P154" s="291">
        <f t="shared" ref="P154" si="479">+ROUND(N154*O154,0)</f>
        <v>248710</v>
      </c>
      <c r="Q154" s="337">
        <f>Q153/P189</f>
        <v>6.5495181333775883E-3</v>
      </c>
      <c r="T154" s="286" t="s">
        <v>443</v>
      </c>
      <c r="U154" s="287" t="s">
        <v>444</v>
      </c>
      <c r="V154" s="288" t="s">
        <v>107</v>
      </c>
      <c r="W154" s="289">
        <v>1</v>
      </c>
      <c r="X154" s="290">
        <f>VLOOKUP(T154,OFERENTE_2,5,FALSE)</f>
        <v>226000</v>
      </c>
      <c r="Y154" s="291">
        <f t="shared" ref="Y154" si="480">+ROUND(W154*X154,0)</f>
        <v>226000</v>
      </c>
      <c r="Z154" s="337">
        <f>Z153/Y189</f>
        <v>3.5461671738522579E-3</v>
      </c>
      <c r="AC154" s="286" t="s">
        <v>443</v>
      </c>
      <c r="AD154" s="287" t="s">
        <v>444</v>
      </c>
      <c r="AE154" s="288" t="s">
        <v>107</v>
      </c>
      <c r="AF154" s="289">
        <v>1</v>
      </c>
      <c r="AG154" s="290">
        <f>VLOOKUP(AC154,OFERENTE_3,5,FALSE)</f>
        <v>650000</v>
      </c>
      <c r="AH154" s="291">
        <f t="shared" ref="AH154" si="481">+ROUND(AF154*AG154,0)</f>
        <v>650000</v>
      </c>
      <c r="AI154" s="337">
        <f>AI153/AH189</f>
        <v>1.0304212861575819E-2</v>
      </c>
      <c r="AL154" s="286" t="s">
        <v>443</v>
      </c>
      <c r="AM154" s="287" t="s">
        <v>444</v>
      </c>
      <c r="AN154" s="288" t="s">
        <v>107</v>
      </c>
      <c r="AO154" s="289">
        <v>1</v>
      </c>
      <c r="AP154" s="290">
        <f>VLOOKUP(AL154,OFERENTE_4,5,FALSE)</f>
        <v>300000</v>
      </c>
      <c r="AQ154" s="291">
        <f t="shared" ref="AQ154" si="482">+ROUND(AO154*AP154,0)</f>
        <v>300000</v>
      </c>
      <c r="AR154" s="337">
        <f>AR153/AQ189</f>
        <v>4.6246338831509174E-3</v>
      </c>
      <c r="AU154" s="286" t="s">
        <v>443</v>
      </c>
      <c r="AV154" s="287" t="s">
        <v>444</v>
      </c>
      <c r="AW154" s="288" t="s">
        <v>107</v>
      </c>
      <c r="AX154" s="289">
        <v>1</v>
      </c>
      <c r="AY154" s="290">
        <f>VLOOKUP(AU154,OFERENTE_5,5,FALSE)</f>
        <v>250000</v>
      </c>
      <c r="AZ154" s="291">
        <f t="shared" ref="AZ154" si="483">+ROUND(AX154*AY154,0)</f>
        <v>250000</v>
      </c>
      <c r="BA154" s="337">
        <f>BA153/AZ189</f>
        <v>3.8763944340495914E-3</v>
      </c>
      <c r="BD154" s="286" t="s">
        <v>443</v>
      </c>
      <c r="BE154" s="287" t="s">
        <v>444</v>
      </c>
      <c r="BF154" s="288" t="s">
        <v>107</v>
      </c>
      <c r="BG154" s="289">
        <v>1</v>
      </c>
      <c r="BH154" s="290">
        <f>VLOOKUP(BD154,OFERENTE_6,5,FALSE)</f>
        <v>1122000</v>
      </c>
      <c r="BI154" s="291">
        <f t="shared" ref="BI154" si="484">+ROUND(BG154*BH154,0)</f>
        <v>1122000</v>
      </c>
      <c r="BJ154" s="337">
        <f>BJ153/BI189</f>
        <v>1.912636101446219E-2</v>
      </c>
      <c r="BM154" s="286" t="s">
        <v>443</v>
      </c>
      <c r="BN154" s="287" t="s">
        <v>444</v>
      </c>
      <c r="BO154" s="288" t="s">
        <v>107</v>
      </c>
      <c r="BP154" s="289">
        <v>1</v>
      </c>
      <c r="BQ154" s="290">
        <f>VLOOKUP(BM154,OFERENTE_7,5,FALSE)</f>
        <v>0</v>
      </c>
      <c r="BR154" s="291">
        <f t="shared" ref="BR154" si="485">+ROUND(BP154*BQ154,0)</f>
        <v>0</v>
      </c>
      <c r="BS154" s="337" t="e">
        <f>BS153/BR189</f>
        <v>#DIV/0!</v>
      </c>
      <c r="BV154" s="286" t="s">
        <v>443</v>
      </c>
      <c r="BW154" s="287" t="s">
        <v>444</v>
      </c>
      <c r="BX154" s="288" t="s">
        <v>107</v>
      </c>
      <c r="BY154" s="289">
        <v>1</v>
      </c>
      <c r="BZ154" s="290">
        <f>VLOOKUP(BV154,OFERENTE_8,5,FALSE)</f>
        <v>0</v>
      </c>
      <c r="CA154" s="291">
        <f t="shared" ref="CA154" si="486">+ROUND(BY154*BZ154,0)</f>
        <v>0</v>
      </c>
      <c r="CB154" s="337" t="e">
        <f>CB153/CA189</f>
        <v>#DIV/0!</v>
      </c>
      <c r="CE154" s="286" t="s">
        <v>443</v>
      </c>
      <c r="CF154" s="287" t="s">
        <v>444</v>
      </c>
      <c r="CG154" s="288" t="s">
        <v>107</v>
      </c>
      <c r="CH154" s="289">
        <v>1</v>
      </c>
      <c r="CI154" s="290">
        <f>VLOOKUP(CE154,OFERENTE_9,5,FALSE)</f>
        <v>0</v>
      </c>
      <c r="CJ154" s="291">
        <f t="shared" ref="CJ154" si="487">+ROUND(CH154*CI154,0)</f>
        <v>0</v>
      </c>
      <c r="CK154" s="337" t="e">
        <f>CK153/CJ189</f>
        <v>#DIV/0!</v>
      </c>
      <c r="CN154" s="286" t="s">
        <v>443</v>
      </c>
      <c r="CO154" s="287" t="s">
        <v>444</v>
      </c>
      <c r="CP154" s="288" t="s">
        <v>107</v>
      </c>
      <c r="CQ154" s="289">
        <v>1</v>
      </c>
      <c r="CR154" s="290">
        <f>VLOOKUP(CN154,OFERENTE_10,5,FALSE)</f>
        <v>0</v>
      </c>
      <c r="CS154" s="291">
        <f t="shared" ref="CS154" si="488">+ROUND(CQ154*CR154,0)</f>
        <v>0</v>
      </c>
      <c r="CT154" s="337" t="e">
        <f>CT153/CS189</f>
        <v>#DIV/0!</v>
      </c>
      <c r="CW154" s="286" t="s">
        <v>443</v>
      </c>
      <c r="CX154" s="287" t="s">
        <v>444</v>
      </c>
      <c r="CY154" s="288" t="s">
        <v>107</v>
      </c>
      <c r="CZ154" s="289">
        <v>1</v>
      </c>
      <c r="DA154" s="290">
        <f>VLOOKUP(CW154,OFERENTE_11,5,FALSE)</f>
        <v>0</v>
      </c>
      <c r="DB154" s="291">
        <f t="shared" ref="DB154" si="489">+ROUND(CZ154*DA154,0)</f>
        <v>0</v>
      </c>
      <c r="DC154" s="337" t="e">
        <f>DC153/DB189</f>
        <v>#DIV/0!</v>
      </c>
      <c r="DF154" s="286" t="s">
        <v>443</v>
      </c>
      <c r="DG154" s="287" t="s">
        <v>444</v>
      </c>
      <c r="DH154" s="288" t="s">
        <v>107</v>
      </c>
      <c r="DI154" s="289">
        <v>1</v>
      </c>
      <c r="DJ154" s="290">
        <f>VLOOKUP(DF154,OFERENTE_12,5,FALSE)</f>
        <v>0</v>
      </c>
      <c r="DK154" s="291">
        <f t="shared" ref="DK154" si="490">+ROUND(DI154*DJ154,0)</f>
        <v>0</v>
      </c>
      <c r="DL154" s="337" t="e">
        <f>DL153/DK189</f>
        <v>#DIV/0!</v>
      </c>
      <c r="DO154" s="286" t="s">
        <v>443</v>
      </c>
      <c r="DP154" s="287" t="s">
        <v>444</v>
      </c>
      <c r="DQ154" s="288" t="s">
        <v>107</v>
      </c>
      <c r="DR154" s="289">
        <v>1</v>
      </c>
      <c r="DS154" s="290">
        <f>VLOOKUP(DO154,OFERENTE_13,5,FALSE)</f>
        <v>0</v>
      </c>
      <c r="DT154" s="291">
        <f t="shared" ref="DT154" si="491">+ROUND(DR154*DS154,0)</f>
        <v>0</v>
      </c>
      <c r="DU154" s="337" t="e">
        <f>DU153/DT189</f>
        <v>#DIV/0!</v>
      </c>
      <c r="DX154" s="286" t="s">
        <v>443</v>
      </c>
      <c r="DY154" s="287" t="s">
        <v>444</v>
      </c>
      <c r="DZ154" s="288" t="s">
        <v>107</v>
      </c>
      <c r="EA154" s="289">
        <v>1</v>
      </c>
      <c r="EB154" s="290">
        <f>VLOOKUP(DX154,OFERENTE_14,5,FALSE)</f>
        <v>0</v>
      </c>
      <c r="EC154" s="291">
        <f t="shared" ref="EC154" si="492">+ROUND(EA154*EB154,0)</f>
        <v>0</v>
      </c>
      <c r="ED154" s="337" t="e">
        <f>ED153/EC189</f>
        <v>#DIV/0!</v>
      </c>
      <c r="EG154" s="286" t="s">
        <v>443</v>
      </c>
      <c r="EH154" s="287" t="s">
        <v>444</v>
      </c>
      <c r="EI154" s="288" t="s">
        <v>107</v>
      </c>
      <c r="EJ154" s="289">
        <v>1</v>
      </c>
      <c r="EK154" s="290">
        <f>VLOOKUP(EG154,OFERENTE_15,5,FALSE)</f>
        <v>0</v>
      </c>
      <c r="EL154" s="291">
        <f t="shared" ref="EL154" si="493">+ROUND(EJ154*EK154,0)</f>
        <v>0</v>
      </c>
      <c r="EM154" s="337" t="e">
        <f>EM153/EL189</f>
        <v>#DIV/0!</v>
      </c>
    </row>
    <row r="155" spans="2:143" ht="17.25" thickTop="1">
      <c r="B155" s="308" t="s">
        <v>445</v>
      </c>
      <c r="C155" s="270" t="s">
        <v>446</v>
      </c>
      <c r="D155" s="309"/>
      <c r="E155" s="310"/>
      <c r="F155" s="311"/>
      <c r="G155" s="312"/>
      <c r="H155" s="275">
        <f>SUM(G156:G156)</f>
        <v>0</v>
      </c>
      <c r="K155" s="308" t="s">
        <v>445</v>
      </c>
      <c r="L155" s="270" t="s">
        <v>446</v>
      </c>
      <c r="M155" s="309"/>
      <c r="N155" s="310"/>
      <c r="O155" s="310"/>
      <c r="P155" s="312"/>
      <c r="Q155" s="275">
        <f>SUM(P156:P156)</f>
        <v>125401</v>
      </c>
      <c r="T155" s="308" t="s">
        <v>445</v>
      </c>
      <c r="U155" s="270" t="s">
        <v>446</v>
      </c>
      <c r="V155" s="309"/>
      <c r="W155" s="310"/>
      <c r="X155" s="310"/>
      <c r="Y155" s="312"/>
      <c r="Z155" s="275">
        <f>SUM(Y156:Y156)</f>
        <v>3600000</v>
      </c>
      <c r="AC155" s="308" t="s">
        <v>445</v>
      </c>
      <c r="AD155" s="270" t="s">
        <v>446</v>
      </c>
      <c r="AE155" s="309"/>
      <c r="AF155" s="310"/>
      <c r="AG155" s="310"/>
      <c r="AH155" s="312"/>
      <c r="AI155" s="275">
        <f>SUM(AH156:AH156)</f>
        <v>500000</v>
      </c>
      <c r="AL155" s="308" t="s">
        <v>445</v>
      </c>
      <c r="AM155" s="270" t="s">
        <v>446</v>
      </c>
      <c r="AN155" s="309"/>
      <c r="AO155" s="310"/>
      <c r="AP155" s="310"/>
      <c r="AQ155" s="312"/>
      <c r="AR155" s="275">
        <f>SUM(AQ156:AQ156)</f>
        <v>500000</v>
      </c>
      <c r="AU155" s="308" t="s">
        <v>445</v>
      </c>
      <c r="AV155" s="270" t="s">
        <v>446</v>
      </c>
      <c r="AW155" s="309"/>
      <c r="AX155" s="310"/>
      <c r="AY155" s="310"/>
      <c r="AZ155" s="312"/>
      <c r="BA155" s="275">
        <f>SUM(AZ156:AZ156)</f>
        <v>2500000</v>
      </c>
      <c r="BD155" s="308" t="s">
        <v>445</v>
      </c>
      <c r="BE155" s="270" t="s">
        <v>446</v>
      </c>
      <c r="BF155" s="309"/>
      <c r="BG155" s="310"/>
      <c r="BH155" s="310"/>
      <c r="BI155" s="312"/>
      <c r="BJ155" s="275">
        <f>SUM(BI156:BI156)</f>
        <v>918000</v>
      </c>
      <c r="BM155" s="308" t="s">
        <v>445</v>
      </c>
      <c r="BN155" s="270" t="s">
        <v>446</v>
      </c>
      <c r="BO155" s="309"/>
      <c r="BP155" s="310"/>
      <c r="BQ155" s="310"/>
      <c r="BR155" s="312"/>
      <c r="BS155" s="275">
        <f>SUM(BR156:BR156)</f>
        <v>0</v>
      </c>
      <c r="BV155" s="308" t="s">
        <v>445</v>
      </c>
      <c r="BW155" s="270" t="s">
        <v>446</v>
      </c>
      <c r="BX155" s="309"/>
      <c r="BY155" s="310"/>
      <c r="BZ155" s="310"/>
      <c r="CA155" s="312"/>
      <c r="CB155" s="275">
        <f>SUM(CA156:CA156)</f>
        <v>0</v>
      </c>
      <c r="CE155" s="308" t="s">
        <v>445</v>
      </c>
      <c r="CF155" s="270" t="s">
        <v>446</v>
      </c>
      <c r="CG155" s="309"/>
      <c r="CH155" s="310"/>
      <c r="CI155" s="310"/>
      <c r="CJ155" s="312"/>
      <c r="CK155" s="275">
        <f>SUM(CJ156:CJ156)</f>
        <v>0</v>
      </c>
      <c r="CN155" s="308" t="s">
        <v>445</v>
      </c>
      <c r="CO155" s="270" t="s">
        <v>446</v>
      </c>
      <c r="CP155" s="309"/>
      <c r="CQ155" s="310"/>
      <c r="CR155" s="310"/>
      <c r="CS155" s="312"/>
      <c r="CT155" s="275">
        <f>SUM(CS156:CS156)</f>
        <v>0</v>
      </c>
      <c r="CW155" s="308" t="s">
        <v>445</v>
      </c>
      <c r="CX155" s="270" t="s">
        <v>446</v>
      </c>
      <c r="CY155" s="309"/>
      <c r="CZ155" s="310"/>
      <c r="DA155" s="310"/>
      <c r="DB155" s="312"/>
      <c r="DC155" s="275">
        <f>SUM(DB156:DB156)</f>
        <v>0</v>
      </c>
      <c r="DF155" s="308" t="s">
        <v>445</v>
      </c>
      <c r="DG155" s="270" t="s">
        <v>446</v>
      </c>
      <c r="DH155" s="309"/>
      <c r="DI155" s="310"/>
      <c r="DJ155" s="310"/>
      <c r="DK155" s="312"/>
      <c r="DL155" s="275">
        <f>SUM(DK156:DK156)</f>
        <v>0</v>
      </c>
      <c r="DO155" s="308" t="s">
        <v>445</v>
      </c>
      <c r="DP155" s="270" t="s">
        <v>446</v>
      </c>
      <c r="DQ155" s="309"/>
      <c r="DR155" s="310"/>
      <c r="DS155" s="310"/>
      <c r="DT155" s="312"/>
      <c r="DU155" s="275">
        <f>SUM(DT156:DT156)</f>
        <v>0</v>
      </c>
      <c r="DX155" s="308" t="s">
        <v>445</v>
      </c>
      <c r="DY155" s="270" t="s">
        <v>446</v>
      </c>
      <c r="DZ155" s="309"/>
      <c r="EA155" s="310"/>
      <c r="EB155" s="310"/>
      <c r="EC155" s="312"/>
      <c r="ED155" s="275">
        <f>SUM(EC156:EC156)</f>
        <v>0</v>
      </c>
      <c r="EG155" s="308" t="s">
        <v>445</v>
      </c>
      <c r="EH155" s="270" t="s">
        <v>446</v>
      </c>
      <c r="EI155" s="309"/>
      <c r="EJ155" s="310"/>
      <c r="EK155" s="310"/>
      <c r="EL155" s="312"/>
      <c r="EM155" s="275">
        <f>SUM(EL156:EL156)</f>
        <v>0</v>
      </c>
    </row>
    <row r="156" spans="2:143" ht="29.25" customHeight="1" thickBot="1">
      <c r="B156" s="286" t="s">
        <v>447</v>
      </c>
      <c r="C156" s="287" t="s">
        <v>448</v>
      </c>
      <c r="D156" s="288" t="s">
        <v>430</v>
      </c>
      <c r="E156" s="289">
        <v>1</v>
      </c>
      <c r="F156" s="290">
        <v>0</v>
      </c>
      <c r="G156" s="291">
        <f t="shared" ref="G156" si="494">+ROUND(E156*F156,0)</f>
        <v>0</v>
      </c>
      <c r="H156" s="337" t="e">
        <f>H155/G189</f>
        <v>#DIV/0!</v>
      </c>
      <c r="K156" s="286" t="s">
        <v>447</v>
      </c>
      <c r="L156" s="287" t="s">
        <v>448</v>
      </c>
      <c r="M156" s="288" t="s">
        <v>430</v>
      </c>
      <c r="N156" s="289">
        <v>1</v>
      </c>
      <c r="O156" s="290">
        <f t="shared" si="382"/>
        <v>125401</v>
      </c>
      <c r="P156" s="291">
        <f t="shared" ref="P156" si="495">+ROUND(N156*O156,0)</f>
        <v>125401</v>
      </c>
      <c r="Q156" s="337">
        <f>Q155/P189</f>
        <v>3.3023043843982266E-3</v>
      </c>
      <c r="T156" s="286" t="s">
        <v>447</v>
      </c>
      <c r="U156" s="287" t="s">
        <v>448</v>
      </c>
      <c r="V156" s="288" t="s">
        <v>430</v>
      </c>
      <c r="W156" s="289">
        <v>1</v>
      </c>
      <c r="X156" s="290">
        <f>VLOOKUP(T156,OFERENTE_2,5,FALSE)</f>
        <v>3600000</v>
      </c>
      <c r="Y156" s="291">
        <f t="shared" ref="Y156" si="496">+ROUND(W156*X156,0)</f>
        <v>3600000</v>
      </c>
      <c r="Z156" s="337">
        <f>Z155/Y189</f>
        <v>5.6487618698531541E-2</v>
      </c>
      <c r="AC156" s="286" t="s">
        <v>447</v>
      </c>
      <c r="AD156" s="287" t="s">
        <v>448</v>
      </c>
      <c r="AE156" s="288" t="s">
        <v>430</v>
      </c>
      <c r="AF156" s="289">
        <v>1</v>
      </c>
      <c r="AG156" s="290">
        <f>VLOOKUP(AC156,OFERENTE_3,5,FALSE)</f>
        <v>500000</v>
      </c>
      <c r="AH156" s="291">
        <f t="shared" ref="AH156" si="497">+ROUND(AF156*AG156,0)</f>
        <v>500000</v>
      </c>
      <c r="AI156" s="337">
        <f>AI155/AH189</f>
        <v>7.9263175858275536E-3</v>
      </c>
      <c r="AL156" s="286" t="s">
        <v>447</v>
      </c>
      <c r="AM156" s="287" t="s">
        <v>448</v>
      </c>
      <c r="AN156" s="288" t="s">
        <v>430</v>
      </c>
      <c r="AO156" s="289">
        <v>1</v>
      </c>
      <c r="AP156" s="290">
        <f>VLOOKUP(AL156,OFERENTE_4,5,FALSE)</f>
        <v>500000</v>
      </c>
      <c r="AQ156" s="291">
        <f t="shared" ref="AQ156" si="498">+ROUND(AO156*AP156,0)</f>
        <v>500000</v>
      </c>
      <c r="AR156" s="337">
        <f>AR155/AQ189</f>
        <v>7.707723138584862E-3</v>
      </c>
      <c r="AU156" s="286" t="s">
        <v>447</v>
      </c>
      <c r="AV156" s="287" t="s">
        <v>448</v>
      </c>
      <c r="AW156" s="288" t="s">
        <v>430</v>
      </c>
      <c r="AX156" s="289">
        <v>1</v>
      </c>
      <c r="AY156" s="290">
        <f>VLOOKUP(AU156,OFERENTE_5,5,FALSE)</f>
        <v>2500000</v>
      </c>
      <c r="AZ156" s="291">
        <f t="shared" ref="AZ156" si="499">+ROUND(AX156*AY156,0)</f>
        <v>2500000</v>
      </c>
      <c r="BA156" s="337">
        <f>BA155/AZ189</f>
        <v>3.8763944340495911E-2</v>
      </c>
      <c r="BD156" s="286" t="s">
        <v>447</v>
      </c>
      <c r="BE156" s="287" t="s">
        <v>448</v>
      </c>
      <c r="BF156" s="288" t="s">
        <v>430</v>
      </c>
      <c r="BG156" s="289">
        <v>1</v>
      </c>
      <c r="BH156" s="290">
        <f>VLOOKUP(BD156,OFERENTE_6,5,FALSE)</f>
        <v>918000</v>
      </c>
      <c r="BI156" s="291">
        <f t="shared" ref="BI156" si="500">+ROUND(BG156*BH156,0)</f>
        <v>918000</v>
      </c>
      <c r="BJ156" s="337">
        <f>BJ155/BI189</f>
        <v>1.5648840830014516E-2</v>
      </c>
      <c r="BM156" s="286" t="s">
        <v>447</v>
      </c>
      <c r="BN156" s="287" t="s">
        <v>448</v>
      </c>
      <c r="BO156" s="288" t="s">
        <v>430</v>
      </c>
      <c r="BP156" s="289">
        <v>1</v>
      </c>
      <c r="BQ156" s="290">
        <f>VLOOKUP(BM156,OFERENTE_7,5,FALSE)</f>
        <v>0</v>
      </c>
      <c r="BR156" s="291">
        <f t="shared" ref="BR156" si="501">+ROUND(BP156*BQ156,0)</f>
        <v>0</v>
      </c>
      <c r="BS156" s="337" t="e">
        <f>BS155/BR189</f>
        <v>#DIV/0!</v>
      </c>
      <c r="BV156" s="286" t="s">
        <v>447</v>
      </c>
      <c r="BW156" s="287" t="s">
        <v>448</v>
      </c>
      <c r="BX156" s="288" t="s">
        <v>430</v>
      </c>
      <c r="BY156" s="289">
        <v>1</v>
      </c>
      <c r="BZ156" s="290">
        <f>VLOOKUP(BV156,OFERENTE_8,5,FALSE)</f>
        <v>0</v>
      </c>
      <c r="CA156" s="291">
        <f t="shared" ref="CA156" si="502">+ROUND(BY156*BZ156,0)</f>
        <v>0</v>
      </c>
      <c r="CB156" s="337" t="e">
        <f>CB155/CA189</f>
        <v>#DIV/0!</v>
      </c>
      <c r="CE156" s="286" t="s">
        <v>447</v>
      </c>
      <c r="CF156" s="287" t="s">
        <v>448</v>
      </c>
      <c r="CG156" s="288" t="s">
        <v>430</v>
      </c>
      <c r="CH156" s="289">
        <v>1</v>
      </c>
      <c r="CI156" s="290">
        <f>VLOOKUP(CE156,OFERENTE_9,5,FALSE)</f>
        <v>0</v>
      </c>
      <c r="CJ156" s="291">
        <f t="shared" ref="CJ156" si="503">+ROUND(CH156*CI156,0)</f>
        <v>0</v>
      </c>
      <c r="CK156" s="337" t="e">
        <f>CK155/CJ189</f>
        <v>#DIV/0!</v>
      </c>
      <c r="CN156" s="286" t="s">
        <v>447</v>
      </c>
      <c r="CO156" s="287" t="s">
        <v>448</v>
      </c>
      <c r="CP156" s="288" t="s">
        <v>430</v>
      </c>
      <c r="CQ156" s="289">
        <v>1</v>
      </c>
      <c r="CR156" s="290">
        <f>VLOOKUP(CN156,OFERENTE_10,5,FALSE)</f>
        <v>0</v>
      </c>
      <c r="CS156" s="291">
        <f t="shared" ref="CS156" si="504">+ROUND(CQ156*CR156,0)</f>
        <v>0</v>
      </c>
      <c r="CT156" s="337" t="e">
        <f>CT155/CS189</f>
        <v>#DIV/0!</v>
      </c>
      <c r="CW156" s="286" t="s">
        <v>447</v>
      </c>
      <c r="CX156" s="287" t="s">
        <v>448</v>
      </c>
      <c r="CY156" s="288" t="s">
        <v>430</v>
      </c>
      <c r="CZ156" s="289">
        <v>1</v>
      </c>
      <c r="DA156" s="290">
        <f>VLOOKUP(CW156,OFERENTE_11,5,FALSE)</f>
        <v>0</v>
      </c>
      <c r="DB156" s="291">
        <f t="shared" ref="DB156" si="505">+ROUND(CZ156*DA156,0)</f>
        <v>0</v>
      </c>
      <c r="DC156" s="337" t="e">
        <f>DC155/DB189</f>
        <v>#DIV/0!</v>
      </c>
      <c r="DF156" s="286" t="s">
        <v>447</v>
      </c>
      <c r="DG156" s="287" t="s">
        <v>448</v>
      </c>
      <c r="DH156" s="288" t="s">
        <v>430</v>
      </c>
      <c r="DI156" s="289">
        <v>1</v>
      </c>
      <c r="DJ156" s="290">
        <f>VLOOKUP(DF156,OFERENTE_12,5,FALSE)</f>
        <v>0</v>
      </c>
      <c r="DK156" s="291">
        <f t="shared" ref="DK156" si="506">+ROUND(DI156*DJ156,0)</f>
        <v>0</v>
      </c>
      <c r="DL156" s="337" t="e">
        <f>DL155/DK189</f>
        <v>#DIV/0!</v>
      </c>
      <c r="DO156" s="286" t="s">
        <v>447</v>
      </c>
      <c r="DP156" s="287" t="s">
        <v>448</v>
      </c>
      <c r="DQ156" s="288" t="s">
        <v>430</v>
      </c>
      <c r="DR156" s="289">
        <v>1</v>
      </c>
      <c r="DS156" s="290">
        <f>VLOOKUP(DO156,OFERENTE_13,5,FALSE)</f>
        <v>0</v>
      </c>
      <c r="DT156" s="291">
        <f t="shared" ref="DT156" si="507">+ROUND(DR156*DS156,0)</f>
        <v>0</v>
      </c>
      <c r="DU156" s="337" t="e">
        <f>DU155/DT189</f>
        <v>#DIV/0!</v>
      </c>
      <c r="DX156" s="286" t="s">
        <v>447</v>
      </c>
      <c r="DY156" s="287" t="s">
        <v>448</v>
      </c>
      <c r="DZ156" s="288" t="s">
        <v>430</v>
      </c>
      <c r="EA156" s="289">
        <v>1</v>
      </c>
      <c r="EB156" s="290">
        <f>VLOOKUP(DX156,OFERENTE_14,5,FALSE)</f>
        <v>0</v>
      </c>
      <c r="EC156" s="291">
        <f t="shared" ref="EC156" si="508">+ROUND(EA156*EB156,0)</f>
        <v>0</v>
      </c>
      <c r="ED156" s="337" t="e">
        <f>ED155/EC189</f>
        <v>#DIV/0!</v>
      </c>
      <c r="EG156" s="286" t="s">
        <v>447</v>
      </c>
      <c r="EH156" s="287" t="s">
        <v>448</v>
      </c>
      <c r="EI156" s="288" t="s">
        <v>430</v>
      </c>
      <c r="EJ156" s="289">
        <v>1</v>
      </c>
      <c r="EK156" s="290">
        <f>VLOOKUP(EG156,OFERENTE_15,5,FALSE)</f>
        <v>0</v>
      </c>
      <c r="EL156" s="291">
        <f t="shared" ref="EL156" si="509">+ROUND(EJ156*EK156,0)</f>
        <v>0</v>
      </c>
      <c r="EM156" s="337" t="e">
        <f>EM155/EL189</f>
        <v>#DIV/0!</v>
      </c>
    </row>
    <row r="157" spans="2:143" ht="17.25" thickTop="1">
      <c r="B157" s="308" t="s">
        <v>449</v>
      </c>
      <c r="C157" s="270" t="s">
        <v>450</v>
      </c>
      <c r="D157" s="309"/>
      <c r="E157" s="310"/>
      <c r="F157" s="311"/>
      <c r="G157" s="312"/>
      <c r="H157" s="275">
        <f>SUM(G158)</f>
        <v>0</v>
      </c>
      <c r="K157" s="308" t="s">
        <v>449</v>
      </c>
      <c r="L157" s="270" t="s">
        <v>450</v>
      </c>
      <c r="M157" s="309"/>
      <c r="N157" s="310"/>
      <c r="O157" s="310"/>
      <c r="P157" s="312"/>
      <c r="Q157" s="275">
        <f>SUM(P158)</f>
        <v>98742</v>
      </c>
      <c r="T157" s="308" t="s">
        <v>449</v>
      </c>
      <c r="U157" s="270" t="s">
        <v>450</v>
      </c>
      <c r="V157" s="309"/>
      <c r="W157" s="310"/>
      <c r="X157" s="310"/>
      <c r="Y157" s="312"/>
      <c r="Z157" s="275">
        <f>SUM(Y158)</f>
        <v>775000</v>
      </c>
      <c r="AC157" s="308" t="s">
        <v>449</v>
      </c>
      <c r="AD157" s="270" t="s">
        <v>450</v>
      </c>
      <c r="AE157" s="309"/>
      <c r="AF157" s="310"/>
      <c r="AG157" s="310"/>
      <c r="AH157" s="312"/>
      <c r="AI157" s="275">
        <f>SUM(AH158)</f>
        <v>800000</v>
      </c>
      <c r="AL157" s="308" t="s">
        <v>449</v>
      </c>
      <c r="AM157" s="270" t="s">
        <v>450</v>
      </c>
      <c r="AN157" s="309"/>
      <c r="AO157" s="310"/>
      <c r="AP157" s="310"/>
      <c r="AQ157" s="312"/>
      <c r="AR157" s="275">
        <f>SUM(AQ158)</f>
        <v>500000</v>
      </c>
      <c r="AU157" s="308" t="s">
        <v>449</v>
      </c>
      <c r="AV157" s="270" t="s">
        <v>450</v>
      </c>
      <c r="AW157" s="309"/>
      <c r="AX157" s="310"/>
      <c r="AY157" s="310"/>
      <c r="AZ157" s="312"/>
      <c r="BA157" s="275">
        <f>SUM(AZ158)</f>
        <v>1550000</v>
      </c>
      <c r="BD157" s="308" t="s">
        <v>449</v>
      </c>
      <c r="BE157" s="270" t="s">
        <v>450</v>
      </c>
      <c r="BF157" s="309"/>
      <c r="BG157" s="310"/>
      <c r="BH157" s="310"/>
      <c r="BI157" s="312"/>
      <c r="BJ157" s="275">
        <f>SUM(BI158)</f>
        <v>1887000</v>
      </c>
      <c r="BM157" s="308" t="s">
        <v>449</v>
      </c>
      <c r="BN157" s="270" t="s">
        <v>450</v>
      </c>
      <c r="BO157" s="309"/>
      <c r="BP157" s="310"/>
      <c r="BQ157" s="310"/>
      <c r="BR157" s="312"/>
      <c r="BS157" s="275">
        <f>SUM(BR158)</f>
        <v>0</v>
      </c>
      <c r="BV157" s="308" t="s">
        <v>449</v>
      </c>
      <c r="BW157" s="270" t="s">
        <v>450</v>
      </c>
      <c r="BX157" s="309"/>
      <c r="BY157" s="310"/>
      <c r="BZ157" s="310"/>
      <c r="CA157" s="312"/>
      <c r="CB157" s="275">
        <f>SUM(CA158)</f>
        <v>0</v>
      </c>
      <c r="CE157" s="308" t="s">
        <v>449</v>
      </c>
      <c r="CF157" s="270" t="s">
        <v>450</v>
      </c>
      <c r="CG157" s="309"/>
      <c r="CH157" s="310"/>
      <c r="CI157" s="310"/>
      <c r="CJ157" s="312"/>
      <c r="CK157" s="275">
        <f>SUM(CJ158)</f>
        <v>0</v>
      </c>
      <c r="CN157" s="308" t="s">
        <v>449</v>
      </c>
      <c r="CO157" s="270" t="s">
        <v>450</v>
      </c>
      <c r="CP157" s="309"/>
      <c r="CQ157" s="310"/>
      <c r="CR157" s="310"/>
      <c r="CS157" s="312"/>
      <c r="CT157" s="275">
        <f>SUM(CS158)</f>
        <v>0</v>
      </c>
      <c r="CW157" s="308" t="s">
        <v>449</v>
      </c>
      <c r="CX157" s="270" t="s">
        <v>450</v>
      </c>
      <c r="CY157" s="309"/>
      <c r="CZ157" s="310"/>
      <c r="DA157" s="310"/>
      <c r="DB157" s="312"/>
      <c r="DC157" s="275">
        <f>SUM(DB158)</f>
        <v>0</v>
      </c>
      <c r="DF157" s="308" t="s">
        <v>449</v>
      </c>
      <c r="DG157" s="270" t="s">
        <v>450</v>
      </c>
      <c r="DH157" s="309"/>
      <c r="DI157" s="310"/>
      <c r="DJ157" s="310"/>
      <c r="DK157" s="312"/>
      <c r="DL157" s="275">
        <f>SUM(DK158)</f>
        <v>0</v>
      </c>
      <c r="DO157" s="308" t="s">
        <v>449</v>
      </c>
      <c r="DP157" s="270" t="s">
        <v>450</v>
      </c>
      <c r="DQ157" s="309"/>
      <c r="DR157" s="310"/>
      <c r="DS157" s="310"/>
      <c r="DT157" s="312"/>
      <c r="DU157" s="275">
        <f>SUM(DT158)</f>
        <v>0</v>
      </c>
      <c r="DX157" s="308" t="s">
        <v>449</v>
      </c>
      <c r="DY157" s="270" t="s">
        <v>450</v>
      </c>
      <c r="DZ157" s="309"/>
      <c r="EA157" s="310"/>
      <c r="EB157" s="310"/>
      <c r="EC157" s="312"/>
      <c r="ED157" s="275">
        <f>SUM(EC158)</f>
        <v>0</v>
      </c>
      <c r="EG157" s="308" t="s">
        <v>449</v>
      </c>
      <c r="EH157" s="270" t="s">
        <v>450</v>
      </c>
      <c r="EI157" s="309"/>
      <c r="EJ157" s="310"/>
      <c r="EK157" s="310"/>
      <c r="EL157" s="312"/>
      <c r="EM157" s="275">
        <f>SUM(EL158)</f>
        <v>0</v>
      </c>
    </row>
    <row r="158" spans="2:143" ht="45" customHeight="1" thickBot="1">
      <c r="B158" s="286" t="s">
        <v>451</v>
      </c>
      <c r="C158" s="287" t="s">
        <v>452</v>
      </c>
      <c r="D158" s="288" t="s">
        <v>430</v>
      </c>
      <c r="E158" s="289">
        <v>1</v>
      </c>
      <c r="F158" s="290">
        <v>0</v>
      </c>
      <c r="G158" s="291">
        <f t="shared" ref="G158" si="510">+ROUND(E158*F158,0)</f>
        <v>0</v>
      </c>
      <c r="H158" s="337" t="e">
        <f>H157/G189</f>
        <v>#DIV/0!</v>
      </c>
      <c r="K158" s="286" t="s">
        <v>451</v>
      </c>
      <c r="L158" s="287" t="s">
        <v>452</v>
      </c>
      <c r="M158" s="288" t="s">
        <v>430</v>
      </c>
      <c r="N158" s="289">
        <v>1</v>
      </c>
      <c r="O158" s="290">
        <f t="shared" si="382"/>
        <v>98742</v>
      </c>
      <c r="P158" s="291">
        <f t="shared" ref="P158" si="511">+ROUND(N158*O158,0)</f>
        <v>98742</v>
      </c>
      <c r="Q158" s="337">
        <f>Q157/P189</f>
        <v>2.6002674581881301E-3</v>
      </c>
      <c r="T158" s="286" t="s">
        <v>451</v>
      </c>
      <c r="U158" s="287" t="s">
        <v>452</v>
      </c>
      <c r="V158" s="288" t="s">
        <v>430</v>
      </c>
      <c r="W158" s="289">
        <v>1</v>
      </c>
      <c r="X158" s="290">
        <f>VLOOKUP(T158,OFERENTE_2,5,FALSE)</f>
        <v>775000</v>
      </c>
      <c r="Y158" s="291">
        <f t="shared" ref="Y158" si="512">+ROUND(W158*X158,0)</f>
        <v>775000</v>
      </c>
      <c r="Z158" s="337">
        <f>Z157/Y189</f>
        <v>1.2160529025378317E-2</v>
      </c>
      <c r="AC158" s="286" t="s">
        <v>451</v>
      </c>
      <c r="AD158" s="287" t="s">
        <v>452</v>
      </c>
      <c r="AE158" s="288" t="s">
        <v>430</v>
      </c>
      <c r="AF158" s="289">
        <v>1</v>
      </c>
      <c r="AG158" s="290">
        <f>VLOOKUP(AC158,OFERENTE_3,5,FALSE)</f>
        <v>800000</v>
      </c>
      <c r="AH158" s="291">
        <f t="shared" ref="AH158" si="513">+ROUND(AF158*AG158,0)</f>
        <v>800000</v>
      </c>
      <c r="AI158" s="337">
        <f>AI157/AH189</f>
        <v>1.2682108137324087E-2</v>
      </c>
      <c r="AL158" s="286" t="s">
        <v>451</v>
      </c>
      <c r="AM158" s="287" t="s">
        <v>452</v>
      </c>
      <c r="AN158" s="288" t="s">
        <v>430</v>
      </c>
      <c r="AO158" s="289">
        <v>1</v>
      </c>
      <c r="AP158" s="290">
        <f>VLOOKUP(AL158,OFERENTE_4,5,FALSE)</f>
        <v>500000</v>
      </c>
      <c r="AQ158" s="291">
        <f t="shared" ref="AQ158" si="514">+ROUND(AO158*AP158,0)</f>
        <v>500000</v>
      </c>
      <c r="AR158" s="337">
        <f>AR157/AQ189</f>
        <v>7.707723138584862E-3</v>
      </c>
      <c r="AU158" s="286" t="s">
        <v>451</v>
      </c>
      <c r="AV158" s="287" t="s">
        <v>452</v>
      </c>
      <c r="AW158" s="288" t="s">
        <v>430</v>
      </c>
      <c r="AX158" s="289">
        <v>1</v>
      </c>
      <c r="AY158" s="290">
        <f>VLOOKUP(AU158,OFERENTE_5,5,FALSE)</f>
        <v>1550000</v>
      </c>
      <c r="AZ158" s="291">
        <f t="shared" ref="AZ158" si="515">+ROUND(AX158*AY158,0)</f>
        <v>1550000</v>
      </c>
      <c r="BA158" s="337">
        <f>BA157/AZ189</f>
        <v>2.4033645491107467E-2</v>
      </c>
      <c r="BD158" s="286" t="s">
        <v>451</v>
      </c>
      <c r="BE158" s="287" t="s">
        <v>452</v>
      </c>
      <c r="BF158" s="288" t="s">
        <v>430</v>
      </c>
      <c r="BG158" s="289">
        <v>1</v>
      </c>
      <c r="BH158" s="290">
        <f>VLOOKUP(BD158,OFERENTE_6,5,FALSE)</f>
        <v>1887000</v>
      </c>
      <c r="BI158" s="291">
        <f t="shared" ref="BI158" si="516">+ROUND(BG158*BH158,0)</f>
        <v>1887000</v>
      </c>
      <c r="BJ158" s="337">
        <f>BJ157/BI189</f>
        <v>3.2167061706140955E-2</v>
      </c>
      <c r="BM158" s="286" t="s">
        <v>451</v>
      </c>
      <c r="BN158" s="287" t="s">
        <v>452</v>
      </c>
      <c r="BO158" s="288" t="s">
        <v>430</v>
      </c>
      <c r="BP158" s="289">
        <v>1</v>
      </c>
      <c r="BQ158" s="290">
        <f>VLOOKUP(BM158,OFERENTE_7,5,FALSE)</f>
        <v>0</v>
      </c>
      <c r="BR158" s="291">
        <f t="shared" ref="BR158" si="517">+ROUND(BP158*BQ158,0)</f>
        <v>0</v>
      </c>
      <c r="BS158" s="337" t="e">
        <f>BS157/BR189</f>
        <v>#DIV/0!</v>
      </c>
      <c r="BV158" s="286" t="s">
        <v>451</v>
      </c>
      <c r="BW158" s="287" t="s">
        <v>452</v>
      </c>
      <c r="BX158" s="288" t="s">
        <v>430</v>
      </c>
      <c r="BY158" s="289">
        <v>1</v>
      </c>
      <c r="BZ158" s="290">
        <f>VLOOKUP(BV158,OFERENTE_8,5,FALSE)</f>
        <v>0</v>
      </c>
      <c r="CA158" s="291">
        <f t="shared" ref="CA158" si="518">+ROUND(BY158*BZ158,0)</f>
        <v>0</v>
      </c>
      <c r="CB158" s="337" t="e">
        <f>CB157/CA189</f>
        <v>#DIV/0!</v>
      </c>
      <c r="CE158" s="286" t="s">
        <v>451</v>
      </c>
      <c r="CF158" s="287" t="s">
        <v>452</v>
      </c>
      <c r="CG158" s="288" t="s">
        <v>430</v>
      </c>
      <c r="CH158" s="289">
        <v>1</v>
      </c>
      <c r="CI158" s="290">
        <f>VLOOKUP(CE158,OFERENTE_9,5,FALSE)</f>
        <v>0</v>
      </c>
      <c r="CJ158" s="291">
        <f t="shared" ref="CJ158" si="519">+ROUND(CH158*CI158,0)</f>
        <v>0</v>
      </c>
      <c r="CK158" s="337" t="e">
        <f>CK157/CJ189</f>
        <v>#DIV/0!</v>
      </c>
      <c r="CN158" s="286" t="s">
        <v>451</v>
      </c>
      <c r="CO158" s="287" t="s">
        <v>452</v>
      </c>
      <c r="CP158" s="288" t="s">
        <v>430</v>
      </c>
      <c r="CQ158" s="289">
        <v>1</v>
      </c>
      <c r="CR158" s="290">
        <f>VLOOKUP(CN158,OFERENTE_10,5,FALSE)</f>
        <v>0</v>
      </c>
      <c r="CS158" s="291">
        <f t="shared" ref="CS158" si="520">+ROUND(CQ158*CR158,0)</f>
        <v>0</v>
      </c>
      <c r="CT158" s="337" t="e">
        <f>CT157/CS189</f>
        <v>#DIV/0!</v>
      </c>
      <c r="CW158" s="286" t="s">
        <v>451</v>
      </c>
      <c r="CX158" s="287" t="s">
        <v>452</v>
      </c>
      <c r="CY158" s="288" t="s">
        <v>430</v>
      </c>
      <c r="CZ158" s="289">
        <v>1</v>
      </c>
      <c r="DA158" s="290">
        <f>VLOOKUP(CW158,OFERENTE_11,5,FALSE)</f>
        <v>0</v>
      </c>
      <c r="DB158" s="291">
        <f t="shared" ref="DB158" si="521">+ROUND(CZ158*DA158,0)</f>
        <v>0</v>
      </c>
      <c r="DC158" s="337" t="e">
        <f>DC157/DB189</f>
        <v>#DIV/0!</v>
      </c>
      <c r="DF158" s="286" t="s">
        <v>451</v>
      </c>
      <c r="DG158" s="287" t="s">
        <v>452</v>
      </c>
      <c r="DH158" s="288" t="s">
        <v>430</v>
      </c>
      <c r="DI158" s="289">
        <v>1</v>
      </c>
      <c r="DJ158" s="290">
        <f>VLOOKUP(DF158,OFERENTE_12,5,FALSE)</f>
        <v>0</v>
      </c>
      <c r="DK158" s="291">
        <f t="shared" ref="DK158" si="522">+ROUND(DI158*DJ158,0)</f>
        <v>0</v>
      </c>
      <c r="DL158" s="337" t="e">
        <f>DL157/DK189</f>
        <v>#DIV/0!</v>
      </c>
      <c r="DO158" s="286" t="s">
        <v>451</v>
      </c>
      <c r="DP158" s="287" t="s">
        <v>452</v>
      </c>
      <c r="DQ158" s="288" t="s">
        <v>430</v>
      </c>
      <c r="DR158" s="289">
        <v>1</v>
      </c>
      <c r="DS158" s="290">
        <f>VLOOKUP(DO158,OFERENTE_13,5,FALSE)</f>
        <v>0</v>
      </c>
      <c r="DT158" s="291">
        <f t="shared" ref="DT158" si="523">+ROUND(DR158*DS158,0)</f>
        <v>0</v>
      </c>
      <c r="DU158" s="337" t="e">
        <f>DU157/DT189</f>
        <v>#DIV/0!</v>
      </c>
      <c r="DX158" s="286" t="s">
        <v>451</v>
      </c>
      <c r="DY158" s="287" t="s">
        <v>452</v>
      </c>
      <c r="DZ158" s="288" t="s">
        <v>430</v>
      </c>
      <c r="EA158" s="289">
        <v>1</v>
      </c>
      <c r="EB158" s="290">
        <f>VLOOKUP(DX158,OFERENTE_14,5,FALSE)</f>
        <v>0</v>
      </c>
      <c r="EC158" s="291">
        <f t="shared" ref="EC158" si="524">+ROUND(EA158*EB158,0)</f>
        <v>0</v>
      </c>
      <c r="ED158" s="337" t="e">
        <f>ED157/EC189</f>
        <v>#DIV/0!</v>
      </c>
      <c r="EG158" s="286" t="s">
        <v>451</v>
      </c>
      <c r="EH158" s="287" t="s">
        <v>452</v>
      </c>
      <c r="EI158" s="288" t="s">
        <v>430</v>
      </c>
      <c r="EJ158" s="289">
        <v>1</v>
      </c>
      <c r="EK158" s="290">
        <f>VLOOKUP(EG158,OFERENTE_15,5,FALSE)</f>
        <v>0</v>
      </c>
      <c r="EL158" s="291">
        <f t="shared" ref="EL158" si="525">+ROUND(EJ158*EK158,0)</f>
        <v>0</v>
      </c>
      <c r="EM158" s="337" t="e">
        <f>EM157/EL189</f>
        <v>#DIV/0!</v>
      </c>
    </row>
    <row r="159" spans="2:143" ht="14.25" customHeight="1" thickTop="1">
      <c r="B159" s="308" t="s">
        <v>453</v>
      </c>
      <c r="C159" s="270" t="s">
        <v>446</v>
      </c>
      <c r="D159" s="309"/>
      <c r="E159" s="310"/>
      <c r="F159" s="311"/>
      <c r="G159" s="312"/>
      <c r="H159" s="275">
        <f>SUM(G160:G160)</f>
        <v>0</v>
      </c>
      <c r="K159" s="308" t="s">
        <v>453</v>
      </c>
      <c r="L159" s="270" t="s">
        <v>446</v>
      </c>
      <c r="M159" s="309"/>
      <c r="N159" s="310"/>
      <c r="O159" s="310"/>
      <c r="P159" s="312"/>
      <c r="Q159" s="275">
        <f>SUM(P160:P160)</f>
        <v>124701</v>
      </c>
      <c r="T159" s="308" t="s">
        <v>453</v>
      </c>
      <c r="U159" s="270" t="s">
        <v>446</v>
      </c>
      <c r="V159" s="309"/>
      <c r="W159" s="310"/>
      <c r="X159" s="310"/>
      <c r="Y159" s="312"/>
      <c r="Z159" s="275">
        <f>SUM(Y160:Y160)</f>
        <v>3600000</v>
      </c>
      <c r="AC159" s="308" t="s">
        <v>453</v>
      </c>
      <c r="AD159" s="270" t="s">
        <v>446</v>
      </c>
      <c r="AE159" s="309"/>
      <c r="AF159" s="310"/>
      <c r="AG159" s="310"/>
      <c r="AH159" s="312"/>
      <c r="AI159" s="275">
        <f>SUM(AH160:AH160)</f>
        <v>500000</v>
      </c>
      <c r="AL159" s="308" t="s">
        <v>453</v>
      </c>
      <c r="AM159" s="270" t="s">
        <v>446</v>
      </c>
      <c r="AN159" s="309"/>
      <c r="AO159" s="310"/>
      <c r="AP159" s="310"/>
      <c r="AQ159" s="312"/>
      <c r="AR159" s="275">
        <f>SUM(AQ160:AQ160)</f>
        <v>400000</v>
      </c>
      <c r="AU159" s="308" t="s">
        <v>453</v>
      </c>
      <c r="AV159" s="270" t="s">
        <v>446</v>
      </c>
      <c r="AW159" s="309"/>
      <c r="AX159" s="310"/>
      <c r="AY159" s="310"/>
      <c r="AZ159" s="312"/>
      <c r="BA159" s="275">
        <f>SUM(AZ160:AZ160)</f>
        <v>1550000</v>
      </c>
      <c r="BD159" s="308" t="s">
        <v>453</v>
      </c>
      <c r="BE159" s="270" t="s">
        <v>446</v>
      </c>
      <c r="BF159" s="309"/>
      <c r="BG159" s="310"/>
      <c r="BH159" s="310"/>
      <c r="BI159" s="312"/>
      <c r="BJ159" s="275">
        <f>SUM(BI160:BI160)</f>
        <v>1887000</v>
      </c>
      <c r="BM159" s="308" t="s">
        <v>453</v>
      </c>
      <c r="BN159" s="270" t="s">
        <v>446</v>
      </c>
      <c r="BO159" s="309"/>
      <c r="BP159" s="310"/>
      <c r="BQ159" s="310"/>
      <c r="BR159" s="312"/>
      <c r="BS159" s="275">
        <f>SUM(BR160:BR160)</f>
        <v>0</v>
      </c>
      <c r="BV159" s="308" t="s">
        <v>453</v>
      </c>
      <c r="BW159" s="270" t="s">
        <v>446</v>
      </c>
      <c r="BX159" s="309"/>
      <c r="BY159" s="310"/>
      <c r="BZ159" s="310"/>
      <c r="CA159" s="312"/>
      <c r="CB159" s="275">
        <f>SUM(CA160:CA160)</f>
        <v>0</v>
      </c>
      <c r="CE159" s="308" t="s">
        <v>453</v>
      </c>
      <c r="CF159" s="270" t="s">
        <v>446</v>
      </c>
      <c r="CG159" s="309"/>
      <c r="CH159" s="310"/>
      <c r="CI159" s="310"/>
      <c r="CJ159" s="312"/>
      <c r="CK159" s="275">
        <f>SUM(CJ160:CJ160)</f>
        <v>0</v>
      </c>
      <c r="CN159" s="308" t="s">
        <v>453</v>
      </c>
      <c r="CO159" s="270" t="s">
        <v>446</v>
      </c>
      <c r="CP159" s="309"/>
      <c r="CQ159" s="310"/>
      <c r="CR159" s="310"/>
      <c r="CS159" s="312"/>
      <c r="CT159" s="275">
        <f>SUM(CS160:CS160)</f>
        <v>0</v>
      </c>
      <c r="CW159" s="308" t="s">
        <v>453</v>
      </c>
      <c r="CX159" s="270" t="s">
        <v>446</v>
      </c>
      <c r="CY159" s="309"/>
      <c r="CZ159" s="310"/>
      <c r="DA159" s="310"/>
      <c r="DB159" s="312"/>
      <c r="DC159" s="275">
        <f>SUM(DB160:DB160)</f>
        <v>0</v>
      </c>
      <c r="DF159" s="308" t="s">
        <v>453</v>
      </c>
      <c r="DG159" s="270" t="s">
        <v>446</v>
      </c>
      <c r="DH159" s="309"/>
      <c r="DI159" s="310"/>
      <c r="DJ159" s="310"/>
      <c r="DK159" s="312"/>
      <c r="DL159" s="275">
        <f>SUM(DK160:DK160)</f>
        <v>0</v>
      </c>
      <c r="DO159" s="308" t="s">
        <v>453</v>
      </c>
      <c r="DP159" s="270" t="s">
        <v>446</v>
      </c>
      <c r="DQ159" s="309"/>
      <c r="DR159" s="310"/>
      <c r="DS159" s="310"/>
      <c r="DT159" s="312"/>
      <c r="DU159" s="275">
        <f>SUM(DT160:DT160)</f>
        <v>0</v>
      </c>
      <c r="DX159" s="308" t="s">
        <v>453</v>
      </c>
      <c r="DY159" s="270" t="s">
        <v>446</v>
      </c>
      <c r="DZ159" s="309"/>
      <c r="EA159" s="310"/>
      <c r="EB159" s="310"/>
      <c r="EC159" s="312"/>
      <c r="ED159" s="275">
        <f>SUM(EC160:EC160)</f>
        <v>0</v>
      </c>
      <c r="EG159" s="308" t="s">
        <v>453</v>
      </c>
      <c r="EH159" s="270" t="s">
        <v>446</v>
      </c>
      <c r="EI159" s="309"/>
      <c r="EJ159" s="310"/>
      <c r="EK159" s="310"/>
      <c r="EL159" s="312"/>
      <c r="EM159" s="275">
        <f>SUM(EL160:EL160)</f>
        <v>0</v>
      </c>
    </row>
    <row r="160" spans="2:143" ht="28.5" customHeight="1" thickBot="1">
      <c r="B160" s="286" t="s">
        <v>454</v>
      </c>
      <c r="C160" s="287" t="s">
        <v>455</v>
      </c>
      <c r="D160" s="288" t="s">
        <v>430</v>
      </c>
      <c r="E160" s="289">
        <v>1</v>
      </c>
      <c r="F160" s="290">
        <v>0</v>
      </c>
      <c r="G160" s="291">
        <f t="shared" ref="G160" si="526">+ROUND(E160*F160,0)</f>
        <v>0</v>
      </c>
      <c r="H160" s="337" t="e">
        <f>H159/G189</f>
        <v>#DIV/0!</v>
      </c>
      <c r="K160" s="286" t="s">
        <v>454</v>
      </c>
      <c r="L160" s="287" t="s">
        <v>455</v>
      </c>
      <c r="M160" s="288" t="s">
        <v>430</v>
      </c>
      <c r="N160" s="289">
        <v>1</v>
      </c>
      <c r="O160" s="290">
        <f t="shared" si="382"/>
        <v>124701</v>
      </c>
      <c r="P160" s="291">
        <f t="shared" ref="P160" si="527">+ROUND(N160*O160,0)</f>
        <v>124701</v>
      </c>
      <c r="Q160" s="337">
        <f>Q159/P189</f>
        <v>3.2838706153766181E-3</v>
      </c>
      <c r="T160" s="286" t="s">
        <v>454</v>
      </c>
      <c r="U160" s="287" t="s">
        <v>455</v>
      </c>
      <c r="V160" s="288" t="s">
        <v>430</v>
      </c>
      <c r="W160" s="289">
        <v>1</v>
      </c>
      <c r="X160" s="290">
        <f>VLOOKUP(T160,OFERENTE_2,5,FALSE)</f>
        <v>3600000</v>
      </c>
      <c r="Y160" s="291">
        <f t="shared" ref="Y160" si="528">+ROUND(W160*X160,0)</f>
        <v>3600000</v>
      </c>
      <c r="Z160" s="337">
        <f>Z159/Y189</f>
        <v>5.6487618698531541E-2</v>
      </c>
      <c r="AC160" s="286" t="s">
        <v>454</v>
      </c>
      <c r="AD160" s="287" t="s">
        <v>455</v>
      </c>
      <c r="AE160" s="288" t="s">
        <v>430</v>
      </c>
      <c r="AF160" s="289">
        <v>1</v>
      </c>
      <c r="AG160" s="290">
        <f>VLOOKUP(AC160,OFERENTE_3,5,FALSE)</f>
        <v>500000</v>
      </c>
      <c r="AH160" s="291">
        <f t="shared" ref="AH160" si="529">+ROUND(AF160*AG160,0)</f>
        <v>500000</v>
      </c>
      <c r="AI160" s="337">
        <f>AI159/AH189</f>
        <v>7.9263175858275536E-3</v>
      </c>
      <c r="AL160" s="286" t="s">
        <v>454</v>
      </c>
      <c r="AM160" s="287" t="s">
        <v>455</v>
      </c>
      <c r="AN160" s="288" t="s">
        <v>430</v>
      </c>
      <c r="AO160" s="289">
        <v>1</v>
      </c>
      <c r="AP160" s="290">
        <f>VLOOKUP(AL160,OFERENTE_4,5,FALSE)</f>
        <v>400000</v>
      </c>
      <c r="AQ160" s="291">
        <f t="shared" ref="AQ160" si="530">+ROUND(AO160*AP160,0)</f>
        <v>400000</v>
      </c>
      <c r="AR160" s="337">
        <f>AR159/AQ189</f>
        <v>6.1661785108678892E-3</v>
      </c>
      <c r="AU160" s="286" t="s">
        <v>454</v>
      </c>
      <c r="AV160" s="287" t="s">
        <v>455</v>
      </c>
      <c r="AW160" s="288" t="s">
        <v>430</v>
      </c>
      <c r="AX160" s="289">
        <v>1</v>
      </c>
      <c r="AY160" s="290">
        <f>VLOOKUP(AU160,OFERENTE_5,5,FALSE)</f>
        <v>1550000</v>
      </c>
      <c r="AZ160" s="291">
        <f t="shared" ref="AZ160" si="531">+ROUND(AX160*AY160,0)</f>
        <v>1550000</v>
      </c>
      <c r="BA160" s="337">
        <f>BA159/AZ189</f>
        <v>2.4033645491107467E-2</v>
      </c>
      <c r="BD160" s="286" t="s">
        <v>454</v>
      </c>
      <c r="BE160" s="287" t="s">
        <v>455</v>
      </c>
      <c r="BF160" s="288" t="s">
        <v>430</v>
      </c>
      <c r="BG160" s="289">
        <v>1</v>
      </c>
      <c r="BH160" s="290">
        <f>VLOOKUP(BD160,OFERENTE_6,5,FALSE)</f>
        <v>1887000</v>
      </c>
      <c r="BI160" s="291">
        <f t="shared" ref="BI160" si="532">+ROUND(BG160*BH160,0)</f>
        <v>1887000</v>
      </c>
      <c r="BJ160" s="337">
        <f>BJ159/BI189</f>
        <v>3.2167061706140955E-2</v>
      </c>
      <c r="BM160" s="286" t="s">
        <v>454</v>
      </c>
      <c r="BN160" s="287" t="s">
        <v>455</v>
      </c>
      <c r="BO160" s="288" t="s">
        <v>430</v>
      </c>
      <c r="BP160" s="289">
        <v>1</v>
      </c>
      <c r="BQ160" s="290">
        <f>VLOOKUP(BM160,OFERENTE_7,5,FALSE)</f>
        <v>0</v>
      </c>
      <c r="BR160" s="291">
        <f t="shared" ref="BR160" si="533">+ROUND(BP160*BQ160,0)</f>
        <v>0</v>
      </c>
      <c r="BS160" s="337" t="e">
        <f>BS159/BR189</f>
        <v>#DIV/0!</v>
      </c>
      <c r="BV160" s="286" t="s">
        <v>454</v>
      </c>
      <c r="BW160" s="287" t="s">
        <v>455</v>
      </c>
      <c r="BX160" s="288" t="s">
        <v>430</v>
      </c>
      <c r="BY160" s="289">
        <v>1</v>
      </c>
      <c r="BZ160" s="290">
        <f>VLOOKUP(BV160,OFERENTE_8,5,FALSE)</f>
        <v>0</v>
      </c>
      <c r="CA160" s="291">
        <f t="shared" ref="CA160" si="534">+ROUND(BY160*BZ160,0)</f>
        <v>0</v>
      </c>
      <c r="CB160" s="337" t="e">
        <f>CB159/CA189</f>
        <v>#DIV/0!</v>
      </c>
      <c r="CE160" s="286" t="s">
        <v>454</v>
      </c>
      <c r="CF160" s="287" t="s">
        <v>455</v>
      </c>
      <c r="CG160" s="288" t="s">
        <v>430</v>
      </c>
      <c r="CH160" s="289">
        <v>1</v>
      </c>
      <c r="CI160" s="290">
        <f>VLOOKUP(CE160,OFERENTE_9,5,FALSE)</f>
        <v>0</v>
      </c>
      <c r="CJ160" s="291">
        <f t="shared" ref="CJ160" si="535">+ROUND(CH160*CI160,0)</f>
        <v>0</v>
      </c>
      <c r="CK160" s="337" t="e">
        <f>CK159/CJ189</f>
        <v>#DIV/0!</v>
      </c>
      <c r="CN160" s="286" t="s">
        <v>454</v>
      </c>
      <c r="CO160" s="287" t="s">
        <v>455</v>
      </c>
      <c r="CP160" s="288" t="s">
        <v>430</v>
      </c>
      <c r="CQ160" s="289">
        <v>1</v>
      </c>
      <c r="CR160" s="290">
        <f>VLOOKUP(CN160,OFERENTE_10,5,FALSE)</f>
        <v>0</v>
      </c>
      <c r="CS160" s="291">
        <f t="shared" ref="CS160" si="536">+ROUND(CQ160*CR160,0)</f>
        <v>0</v>
      </c>
      <c r="CT160" s="337" t="e">
        <f>CT159/CS189</f>
        <v>#DIV/0!</v>
      </c>
      <c r="CW160" s="286" t="s">
        <v>454</v>
      </c>
      <c r="CX160" s="287" t="s">
        <v>455</v>
      </c>
      <c r="CY160" s="288" t="s">
        <v>430</v>
      </c>
      <c r="CZ160" s="289">
        <v>1</v>
      </c>
      <c r="DA160" s="290">
        <f>VLOOKUP(CW160,OFERENTE_11,5,FALSE)</f>
        <v>0</v>
      </c>
      <c r="DB160" s="291">
        <f t="shared" ref="DB160" si="537">+ROUND(CZ160*DA160,0)</f>
        <v>0</v>
      </c>
      <c r="DC160" s="337" t="e">
        <f>DC159/DB189</f>
        <v>#DIV/0!</v>
      </c>
      <c r="DF160" s="286" t="s">
        <v>454</v>
      </c>
      <c r="DG160" s="287" t="s">
        <v>455</v>
      </c>
      <c r="DH160" s="288" t="s">
        <v>430</v>
      </c>
      <c r="DI160" s="289">
        <v>1</v>
      </c>
      <c r="DJ160" s="290">
        <f>VLOOKUP(DF160,OFERENTE_12,5,FALSE)</f>
        <v>0</v>
      </c>
      <c r="DK160" s="291">
        <f t="shared" ref="DK160" si="538">+ROUND(DI160*DJ160,0)</f>
        <v>0</v>
      </c>
      <c r="DL160" s="337" t="e">
        <f>DL159/DK189</f>
        <v>#DIV/0!</v>
      </c>
      <c r="DO160" s="286" t="s">
        <v>454</v>
      </c>
      <c r="DP160" s="287" t="s">
        <v>455</v>
      </c>
      <c r="DQ160" s="288" t="s">
        <v>430</v>
      </c>
      <c r="DR160" s="289">
        <v>1</v>
      </c>
      <c r="DS160" s="290">
        <f>VLOOKUP(DO160,OFERENTE_13,5,FALSE)</f>
        <v>0</v>
      </c>
      <c r="DT160" s="291">
        <f t="shared" ref="DT160" si="539">+ROUND(DR160*DS160,0)</f>
        <v>0</v>
      </c>
      <c r="DU160" s="337" t="e">
        <f>DU159/DT189</f>
        <v>#DIV/0!</v>
      </c>
      <c r="DX160" s="286" t="s">
        <v>454</v>
      </c>
      <c r="DY160" s="287" t="s">
        <v>455</v>
      </c>
      <c r="DZ160" s="288" t="s">
        <v>430</v>
      </c>
      <c r="EA160" s="289">
        <v>1</v>
      </c>
      <c r="EB160" s="290">
        <f>VLOOKUP(DX160,OFERENTE_14,5,FALSE)</f>
        <v>0</v>
      </c>
      <c r="EC160" s="291">
        <f t="shared" ref="EC160" si="540">+ROUND(EA160*EB160,0)</f>
        <v>0</v>
      </c>
      <c r="ED160" s="337" t="e">
        <f>ED159/EC189</f>
        <v>#DIV/0!</v>
      </c>
      <c r="EG160" s="286" t="s">
        <v>454</v>
      </c>
      <c r="EH160" s="287" t="s">
        <v>455</v>
      </c>
      <c r="EI160" s="288" t="s">
        <v>430</v>
      </c>
      <c r="EJ160" s="289">
        <v>1</v>
      </c>
      <c r="EK160" s="290">
        <f>VLOOKUP(EG160,OFERENTE_15,5,FALSE)</f>
        <v>0</v>
      </c>
      <c r="EL160" s="291">
        <f t="shared" ref="EL160" si="541">+ROUND(EJ160*EK160,0)</f>
        <v>0</v>
      </c>
      <c r="EM160" s="337" t="e">
        <f>EM159/EL189</f>
        <v>#DIV/0!</v>
      </c>
    </row>
    <row r="161" spans="2:143" ht="17.25" thickTop="1" thickBot="1">
      <c r="B161" s="347" t="s">
        <v>456</v>
      </c>
      <c r="C161" s="348" t="s">
        <v>457</v>
      </c>
      <c r="D161" s="347"/>
      <c r="E161" s="349"/>
      <c r="F161" s="350"/>
      <c r="G161" s="350">
        <f>SUM(G163:G173)</f>
        <v>0</v>
      </c>
      <c r="H161" s="351" t="e">
        <f>G161/G189</f>
        <v>#DIV/0!</v>
      </c>
      <c r="J161" s="252"/>
      <c r="K161" s="347" t="s">
        <v>456</v>
      </c>
      <c r="L161" s="348" t="s">
        <v>457</v>
      </c>
      <c r="M161" s="347"/>
      <c r="N161" s="349"/>
      <c r="O161" s="349"/>
      <c r="P161" s="350">
        <f>SUM(P163:P173)</f>
        <v>2122285</v>
      </c>
      <c r="Q161" s="351">
        <f>P161/P189</f>
        <v>5.5888159268607032E-2</v>
      </c>
      <c r="T161" s="347" t="s">
        <v>456</v>
      </c>
      <c r="U161" s="348" t="s">
        <v>457</v>
      </c>
      <c r="V161" s="347"/>
      <c r="W161" s="349"/>
      <c r="X161" s="349"/>
      <c r="Y161" s="350">
        <f>SUM(Y163:Y173)</f>
        <v>452699</v>
      </c>
      <c r="Z161" s="351">
        <f>Y161/Y189</f>
        <v>7.1033023603351477E-3</v>
      </c>
      <c r="AC161" s="347" t="s">
        <v>456</v>
      </c>
      <c r="AD161" s="348" t="s">
        <v>457</v>
      </c>
      <c r="AE161" s="347"/>
      <c r="AF161" s="349"/>
      <c r="AG161" s="349"/>
      <c r="AH161" s="350">
        <f>SUM(AH163:AH173)</f>
        <v>2572000</v>
      </c>
      <c r="AI161" s="351">
        <f>AH161/AH189</f>
        <v>4.0772977661496936E-2</v>
      </c>
      <c r="AL161" s="347" t="s">
        <v>456</v>
      </c>
      <c r="AM161" s="348" t="s">
        <v>457</v>
      </c>
      <c r="AN161" s="347"/>
      <c r="AO161" s="349"/>
      <c r="AP161" s="349"/>
      <c r="AQ161" s="350">
        <f>SUM(AQ163:AQ173)</f>
        <v>917000</v>
      </c>
      <c r="AR161" s="351">
        <f>AQ161/AQ189</f>
        <v>1.4135964236164637E-2</v>
      </c>
      <c r="AU161" s="347" t="s">
        <v>456</v>
      </c>
      <c r="AV161" s="348" t="s">
        <v>457</v>
      </c>
      <c r="AW161" s="347"/>
      <c r="AX161" s="349"/>
      <c r="AY161" s="349"/>
      <c r="AZ161" s="350">
        <f>SUM(AZ163:AZ173)</f>
        <v>809500</v>
      </c>
      <c r="BA161" s="351">
        <f>AZ161/AZ189</f>
        <v>1.2551765177452576E-2</v>
      </c>
      <c r="BD161" s="347" t="s">
        <v>456</v>
      </c>
      <c r="BE161" s="348" t="s">
        <v>457</v>
      </c>
      <c r="BF161" s="347"/>
      <c r="BG161" s="349"/>
      <c r="BH161" s="349"/>
      <c r="BI161" s="350">
        <f>SUM(BI163:BI173)</f>
        <v>1280200</v>
      </c>
      <c r="BJ161" s="351">
        <f>BI161/BI189</f>
        <v>2.1823143824166214E-2</v>
      </c>
      <c r="BM161" s="347" t="s">
        <v>456</v>
      </c>
      <c r="BN161" s="348" t="s">
        <v>457</v>
      </c>
      <c r="BO161" s="347"/>
      <c r="BP161" s="349"/>
      <c r="BQ161" s="349"/>
      <c r="BR161" s="350">
        <f>SUM(BR163:BR173)</f>
        <v>0</v>
      </c>
      <c r="BS161" s="351" t="e">
        <f>BR161/BR189</f>
        <v>#DIV/0!</v>
      </c>
      <c r="BV161" s="347" t="s">
        <v>456</v>
      </c>
      <c r="BW161" s="348" t="s">
        <v>457</v>
      </c>
      <c r="BX161" s="347"/>
      <c r="BY161" s="349"/>
      <c r="BZ161" s="349"/>
      <c r="CA161" s="350">
        <f>SUM(CA163:CA173)</f>
        <v>0</v>
      </c>
      <c r="CB161" s="351" t="e">
        <f>CA161/CA189</f>
        <v>#DIV/0!</v>
      </c>
      <c r="CE161" s="347" t="s">
        <v>456</v>
      </c>
      <c r="CF161" s="348" t="s">
        <v>457</v>
      </c>
      <c r="CG161" s="347"/>
      <c r="CH161" s="349"/>
      <c r="CI161" s="349"/>
      <c r="CJ161" s="350">
        <f>SUM(CJ163:CJ173)</f>
        <v>0</v>
      </c>
      <c r="CK161" s="351" t="e">
        <f>CJ161/CJ189</f>
        <v>#DIV/0!</v>
      </c>
      <c r="CN161" s="347" t="s">
        <v>456</v>
      </c>
      <c r="CO161" s="348" t="s">
        <v>457</v>
      </c>
      <c r="CP161" s="347"/>
      <c r="CQ161" s="349"/>
      <c r="CR161" s="349"/>
      <c r="CS161" s="350">
        <f>SUM(CS163:CS173)</f>
        <v>0</v>
      </c>
      <c r="CT161" s="351" t="e">
        <f>CS161/CS189</f>
        <v>#DIV/0!</v>
      </c>
      <c r="CW161" s="347" t="s">
        <v>456</v>
      </c>
      <c r="CX161" s="348" t="s">
        <v>457</v>
      </c>
      <c r="CY161" s="347"/>
      <c r="CZ161" s="349"/>
      <c r="DA161" s="349"/>
      <c r="DB161" s="350">
        <f>SUM(DB163:DB173)</f>
        <v>0</v>
      </c>
      <c r="DC161" s="351" t="e">
        <f>DB161/DB189</f>
        <v>#DIV/0!</v>
      </c>
      <c r="DF161" s="347" t="s">
        <v>456</v>
      </c>
      <c r="DG161" s="348" t="s">
        <v>457</v>
      </c>
      <c r="DH161" s="347"/>
      <c r="DI161" s="349"/>
      <c r="DJ161" s="349"/>
      <c r="DK161" s="350">
        <f>SUM(DK163:DK173)</f>
        <v>0</v>
      </c>
      <c r="DL161" s="351" t="e">
        <f>DK161/DK189</f>
        <v>#DIV/0!</v>
      </c>
      <c r="DO161" s="347" t="s">
        <v>456</v>
      </c>
      <c r="DP161" s="348" t="s">
        <v>457</v>
      </c>
      <c r="DQ161" s="347"/>
      <c r="DR161" s="349"/>
      <c r="DS161" s="349"/>
      <c r="DT161" s="350">
        <f>SUM(DT163:DT173)</f>
        <v>0</v>
      </c>
      <c r="DU161" s="351" t="e">
        <f>DT161/DT189</f>
        <v>#DIV/0!</v>
      </c>
      <c r="DX161" s="347" t="s">
        <v>456</v>
      </c>
      <c r="DY161" s="348" t="s">
        <v>457</v>
      </c>
      <c r="DZ161" s="347"/>
      <c r="EA161" s="349"/>
      <c r="EB161" s="349"/>
      <c r="EC161" s="350">
        <f>SUM(EC163:EC173)</f>
        <v>0</v>
      </c>
      <c r="ED161" s="351" t="e">
        <f>EC161/EC189</f>
        <v>#DIV/0!</v>
      </c>
      <c r="EG161" s="347" t="s">
        <v>456</v>
      </c>
      <c r="EH161" s="348" t="s">
        <v>457</v>
      </c>
      <c r="EI161" s="347"/>
      <c r="EJ161" s="349"/>
      <c r="EK161" s="349"/>
      <c r="EL161" s="350">
        <f>SUM(EL163:EL173)</f>
        <v>0</v>
      </c>
      <c r="EM161" s="351" t="e">
        <f>EL161/EL189</f>
        <v>#DIV/0!</v>
      </c>
    </row>
    <row r="162" spans="2:143" ht="17.25" thickTop="1">
      <c r="B162" s="308" t="s">
        <v>93</v>
      </c>
      <c r="C162" s="270" t="s">
        <v>458</v>
      </c>
      <c r="D162" s="309"/>
      <c r="E162" s="310"/>
      <c r="F162" s="311"/>
      <c r="G162" s="312"/>
      <c r="H162" s="275">
        <f>SUM(G163:G166)</f>
        <v>0</v>
      </c>
      <c r="K162" s="308" t="s">
        <v>93</v>
      </c>
      <c r="L162" s="270" t="s">
        <v>458</v>
      </c>
      <c r="M162" s="309"/>
      <c r="N162" s="310"/>
      <c r="O162" s="310"/>
      <c r="P162" s="312"/>
      <c r="Q162" s="275">
        <f>SUM(P163:P166)</f>
        <v>367711</v>
      </c>
      <c r="T162" s="308" t="s">
        <v>93</v>
      </c>
      <c r="U162" s="270" t="s">
        <v>458</v>
      </c>
      <c r="V162" s="309"/>
      <c r="W162" s="310"/>
      <c r="X162" s="310"/>
      <c r="Y162" s="312"/>
      <c r="Z162" s="275">
        <f>SUM(Y163:Y166)</f>
        <v>134102</v>
      </c>
      <c r="AC162" s="308" t="s">
        <v>93</v>
      </c>
      <c r="AD162" s="270" t="s">
        <v>458</v>
      </c>
      <c r="AE162" s="309"/>
      <c r="AF162" s="310"/>
      <c r="AG162" s="310"/>
      <c r="AH162" s="312"/>
      <c r="AI162" s="275">
        <f>SUM(AH163:AH166)</f>
        <v>1527000</v>
      </c>
      <c r="AL162" s="308" t="s">
        <v>93</v>
      </c>
      <c r="AM162" s="270" t="s">
        <v>458</v>
      </c>
      <c r="AN162" s="309"/>
      <c r="AO162" s="310"/>
      <c r="AP162" s="310"/>
      <c r="AQ162" s="312"/>
      <c r="AR162" s="275">
        <f>SUM(AQ163:AQ166)</f>
        <v>252000</v>
      </c>
      <c r="AU162" s="308" t="s">
        <v>93</v>
      </c>
      <c r="AV162" s="270" t="s">
        <v>458</v>
      </c>
      <c r="AW162" s="309"/>
      <c r="AX162" s="310"/>
      <c r="AY162" s="310"/>
      <c r="AZ162" s="312"/>
      <c r="BA162" s="275">
        <f>SUM(AZ163:AZ166)</f>
        <v>214500</v>
      </c>
      <c r="BD162" s="308" t="s">
        <v>93</v>
      </c>
      <c r="BE162" s="270" t="s">
        <v>458</v>
      </c>
      <c r="BF162" s="309"/>
      <c r="BG162" s="310"/>
      <c r="BH162" s="310"/>
      <c r="BI162" s="312"/>
      <c r="BJ162" s="275">
        <f>SUM(BI163:BI166)</f>
        <v>112200</v>
      </c>
      <c r="BM162" s="308" t="s">
        <v>93</v>
      </c>
      <c r="BN162" s="270" t="s">
        <v>458</v>
      </c>
      <c r="BO162" s="309"/>
      <c r="BP162" s="310"/>
      <c r="BQ162" s="310"/>
      <c r="BR162" s="312"/>
      <c r="BS162" s="275">
        <f>SUM(BR163:BR166)</f>
        <v>0</v>
      </c>
      <c r="BV162" s="308" t="s">
        <v>93</v>
      </c>
      <c r="BW162" s="270" t="s">
        <v>458</v>
      </c>
      <c r="BX162" s="309"/>
      <c r="BY162" s="310"/>
      <c r="BZ162" s="310"/>
      <c r="CA162" s="312"/>
      <c r="CB162" s="275">
        <f>SUM(CA163:CA166)</f>
        <v>0</v>
      </c>
      <c r="CE162" s="308" t="s">
        <v>93</v>
      </c>
      <c r="CF162" s="270" t="s">
        <v>458</v>
      </c>
      <c r="CG162" s="309"/>
      <c r="CH162" s="310"/>
      <c r="CI162" s="310"/>
      <c r="CJ162" s="312"/>
      <c r="CK162" s="275">
        <f>SUM(CJ163:CJ166)</f>
        <v>0</v>
      </c>
      <c r="CN162" s="308" t="s">
        <v>93</v>
      </c>
      <c r="CO162" s="270" t="s">
        <v>458</v>
      </c>
      <c r="CP162" s="309"/>
      <c r="CQ162" s="310"/>
      <c r="CR162" s="310"/>
      <c r="CS162" s="312"/>
      <c r="CT162" s="275">
        <f>SUM(CS163:CS166)</f>
        <v>0</v>
      </c>
      <c r="CW162" s="308" t="s">
        <v>93</v>
      </c>
      <c r="CX162" s="270" t="s">
        <v>458</v>
      </c>
      <c r="CY162" s="309"/>
      <c r="CZ162" s="310"/>
      <c r="DA162" s="310"/>
      <c r="DB162" s="312"/>
      <c r="DC162" s="275">
        <f>SUM(DB163:DB166)</f>
        <v>0</v>
      </c>
      <c r="DF162" s="308" t="s">
        <v>93</v>
      </c>
      <c r="DG162" s="270" t="s">
        <v>458</v>
      </c>
      <c r="DH162" s="309"/>
      <c r="DI162" s="310"/>
      <c r="DJ162" s="310"/>
      <c r="DK162" s="312"/>
      <c r="DL162" s="275">
        <f>SUM(DK163:DK166)</f>
        <v>0</v>
      </c>
      <c r="DO162" s="308" t="s">
        <v>93</v>
      </c>
      <c r="DP162" s="270" t="s">
        <v>458</v>
      </c>
      <c r="DQ162" s="309"/>
      <c r="DR162" s="310"/>
      <c r="DS162" s="310"/>
      <c r="DT162" s="312"/>
      <c r="DU162" s="275">
        <f>SUM(DT163:DT166)</f>
        <v>0</v>
      </c>
      <c r="DX162" s="308" t="s">
        <v>93</v>
      </c>
      <c r="DY162" s="270" t="s">
        <v>458</v>
      </c>
      <c r="DZ162" s="309"/>
      <c r="EA162" s="310"/>
      <c r="EB162" s="310"/>
      <c r="EC162" s="312"/>
      <c r="ED162" s="275">
        <f>SUM(EC163:EC166)</f>
        <v>0</v>
      </c>
      <c r="EG162" s="308" t="s">
        <v>93</v>
      </c>
      <c r="EH162" s="270" t="s">
        <v>458</v>
      </c>
      <c r="EI162" s="309"/>
      <c r="EJ162" s="310"/>
      <c r="EK162" s="310"/>
      <c r="EL162" s="312"/>
      <c r="EM162" s="275">
        <f>SUM(EL163:EL166)</f>
        <v>0</v>
      </c>
    </row>
    <row r="163" spans="2:143" ht="84" customHeight="1">
      <c r="B163" s="286" t="s">
        <v>459</v>
      </c>
      <c r="C163" s="287" t="s">
        <v>460</v>
      </c>
      <c r="D163" s="288" t="s">
        <v>109</v>
      </c>
      <c r="E163" s="289">
        <v>1</v>
      </c>
      <c r="F163" s="290">
        <v>0</v>
      </c>
      <c r="G163" s="291">
        <f t="shared" ref="G163:G173" si="542">+ROUND(E163*F163,0)</f>
        <v>0</v>
      </c>
      <c r="H163" s="585" t="e">
        <f>+H162/G189</f>
        <v>#DIV/0!</v>
      </c>
      <c r="K163" s="286" t="s">
        <v>459</v>
      </c>
      <c r="L163" s="287" t="s">
        <v>460</v>
      </c>
      <c r="M163" s="288" t="s">
        <v>109</v>
      </c>
      <c r="N163" s="289">
        <v>1</v>
      </c>
      <c r="O163" s="290">
        <f t="shared" ref="O163:O188" si="543">VLOOKUP(K163,OFERENTE_1,5,FALSE)</f>
        <v>9950</v>
      </c>
      <c r="P163" s="291">
        <f t="shared" ref="P163" si="544">+ROUND(N163*O163,0)</f>
        <v>9950</v>
      </c>
      <c r="Q163" s="585">
        <f>+Q162/P189</f>
        <v>9.6832852010068204E-3</v>
      </c>
      <c r="T163" s="286" t="s">
        <v>459</v>
      </c>
      <c r="U163" s="287" t="s">
        <v>460</v>
      </c>
      <c r="V163" s="288" t="s">
        <v>109</v>
      </c>
      <c r="W163" s="289">
        <v>1</v>
      </c>
      <c r="X163" s="290">
        <f>VLOOKUP(T163,OFERENTE_2,5,FALSE)</f>
        <v>6792</v>
      </c>
      <c r="Y163" s="291">
        <f t="shared" ref="Y163" si="545">+ROUND(W163*X163,0)</f>
        <v>6792</v>
      </c>
      <c r="Z163" s="585">
        <f>+Z162/Y189</f>
        <v>2.1041951785306882E-3</v>
      </c>
      <c r="AC163" s="286" t="s">
        <v>459</v>
      </c>
      <c r="AD163" s="287" t="s">
        <v>460</v>
      </c>
      <c r="AE163" s="288" t="s">
        <v>109</v>
      </c>
      <c r="AF163" s="289">
        <v>1</v>
      </c>
      <c r="AG163" s="290">
        <f>VLOOKUP(AC163,OFERENTE_3,5,FALSE)</f>
        <v>12000</v>
      </c>
      <c r="AH163" s="291">
        <f t="shared" ref="AH163" si="546">+ROUND(AF163*AG163,0)</f>
        <v>12000</v>
      </c>
      <c r="AI163" s="585">
        <f>+AI162/AH189</f>
        <v>2.420697390711735E-2</v>
      </c>
      <c r="AL163" s="286" t="s">
        <v>459</v>
      </c>
      <c r="AM163" s="287" t="s">
        <v>460</v>
      </c>
      <c r="AN163" s="288" t="s">
        <v>109</v>
      </c>
      <c r="AO163" s="289">
        <v>1</v>
      </c>
      <c r="AP163" s="290">
        <f>VLOOKUP(AL163,OFERENTE_4,5,FALSE)</f>
        <v>12000</v>
      </c>
      <c r="AQ163" s="291">
        <f t="shared" ref="AQ163" si="547">+ROUND(AO163*AP163,0)</f>
        <v>12000</v>
      </c>
      <c r="AR163" s="585">
        <f>+AR162/AQ189</f>
        <v>3.8846924618467704E-3</v>
      </c>
      <c r="AU163" s="286" t="s">
        <v>459</v>
      </c>
      <c r="AV163" s="287" t="s">
        <v>460</v>
      </c>
      <c r="AW163" s="288" t="s">
        <v>109</v>
      </c>
      <c r="AX163" s="289">
        <v>1</v>
      </c>
      <c r="AY163" s="290">
        <f>VLOOKUP(AU163,OFERENTE_5,5,FALSE)</f>
        <v>13500</v>
      </c>
      <c r="AZ163" s="291">
        <f t="shared" ref="AZ163" si="548">+ROUND(AX163*AY163,0)</f>
        <v>13500</v>
      </c>
      <c r="BA163" s="585">
        <f>+BA162/AZ189</f>
        <v>3.3259464244145493E-3</v>
      </c>
      <c r="BD163" s="286" t="s">
        <v>459</v>
      </c>
      <c r="BE163" s="287" t="s">
        <v>460</v>
      </c>
      <c r="BF163" s="288" t="s">
        <v>109</v>
      </c>
      <c r="BG163" s="289">
        <v>1</v>
      </c>
      <c r="BH163" s="290">
        <f>VLOOKUP(BD163,OFERENTE_6,5,FALSE)</f>
        <v>10200</v>
      </c>
      <c r="BI163" s="291">
        <f t="shared" ref="BI163" si="549">+ROUND(BG163*BH163,0)</f>
        <v>10200</v>
      </c>
      <c r="BJ163" s="585">
        <f>+BJ162/BI189</f>
        <v>1.9126361014462187E-3</v>
      </c>
      <c r="BM163" s="286" t="s">
        <v>459</v>
      </c>
      <c r="BN163" s="287" t="s">
        <v>460</v>
      </c>
      <c r="BO163" s="288" t="s">
        <v>109</v>
      </c>
      <c r="BP163" s="289">
        <v>1</v>
      </c>
      <c r="BQ163" s="290">
        <f>VLOOKUP(BM163,OFERENTE_7,5,FALSE)</f>
        <v>0</v>
      </c>
      <c r="BR163" s="291">
        <f t="shared" ref="BR163" si="550">+ROUND(BP163*BQ163,0)</f>
        <v>0</v>
      </c>
      <c r="BS163" s="585" t="e">
        <f>+BS162/BR189</f>
        <v>#DIV/0!</v>
      </c>
      <c r="BV163" s="286" t="s">
        <v>459</v>
      </c>
      <c r="BW163" s="287" t="s">
        <v>460</v>
      </c>
      <c r="BX163" s="288" t="s">
        <v>109</v>
      </c>
      <c r="BY163" s="289">
        <v>1</v>
      </c>
      <c r="BZ163" s="290">
        <f>VLOOKUP(BV163,OFERENTE_8,5,FALSE)</f>
        <v>0</v>
      </c>
      <c r="CA163" s="291">
        <f t="shared" ref="CA163" si="551">+ROUND(BY163*BZ163,0)</f>
        <v>0</v>
      </c>
      <c r="CB163" s="585" t="e">
        <f>+CB162/CA189</f>
        <v>#DIV/0!</v>
      </c>
      <c r="CE163" s="286" t="s">
        <v>459</v>
      </c>
      <c r="CF163" s="287" t="s">
        <v>460</v>
      </c>
      <c r="CG163" s="288" t="s">
        <v>109</v>
      </c>
      <c r="CH163" s="289">
        <v>1</v>
      </c>
      <c r="CI163" s="290">
        <f>VLOOKUP(CE163,OFERENTE_9,5,FALSE)</f>
        <v>0</v>
      </c>
      <c r="CJ163" s="291">
        <f t="shared" ref="CJ163" si="552">+ROUND(CH163*CI163,0)</f>
        <v>0</v>
      </c>
      <c r="CK163" s="585" t="e">
        <f>+CK162/CJ189</f>
        <v>#DIV/0!</v>
      </c>
      <c r="CN163" s="286" t="s">
        <v>459</v>
      </c>
      <c r="CO163" s="287" t="s">
        <v>460</v>
      </c>
      <c r="CP163" s="288" t="s">
        <v>109</v>
      </c>
      <c r="CQ163" s="289">
        <v>1</v>
      </c>
      <c r="CR163" s="290">
        <f>VLOOKUP(CN163,OFERENTE_10,5,FALSE)</f>
        <v>0</v>
      </c>
      <c r="CS163" s="291">
        <f t="shared" ref="CS163" si="553">+ROUND(CQ163*CR163,0)</f>
        <v>0</v>
      </c>
      <c r="CT163" s="585" t="e">
        <f>+CT162/CS189</f>
        <v>#DIV/0!</v>
      </c>
      <c r="CW163" s="286" t="s">
        <v>459</v>
      </c>
      <c r="CX163" s="287" t="s">
        <v>460</v>
      </c>
      <c r="CY163" s="288" t="s">
        <v>109</v>
      </c>
      <c r="CZ163" s="289">
        <v>1</v>
      </c>
      <c r="DA163" s="290">
        <f>VLOOKUP(CW163,OFERENTE_11,5,FALSE)</f>
        <v>0</v>
      </c>
      <c r="DB163" s="291">
        <f t="shared" ref="DB163" si="554">+ROUND(CZ163*DA163,0)</f>
        <v>0</v>
      </c>
      <c r="DC163" s="585" t="e">
        <f>+DC162/DB189</f>
        <v>#DIV/0!</v>
      </c>
      <c r="DF163" s="286" t="s">
        <v>459</v>
      </c>
      <c r="DG163" s="287" t="s">
        <v>460</v>
      </c>
      <c r="DH163" s="288" t="s">
        <v>109</v>
      </c>
      <c r="DI163" s="289">
        <v>1</v>
      </c>
      <c r="DJ163" s="290">
        <f>VLOOKUP(DF163,OFERENTE_12,5,FALSE)</f>
        <v>0</v>
      </c>
      <c r="DK163" s="291">
        <f t="shared" ref="DK163" si="555">+ROUND(DI163*DJ163,0)</f>
        <v>0</v>
      </c>
      <c r="DL163" s="585" t="e">
        <f>+DL162/DK189</f>
        <v>#DIV/0!</v>
      </c>
      <c r="DO163" s="286" t="s">
        <v>459</v>
      </c>
      <c r="DP163" s="287" t="s">
        <v>460</v>
      </c>
      <c r="DQ163" s="288" t="s">
        <v>109</v>
      </c>
      <c r="DR163" s="289">
        <v>1</v>
      </c>
      <c r="DS163" s="290">
        <f>VLOOKUP(DO163,OFERENTE_13,5,FALSE)</f>
        <v>0</v>
      </c>
      <c r="DT163" s="291">
        <f t="shared" ref="DT163" si="556">+ROUND(DR163*DS163,0)</f>
        <v>0</v>
      </c>
      <c r="DU163" s="585" t="e">
        <f>+DU162/DT189</f>
        <v>#DIV/0!</v>
      </c>
      <c r="DX163" s="286" t="s">
        <v>459</v>
      </c>
      <c r="DY163" s="287" t="s">
        <v>460</v>
      </c>
      <c r="DZ163" s="288" t="s">
        <v>109</v>
      </c>
      <c r="EA163" s="289">
        <v>1</v>
      </c>
      <c r="EB163" s="290">
        <f>VLOOKUP(DX163,OFERENTE_14,5,FALSE)</f>
        <v>0</v>
      </c>
      <c r="EC163" s="291">
        <f t="shared" ref="EC163" si="557">+ROUND(EA163*EB163,0)</f>
        <v>0</v>
      </c>
      <c r="ED163" s="585" t="e">
        <f>+ED162/EC189</f>
        <v>#DIV/0!</v>
      </c>
      <c r="EG163" s="286" t="s">
        <v>459</v>
      </c>
      <c r="EH163" s="287" t="s">
        <v>460</v>
      </c>
      <c r="EI163" s="288" t="s">
        <v>109</v>
      </c>
      <c r="EJ163" s="289">
        <v>1</v>
      </c>
      <c r="EK163" s="290">
        <f>VLOOKUP(EG163,OFERENTE_15,5,FALSE)</f>
        <v>0</v>
      </c>
      <c r="EL163" s="291">
        <f t="shared" ref="EL163" si="558">+ROUND(EJ163*EK163,0)</f>
        <v>0</v>
      </c>
      <c r="EM163" s="585" t="e">
        <f>+EM162/EL189</f>
        <v>#DIV/0!</v>
      </c>
    </row>
    <row r="164" spans="2:143" ht="65.25" customHeight="1">
      <c r="B164" s="286" t="s">
        <v>461</v>
      </c>
      <c r="C164" s="287" t="s">
        <v>462</v>
      </c>
      <c r="D164" s="288" t="s">
        <v>107</v>
      </c>
      <c r="E164" s="289">
        <v>1</v>
      </c>
      <c r="F164" s="290">
        <v>0</v>
      </c>
      <c r="G164" s="291">
        <f>+ROUND(E164*F164,0)</f>
        <v>0</v>
      </c>
      <c r="H164" s="587"/>
      <c r="K164" s="286" t="s">
        <v>461</v>
      </c>
      <c r="L164" s="287" t="s">
        <v>462</v>
      </c>
      <c r="M164" s="288" t="s">
        <v>107</v>
      </c>
      <c r="N164" s="289">
        <v>1</v>
      </c>
      <c r="O164" s="290">
        <f t="shared" si="543"/>
        <v>9950</v>
      </c>
      <c r="P164" s="291">
        <f>+ROUND(N164*O164,0)</f>
        <v>9950</v>
      </c>
      <c r="Q164" s="587"/>
      <c r="T164" s="286" t="s">
        <v>461</v>
      </c>
      <c r="U164" s="287" t="s">
        <v>462</v>
      </c>
      <c r="V164" s="288" t="s">
        <v>107</v>
      </c>
      <c r="W164" s="289">
        <v>1</v>
      </c>
      <c r="X164" s="290">
        <f>VLOOKUP(T164,OFERENTE_2,5,FALSE)</f>
        <v>34325</v>
      </c>
      <c r="Y164" s="291">
        <f>+ROUND(W164*X164,0)</f>
        <v>34325</v>
      </c>
      <c r="Z164" s="587"/>
      <c r="AC164" s="286" t="s">
        <v>461</v>
      </c>
      <c r="AD164" s="287" t="s">
        <v>462</v>
      </c>
      <c r="AE164" s="288" t="s">
        <v>107</v>
      </c>
      <c r="AF164" s="289">
        <v>1</v>
      </c>
      <c r="AG164" s="290">
        <f>VLOOKUP(AC164,OFERENTE_3,5,FALSE)</f>
        <v>50000</v>
      </c>
      <c r="AH164" s="291">
        <f>+ROUND(AF164*AG164,0)</f>
        <v>50000</v>
      </c>
      <c r="AI164" s="587"/>
      <c r="AL164" s="286" t="s">
        <v>461</v>
      </c>
      <c r="AM164" s="287" t="s">
        <v>462</v>
      </c>
      <c r="AN164" s="288" t="s">
        <v>107</v>
      </c>
      <c r="AO164" s="289">
        <v>1</v>
      </c>
      <c r="AP164" s="290">
        <f>VLOOKUP(AL164,OFERENTE_4,5,FALSE)</f>
        <v>70000</v>
      </c>
      <c r="AQ164" s="291">
        <f>+ROUND(AO164*AP164,0)</f>
        <v>70000</v>
      </c>
      <c r="AR164" s="587"/>
      <c r="AU164" s="286" t="s">
        <v>461</v>
      </c>
      <c r="AV164" s="287" t="s">
        <v>462</v>
      </c>
      <c r="AW164" s="288" t="s">
        <v>107</v>
      </c>
      <c r="AX164" s="289">
        <v>1</v>
      </c>
      <c r="AY164" s="290">
        <f>VLOOKUP(AU164,OFERENTE_5,5,FALSE)</f>
        <v>51000</v>
      </c>
      <c r="AZ164" s="291">
        <f>+ROUND(AX164*AY164,0)</f>
        <v>51000</v>
      </c>
      <c r="BA164" s="587"/>
      <c r="BD164" s="286" t="s">
        <v>461</v>
      </c>
      <c r="BE164" s="287" t="s">
        <v>462</v>
      </c>
      <c r="BF164" s="288" t="s">
        <v>107</v>
      </c>
      <c r="BG164" s="289">
        <v>1</v>
      </c>
      <c r="BH164" s="290">
        <f>VLOOKUP(BD164,OFERENTE_6,5,FALSE)</f>
        <v>32000</v>
      </c>
      <c r="BI164" s="291">
        <f>+ROUND(BG164*BH164,0)</f>
        <v>32000</v>
      </c>
      <c r="BJ164" s="587"/>
      <c r="BM164" s="286" t="s">
        <v>461</v>
      </c>
      <c r="BN164" s="287" t="s">
        <v>462</v>
      </c>
      <c r="BO164" s="288" t="s">
        <v>107</v>
      </c>
      <c r="BP164" s="289">
        <v>1</v>
      </c>
      <c r="BQ164" s="290">
        <f>VLOOKUP(BM164,OFERENTE_7,5,FALSE)</f>
        <v>0</v>
      </c>
      <c r="BR164" s="291">
        <f>+ROUND(BP164*BQ164,0)</f>
        <v>0</v>
      </c>
      <c r="BS164" s="587"/>
      <c r="BV164" s="286" t="s">
        <v>461</v>
      </c>
      <c r="BW164" s="287" t="s">
        <v>462</v>
      </c>
      <c r="BX164" s="288" t="s">
        <v>107</v>
      </c>
      <c r="BY164" s="289">
        <v>1</v>
      </c>
      <c r="BZ164" s="290">
        <f>VLOOKUP(BV164,OFERENTE_8,5,FALSE)</f>
        <v>0</v>
      </c>
      <c r="CA164" s="291">
        <f>+ROUND(BY164*BZ164,0)</f>
        <v>0</v>
      </c>
      <c r="CB164" s="587"/>
      <c r="CE164" s="286" t="s">
        <v>461</v>
      </c>
      <c r="CF164" s="287" t="s">
        <v>462</v>
      </c>
      <c r="CG164" s="288" t="s">
        <v>107</v>
      </c>
      <c r="CH164" s="289">
        <v>1</v>
      </c>
      <c r="CI164" s="290">
        <f>VLOOKUP(CE164,OFERENTE_9,5,FALSE)</f>
        <v>0</v>
      </c>
      <c r="CJ164" s="291">
        <f>+ROUND(CH164*CI164,0)</f>
        <v>0</v>
      </c>
      <c r="CK164" s="587"/>
      <c r="CN164" s="286" t="s">
        <v>461</v>
      </c>
      <c r="CO164" s="287" t="s">
        <v>462</v>
      </c>
      <c r="CP164" s="288" t="s">
        <v>107</v>
      </c>
      <c r="CQ164" s="289">
        <v>1</v>
      </c>
      <c r="CR164" s="290">
        <f>VLOOKUP(CN164,OFERENTE_10,5,FALSE)</f>
        <v>0</v>
      </c>
      <c r="CS164" s="291">
        <f>+ROUND(CQ164*CR164,0)</f>
        <v>0</v>
      </c>
      <c r="CT164" s="587"/>
      <c r="CW164" s="286" t="s">
        <v>461</v>
      </c>
      <c r="CX164" s="287" t="s">
        <v>462</v>
      </c>
      <c r="CY164" s="288" t="s">
        <v>107</v>
      </c>
      <c r="CZ164" s="289">
        <v>1</v>
      </c>
      <c r="DA164" s="290">
        <f>VLOOKUP(CW164,OFERENTE_11,5,FALSE)</f>
        <v>0</v>
      </c>
      <c r="DB164" s="291">
        <f>+ROUND(CZ164*DA164,0)</f>
        <v>0</v>
      </c>
      <c r="DC164" s="587"/>
      <c r="DF164" s="286" t="s">
        <v>461</v>
      </c>
      <c r="DG164" s="287" t="s">
        <v>462</v>
      </c>
      <c r="DH164" s="288" t="s">
        <v>107</v>
      </c>
      <c r="DI164" s="289">
        <v>1</v>
      </c>
      <c r="DJ164" s="290">
        <f>VLOOKUP(DF164,OFERENTE_12,5,FALSE)</f>
        <v>0</v>
      </c>
      <c r="DK164" s="291">
        <f>+ROUND(DI164*DJ164,0)</f>
        <v>0</v>
      </c>
      <c r="DL164" s="587"/>
      <c r="DO164" s="286" t="s">
        <v>461</v>
      </c>
      <c r="DP164" s="287" t="s">
        <v>462</v>
      </c>
      <c r="DQ164" s="288" t="s">
        <v>107</v>
      </c>
      <c r="DR164" s="289">
        <v>1</v>
      </c>
      <c r="DS164" s="290">
        <f>VLOOKUP(DO164,OFERENTE_13,5,FALSE)</f>
        <v>0</v>
      </c>
      <c r="DT164" s="291">
        <f>+ROUND(DR164*DS164,0)</f>
        <v>0</v>
      </c>
      <c r="DU164" s="587"/>
      <c r="DX164" s="286" t="s">
        <v>461</v>
      </c>
      <c r="DY164" s="287" t="s">
        <v>462</v>
      </c>
      <c r="DZ164" s="288" t="s">
        <v>107</v>
      </c>
      <c r="EA164" s="289">
        <v>1</v>
      </c>
      <c r="EB164" s="290">
        <f>VLOOKUP(DX164,OFERENTE_14,5,FALSE)</f>
        <v>0</v>
      </c>
      <c r="EC164" s="291">
        <f>+ROUND(EA164*EB164,0)</f>
        <v>0</v>
      </c>
      <c r="ED164" s="587"/>
      <c r="EG164" s="286" t="s">
        <v>461</v>
      </c>
      <c r="EH164" s="287" t="s">
        <v>462</v>
      </c>
      <c r="EI164" s="288" t="s">
        <v>107</v>
      </c>
      <c r="EJ164" s="289">
        <v>1</v>
      </c>
      <c r="EK164" s="290">
        <f>VLOOKUP(EG164,OFERENTE_15,5,FALSE)</f>
        <v>0</v>
      </c>
      <c r="EL164" s="291">
        <f>+ROUND(EJ164*EK164,0)</f>
        <v>0</v>
      </c>
      <c r="EM164" s="587"/>
    </row>
    <row r="165" spans="2:143" ht="65.25" customHeight="1">
      <c r="B165" s="286" t="s">
        <v>463</v>
      </c>
      <c r="C165" s="287" t="s">
        <v>464</v>
      </c>
      <c r="D165" s="288" t="s">
        <v>107</v>
      </c>
      <c r="E165" s="289">
        <v>1</v>
      </c>
      <c r="F165" s="290">
        <v>0</v>
      </c>
      <c r="G165" s="291">
        <f t="shared" si="542"/>
        <v>0</v>
      </c>
      <c r="H165" s="587"/>
      <c r="K165" s="286" t="s">
        <v>463</v>
      </c>
      <c r="L165" s="287" t="s">
        <v>464</v>
      </c>
      <c r="M165" s="288" t="s">
        <v>107</v>
      </c>
      <c r="N165" s="289">
        <v>1</v>
      </c>
      <c r="O165" s="290">
        <f t="shared" si="543"/>
        <v>62410</v>
      </c>
      <c r="P165" s="291">
        <f t="shared" ref="P165:P166" si="559">+ROUND(N165*O165,0)</f>
        <v>62410</v>
      </c>
      <c r="Q165" s="587"/>
      <c r="T165" s="286" t="s">
        <v>463</v>
      </c>
      <c r="U165" s="287" t="s">
        <v>464</v>
      </c>
      <c r="V165" s="288" t="s">
        <v>107</v>
      </c>
      <c r="W165" s="289">
        <v>1</v>
      </c>
      <c r="X165" s="290">
        <f>VLOOKUP(T165,OFERENTE_2,5,FALSE)</f>
        <v>35000</v>
      </c>
      <c r="Y165" s="291">
        <f t="shared" ref="Y165:Y166" si="560">+ROUND(W165*X165,0)</f>
        <v>35000</v>
      </c>
      <c r="Z165" s="587"/>
      <c r="AC165" s="286" t="s">
        <v>463</v>
      </c>
      <c r="AD165" s="287" t="s">
        <v>464</v>
      </c>
      <c r="AE165" s="288" t="s">
        <v>107</v>
      </c>
      <c r="AF165" s="289">
        <v>1</v>
      </c>
      <c r="AG165" s="290">
        <f>VLOOKUP(AC165,OFERENTE_3,5,FALSE)</f>
        <v>65000</v>
      </c>
      <c r="AH165" s="291">
        <f t="shared" ref="AH165:AH166" si="561">+ROUND(AF165*AG165,0)</f>
        <v>65000</v>
      </c>
      <c r="AI165" s="587"/>
      <c r="AL165" s="286" t="s">
        <v>463</v>
      </c>
      <c r="AM165" s="287" t="s">
        <v>464</v>
      </c>
      <c r="AN165" s="288" t="s">
        <v>107</v>
      </c>
      <c r="AO165" s="289">
        <v>1</v>
      </c>
      <c r="AP165" s="290">
        <f>VLOOKUP(AL165,OFERENTE_4,5,FALSE)</f>
        <v>70000</v>
      </c>
      <c r="AQ165" s="291">
        <f t="shared" ref="AQ165:AQ166" si="562">+ROUND(AO165*AP165,0)</f>
        <v>70000</v>
      </c>
      <c r="AR165" s="587"/>
      <c r="AU165" s="286" t="s">
        <v>463</v>
      </c>
      <c r="AV165" s="287" t="s">
        <v>464</v>
      </c>
      <c r="AW165" s="288" t="s">
        <v>107</v>
      </c>
      <c r="AX165" s="289">
        <v>1</v>
      </c>
      <c r="AY165" s="290">
        <f>VLOOKUP(AU165,OFERENTE_5,5,FALSE)</f>
        <v>40000</v>
      </c>
      <c r="AZ165" s="291">
        <f t="shared" ref="AZ165:AZ166" si="563">+ROUND(AX165*AY165,0)</f>
        <v>40000</v>
      </c>
      <c r="BA165" s="587"/>
      <c r="BD165" s="286" t="s">
        <v>463</v>
      </c>
      <c r="BE165" s="287" t="s">
        <v>464</v>
      </c>
      <c r="BF165" s="288" t="s">
        <v>107</v>
      </c>
      <c r="BG165" s="289">
        <v>1</v>
      </c>
      <c r="BH165" s="290">
        <f>VLOOKUP(BD165,OFERENTE_6,5,FALSE)</f>
        <v>32000</v>
      </c>
      <c r="BI165" s="291">
        <f t="shared" ref="BI165:BI166" si="564">+ROUND(BG165*BH165,0)</f>
        <v>32000</v>
      </c>
      <c r="BJ165" s="587"/>
      <c r="BM165" s="286" t="s">
        <v>463</v>
      </c>
      <c r="BN165" s="287" t="s">
        <v>464</v>
      </c>
      <c r="BO165" s="288" t="s">
        <v>107</v>
      </c>
      <c r="BP165" s="289">
        <v>1</v>
      </c>
      <c r="BQ165" s="290">
        <f>VLOOKUP(BM165,OFERENTE_7,5,FALSE)</f>
        <v>0</v>
      </c>
      <c r="BR165" s="291">
        <f t="shared" ref="BR165:BR166" si="565">+ROUND(BP165*BQ165,0)</f>
        <v>0</v>
      </c>
      <c r="BS165" s="587"/>
      <c r="BV165" s="286" t="s">
        <v>463</v>
      </c>
      <c r="BW165" s="287" t="s">
        <v>464</v>
      </c>
      <c r="BX165" s="288" t="s">
        <v>107</v>
      </c>
      <c r="BY165" s="289">
        <v>1</v>
      </c>
      <c r="BZ165" s="290">
        <f>VLOOKUP(BV165,OFERENTE_8,5,FALSE)</f>
        <v>0</v>
      </c>
      <c r="CA165" s="291">
        <f t="shared" ref="CA165:CA166" si="566">+ROUND(BY165*BZ165,0)</f>
        <v>0</v>
      </c>
      <c r="CB165" s="587"/>
      <c r="CE165" s="286" t="s">
        <v>463</v>
      </c>
      <c r="CF165" s="287" t="s">
        <v>464</v>
      </c>
      <c r="CG165" s="288" t="s">
        <v>107</v>
      </c>
      <c r="CH165" s="289">
        <v>1</v>
      </c>
      <c r="CI165" s="290">
        <f>VLOOKUP(CE165,OFERENTE_9,5,FALSE)</f>
        <v>0</v>
      </c>
      <c r="CJ165" s="291">
        <f t="shared" ref="CJ165:CJ166" si="567">+ROUND(CH165*CI165,0)</f>
        <v>0</v>
      </c>
      <c r="CK165" s="587"/>
      <c r="CN165" s="286" t="s">
        <v>463</v>
      </c>
      <c r="CO165" s="287" t="s">
        <v>464</v>
      </c>
      <c r="CP165" s="288" t="s">
        <v>107</v>
      </c>
      <c r="CQ165" s="289">
        <v>1</v>
      </c>
      <c r="CR165" s="290">
        <f>VLOOKUP(CN165,OFERENTE_10,5,FALSE)</f>
        <v>0</v>
      </c>
      <c r="CS165" s="291">
        <f t="shared" ref="CS165:CS166" si="568">+ROUND(CQ165*CR165,0)</f>
        <v>0</v>
      </c>
      <c r="CT165" s="587"/>
      <c r="CW165" s="286" t="s">
        <v>463</v>
      </c>
      <c r="CX165" s="287" t="s">
        <v>464</v>
      </c>
      <c r="CY165" s="288" t="s">
        <v>107</v>
      </c>
      <c r="CZ165" s="289">
        <v>1</v>
      </c>
      <c r="DA165" s="290">
        <f>VLOOKUP(CW165,OFERENTE_11,5,FALSE)</f>
        <v>0</v>
      </c>
      <c r="DB165" s="291">
        <f t="shared" ref="DB165:DB166" si="569">+ROUND(CZ165*DA165,0)</f>
        <v>0</v>
      </c>
      <c r="DC165" s="587"/>
      <c r="DF165" s="286" t="s">
        <v>463</v>
      </c>
      <c r="DG165" s="287" t="s">
        <v>464</v>
      </c>
      <c r="DH165" s="288" t="s">
        <v>107</v>
      </c>
      <c r="DI165" s="289">
        <v>1</v>
      </c>
      <c r="DJ165" s="290">
        <f>VLOOKUP(DF165,OFERENTE_12,5,FALSE)</f>
        <v>0</v>
      </c>
      <c r="DK165" s="291">
        <f t="shared" ref="DK165:DK166" si="570">+ROUND(DI165*DJ165,0)</f>
        <v>0</v>
      </c>
      <c r="DL165" s="587"/>
      <c r="DO165" s="286" t="s">
        <v>463</v>
      </c>
      <c r="DP165" s="287" t="s">
        <v>464</v>
      </c>
      <c r="DQ165" s="288" t="s">
        <v>107</v>
      </c>
      <c r="DR165" s="289">
        <v>1</v>
      </c>
      <c r="DS165" s="290">
        <f>VLOOKUP(DO165,OFERENTE_13,5,FALSE)</f>
        <v>0</v>
      </c>
      <c r="DT165" s="291">
        <f t="shared" ref="DT165:DT166" si="571">+ROUND(DR165*DS165,0)</f>
        <v>0</v>
      </c>
      <c r="DU165" s="587"/>
      <c r="DX165" s="286" t="s">
        <v>463</v>
      </c>
      <c r="DY165" s="287" t="s">
        <v>464</v>
      </c>
      <c r="DZ165" s="288" t="s">
        <v>107</v>
      </c>
      <c r="EA165" s="289">
        <v>1</v>
      </c>
      <c r="EB165" s="290">
        <f>VLOOKUP(DX165,OFERENTE_14,5,FALSE)</f>
        <v>0</v>
      </c>
      <c r="EC165" s="291">
        <f t="shared" ref="EC165:EC166" si="572">+ROUND(EA165*EB165,0)</f>
        <v>0</v>
      </c>
      <c r="ED165" s="587"/>
      <c r="EG165" s="286" t="s">
        <v>463</v>
      </c>
      <c r="EH165" s="287" t="s">
        <v>464</v>
      </c>
      <c r="EI165" s="288" t="s">
        <v>107</v>
      </c>
      <c r="EJ165" s="289">
        <v>1</v>
      </c>
      <c r="EK165" s="290">
        <f>VLOOKUP(EG165,OFERENTE_15,5,FALSE)</f>
        <v>0</v>
      </c>
      <c r="EL165" s="291">
        <f t="shared" ref="EL165:EL166" si="573">+ROUND(EJ165*EK165,0)</f>
        <v>0</v>
      </c>
      <c r="EM165" s="587"/>
    </row>
    <row r="166" spans="2:143" ht="57.75" customHeight="1" thickBot="1">
      <c r="B166" s="286" t="s">
        <v>465</v>
      </c>
      <c r="C166" s="287" t="s">
        <v>466</v>
      </c>
      <c r="D166" s="288" t="s">
        <v>107</v>
      </c>
      <c r="E166" s="289">
        <v>1</v>
      </c>
      <c r="F166" s="290">
        <v>0</v>
      </c>
      <c r="G166" s="291">
        <f t="shared" si="542"/>
        <v>0</v>
      </c>
      <c r="H166" s="604"/>
      <c r="K166" s="286" t="s">
        <v>465</v>
      </c>
      <c r="L166" s="287" t="s">
        <v>466</v>
      </c>
      <c r="M166" s="288" t="s">
        <v>107</v>
      </c>
      <c r="N166" s="289">
        <v>1</v>
      </c>
      <c r="O166" s="290">
        <f t="shared" si="543"/>
        <v>285401</v>
      </c>
      <c r="P166" s="291">
        <f t="shared" si="559"/>
        <v>285401</v>
      </c>
      <c r="Q166" s="604"/>
      <c r="T166" s="286" t="s">
        <v>465</v>
      </c>
      <c r="U166" s="287" t="s">
        <v>466</v>
      </c>
      <c r="V166" s="288" t="s">
        <v>107</v>
      </c>
      <c r="W166" s="289">
        <v>1</v>
      </c>
      <c r="X166" s="290">
        <f>VLOOKUP(T166,OFERENTE_2,5,FALSE)</f>
        <v>57985</v>
      </c>
      <c r="Y166" s="291">
        <f t="shared" si="560"/>
        <v>57985</v>
      </c>
      <c r="Z166" s="604"/>
      <c r="AC166" s="286" t="s">
        <v>465</v>
      </c>
      <c r="AD166" s="287" t="s">
        <v>466</v>
      </c>
      <c r="AE166" s="288" t="s">
        <v>107</v>
      </c>
      <c r="AF166" s="289">
        <v>1</v>
      </c>
      <c r="AG166" s="290">
        <f>VLOOKUP(AC166,OFERENTE_3,5,FALSE)</f>
        <v>1400000</v>
      </c>
      <c r="AH166" s="291">
        <f t="shared" si="561"/>
        <v>1400000</v>
      </c>
      <c r="AI166" s="604"/>
      <c r="AL166" s="286" t="s">
        <v>465</v>
      </c>
      <c r="AM166" s="287" t="s">
        <v>466</v>
      </c>
      <c r="AN166" s="288" t="s">
        <v>107</v>
      </c>
      <c r="AO166" s="289">
        <v>1</v>
      </c>
      <c r="AP166" s="290">
        <f>VLOOKUP(AL166,OFERENTE_4,5,FALSE)</f>
        <v>100000</v>
      </c>
      <c r="AQ166" s="291">
        <f t="shared" si="562"/>
        <v>100000</v>
      </c>
      <c r="AR166" s="604"/>
      <c r="AU166" s="286" t="s">
        <v>465</v>
      </c>
      <c r="AV166" s="287" t="s">
        <v>466</v>
      </c>
      <c r="AW166" s="288" t="s">
        <v>107</v>
      </c>
      <c r="AX166" s="289">
        <v>1</v>
      </c>
      <c r="AY166" s="290">
        <f>VLOOKUP(AU166,OFERENTE_5,5,FALSE)</f>
        <v>110000</v>
      </c>
      <c r="AZ166" s="291">
        <f t="shared" si="563"/>
        <v>110000</v>
      </c>
      <c r="BA166" s="604"/>
      <c r="BD166" s="286" t="s">
        <v>465</v>
      </c>
      <c r="BE166" s="287" t="s">
        <v>466</v>
      </c>
      <c r="BF166" s="288" t="s">
        <v>107</v>
      </c>
      <c r="BG166" s="289">
        <v>1</v>
      </c>
      <c r="BH166" s="290">
        <f>VLOOKUP(BD166,OFERENTE_6,5,FALSE)</f>
        <v>38000</v>
      </c>
      <c r="BI166" s="291">
        <f t="shared" si="564"/>
        <v>38000</v>
      </c>
      <c r="BJ166" s="604"/>
      <c r="BM166" s="286" t="s">
        <v>465</v>
      </c>
      <c r="BN166" s="287" t="s">
        <v>466</v>
      </c>
      <c r="BO166" s="288" t="s">
        <v>107</v>
      </c>
      <c r="BP166" s="289">
        <v>1</v>
      </c>
      <c r="BQ166" s="290">
        <f>VLOOKUP(BM166,OFERENTE_7,5,FALSE)</f>
        <v>0</v>
      </c>
      <c r="BR166" s="291">
        <f t="shared" si="565"/>
        <v>0</v>
      </c>
      <c r="BS166" s="604"/>
      <c r="BV166" s="286" t="s">
        <v>465</v>
      </c>
      <c r="BW166" s="287" t="s">
        <v>466</v>
      </c>
      <c r="BX166" s="288" t="s">
        <v>107</v>
      </c>
      <c r="BY166" s="289">
        <v>1</v>
      </c>
      <c r="BZ166" s="290">
        <f>VLOOKUP(BV166,OFERENTE_8,5,FALSE)</f>
        <v>0</v>
      </c>
      <c r="CA166" s="291">
        <f t="shared" si="566"/>
        <v>0</v>
      </c>
      <c r="CB166" s="604"/>
      <c r="CE166" s="286" t="s">
        <v>465</v>
      </c>
      <c r="CF166" s="287" t="s">
        <v>466</v>
      </c>
      <c r="CG166" s="288" t="s">
        <v>107</v>
      </c>
      <c r="CH166" s="289">
        <v>1</v>
      </c>
      <c r="CI166" s="290">
        <f>VLOOKUP(CE166,OFERENTE_9,5,FALSE)</f>
        <v>0</v>
      </c>
      <c r="CJ166" s="291">
        <f t="shared" si="567"/>
        <v>0</v>
      </c>
      <c r="CK166" s="604"/>
      <c r="CN166" s="286" t="s">
        <v>465</v>
      </c>
      <c r="CO166" s="287" t="s">
        <v>466</v>
      </c>
      <c r="CP166" s="288" t="s">
        <v>107</v>
      </c>
      <c r="CQ166" s="289">
        <v>1</v>
      </c>
      <c r="CR166" s="290">
        <f>VLOOKUP(CN166,OFERENTE_10,5,FALSE)</f>
        <v>0</v>
      </c>
      <c r="CS166" s="291">
        <f t="shared" si="568"/>
        <v>0</v>
      </c>
      <c r="CT166" s="604"/>
      <c r="CW166" s="286" t="s">
        <v>465</v>
      </c>
      <c r="CX166" s="287" t="s">
        <v>466</v>
      </c>
      <c r="CY166" s="288" t="s">
        <v>107</v>
      </c>
      <c r="CZ166" s="289">
        <v>1</v>
      </c>
      <c r="DA166" s="290">
        <f>VLOOKUP(CW166,OFERENTE_11,5,FALSE)</f>
        <v>0</v>
      </c>
      <c r="DB166" s="291">
        <f t="shared" si="569"/>
        <v>0</v>
      </c>
      <c r="DC166" s="604"/>
      <c r="DF166" s="286" t="s">
        <v>465</v>
      </c>
      <c r="DG166" s="287" t="s">
        <v>466</v>
      </c>
      <c r="DH166" s="288" t="s">
        <v>107</v>
      </c>
      <c r="DI166" s="289">
        <v>1</v>
      </c>
      <c r="DJ166" s="290">
        <f>VLOOKUP(DF166,OFERENTE_12,5,FALSE)</f>
        <v>0</v>
      </c>
      <c r="DK166" s="291">
        <f t="shared" si="570"/>
        <v>0</v>
      </c>
      <c r="DL166" s="604"/>
      <c r="DO166" s="286" t="s">
        <v>465</v>
      </c>
      <c r="DP166" s="287" t="s">
        <v>466</v>
      </c>
      <c r="DQ166" s="288" t="s">
        <v>107</v>
      </c>
      <c r="DR166" s="289">
        <v>1</v>
      </c>
      <c r="DS166" s="290">
        <f>VLOOKUP(DO166,OFERENTE_13,5,FALSE)</f>
        <v>0</v>
      </c>
      <c r="DT166" s="291">
        <f t="shared" si="571"/>
        <v>0</v>
      </c>
      <c r="DU166" s="604"/>
      <c r="DX166" s="286" t="s">
        <v>465</v>
      </c>
      <c r="DY166" s="287" t="s">
        <v>466</v>
      </c>
      <c r="DZ166" s="288" t="s">
        <v>107</v>
      </c>
      <c r="EA166" s="289">
        <v>1</v>
      </c>
      <c r="EB166" s="290">
        <f>VLOOKUP(DX166,OFERENTE_14,5,FALSE)</f>
        <v>0</v>
      </c>
      <c r="EC166" s="291">
        <f t="shared" si="572"/>
        <v>0</v>
      </c>
      <c r="ED166" s="604"/>
      <c r="EG166" s="286" t="s">
        <v>465</v>
      </c>
      <c r="EH166" s="287" t="s">
        <v>466</v>
      </c>
      <c r="EI166" s="288" t="s">
        <v>107</v>
      </c>
      <c r="EJ166" s="289">
        <v>1</v>
      </c>
      <c r="EK166" s="290">
        <f>VLOOKUP(EG166,OFERENTE_15,5,FALSE)</f>
        <v>0</v>
      </c>
      <c r="EL166" s="291">
        <f t="shared" si="573"/>
        <v>0</v>
      </c>
      <c r="EM166" s="604"/>
    </row>
    <row r="167" spans="2:143" ht="17.25" thickTop="1">
      <c r="B167" s="308" t="s">
        <v>134</v>
      </c>
      <c r="C167" s="270" t="s">
        <v>467</v>
      </c>
      <c r="D167" s="309"/>
      <c r="E167" s="310"/>
      <c r="F167" s="311"/>
      <c r="G167" s="312"/>
      <c r="H167" s="275">
        <f>SUM(G168:G169)</f>
        <v>0</v>
      </c>
      <c r="K167" s="308" t="s">
        <v>134</v>
      </c>
      <c r="L167" s="270" t="s">
        <v>467</v>
      </c>
      <c r="M167" s="309"/>
      <c r="N167" s="310"/>
      <c r="O167" s="310"/>
      <c r="P167" s="312"/>
      <c r="Q167" s="275">
        <f>SUM(P168:P169)</f>
        <v>88197</v>
      </c>
      <c r="T167" s="308" t="s">
        <v>134</v>
      </c>
      <c r="U167" s="270" t="s">
        <v>467</v>
      </c>
      <c r="V167" s="309"/>
      <c r="W167" s="310"/>
      <c r="X167" s="310"/>
      <c r="Y167" s="312"/>
      <c r="Z167" s="275">
        <f>SUM(Y168:Y169)</f>
        <v>58265</v>
      </c>
      <c r="AC167" s="308" t="s">
        <v>134</v>
      </c>
      <c r="AD167" s="270" t="s">
        <v>467</v>
      </c>
      <c r="AE167" s="309"/>
      <c r="AF167" s="310"/>
      <c r="AG167" s="310"/>
      <c r="AH167" s="312"/>
      <c r="AI167" s="275">
        <f>SUM(AH168:AH169)</f>
        <v>80000</v>
      </c>
      <c r="AL167" s="308" t="s">
        <v>134</v>
      </c>
      <c r="AM167" s="270" t="s">
        <v>467</v>
      </c>
      <c r="AN167" s="309"/>
      <c r="AO167" s="310"/>
      <c r="AP167" s="310"/>
      <c r="AQ167" s="312"/>
      <c r="AR167" s="275">
        <f>SUM(AQ168:AQ169)</f>
        <v>110000</v>
      </c>
      <c r="AU167" s="308" t="s">
        <v>134</v>
      </c>
      <c r="AV167" s="270" t="s">
        <v>467</v>
      </c>
      <c r="AW167" s="309"/>
      <c r="AX167" s="310"/>
      <c r="AY167" s="310"/>
      <c r="AZ167" s="312"/>
      <c r="BA167" s="275">
        <f>SUM(AZ168:AZ169)</f>
        <v>85000</v>
      </c>
      <c r="BD167" s="308" t="s">
        <v>134</v>
      </c>
      <c r="BE167" s="270" t="s">
        <v>467</v>
      </c>
      <c r="BF167" s="309"/>
      <c r="BG167" s="310"/>
      <c r="BH167" s="310"/>
      <c r="BI167" s="312"/>
      <c r="BJ167" s="275">
        <f>SUM(BI168:BI169)</f>
        <v>68000</v>
      </c>
      <c r="BM167" s="308" t="s">
        <v>134</v>
      </c>
      <c r="BN167" s="270" t="s">
        <v>467</v>
      </c>
      <c r="BO167" s="309"/>
      <c r="BP167" s="310"/>
      <c r="BQ167" s="310"/>
      <c r="BR167" s="312"/>
      <c r="BS167" s="275">
        <f>SUM(BR168:BR169)</f>
        <v>0</v>
      </c>
      <c r="BV167" s="308" t="s">
        <v>134</v>
      </c>
      <c r="BW167" s="270" t="s">
        <v>467</v>
      </c>
      <c r="BX167" s="309"/>
      <c r="BY167" s="310"/>
      <c r="BZ167" s="310"/>
      <c r="CA167" s="312"/>
      <c r="CB167" s="275">
        <f>SUM(CA168:CA169)</f>
        <v>0</v>
      </c>
      <c r="CE167" s="308" t="s">
        <v>134</v>
      </c>
      <c r="CF167" s="270" t="s">
        <v>467</v>
      </c>
      <c r="CG167" s="309"/>
      <c r="CH167" s="310"/>
      <c r="CI167" s="310"/>
      <c r="CJ167" s="312"/>
      <c r="CK167" s="275">
        <f>SUM(CJ168:CJ169)</f>
        <v>0</v>
      </c>
      <c r="CN167" s="308" t="s">
        <v>134</v>
      </c>
      <c r="CO167" s="270" t="s">
        <v>467</v>
      </c>
      <c r="CP167" s="309"/>
      <c r="CQ167" s="310"/>
      <c r="CR167" s="310"/>
      <c r="CS167" s="312"/>
      <c r="CT167" s="275">
        <f>SUM(CS168:CS169)</f>
        <v>0</v>
      </c>
      <c r="CW167" s="308" t="s">
        <v>134</v>
      </c>
      <c r="CX167" s="270" t="s">
        <v>467</v>
      </c>
      <c r="CY167" s="309"/>
      <c r="CZ167" s="310"/>
      <c r="DA167" s="310"/>
      <c r="DB167" s="312"/>
      <c r="DC167" s="275">
        <f>SUM(DB168:DB169)</f>
        <v>0</v>
      </c>
      <c r="DF167" s="308" t="s">
        <v>134</v>
      </c>
      <c r="DG167" s="270" t="s">
        <v>467</v>
      </c>
      <c r="DH167" s="309"/>
      <c r="DI167" s="310"/>
      <c r="DJ167" s="310"/>
      <c r="DK167" s="312"/>
      <c r="DL167" s="275">
        <f>SUM(DK168:DK169)</f>
        <v>0</v>
      </c>
      <c r="DO167" s="308" t="s">
        <v>134</v>
      </c>
      <c r="DP167" s="270" t="s">
        <v>467</v>
      </c>
      <c r="DQ167" s="309"/>
      <c r="DR167" s="310"/>
      <c r="DS167" s="310"/>
      <c r="DT167" s="312"/>
      <c r="DU167" s="275">
        <f>SUM(DT168:DT169)</f>
        <v>0</v>
      </c>
      <c r="DX167" s="308" t="s">
        <v>134</v>
      </c>
      <c r="DY167" s="270" t="s">
        <v>467</v>
      </c>
      <c r="DZ167" s="309"/>
      <c r="EA167" s="310"/>
      <c r="EB167" s="310"/>
      <c r="EC167" s="312"/>
      <c r="ED167" s="275">
        <f>SUM(EC168:EC169)</f>
        <v>0</v>
      </c>
      <c r="EG167" s="308" t="s">
        <v>134</v>
      </c>
      <c r="EH167" s="270" t="s">
        <v>467</v>
      </c>
      <c r="EI167" s="309"/>
      <c r="EJ167" s="310"/>
      <c r="EK167" s="310"/>
      <c r="EL167" s="312"/>
      <c r="EM167" s="275">
        <f>SUM(EL168:EL169)</f>
        <v>0</v>
      </c>
    </row>
    <row r="168" spans="2:143" ht="78" customHeight="1">
      <c r="B168" s="286" t="s">
        <v>468</v>
      </c>
      <c r="C168" s="287" t="s">
        <v>469</v>
      </c>
      <c r="D168" s="288" t="s">
        <v>109</v>
      </c>
      <c r="E168" s="289">
        <v>1</v>
      </c>
      <c r="F168" s="290">
        <v>0</v>
      </c>
      <c r="G168" s="291">
        <f t="shared" si="542"/>
        <v>0</v>
      </c>
      <c r="H168" s="585" t="e">
        <f>+H167/G189</f>
        <v>#DIV/0!</v>
      </c>
      <c r="K168" s="286" t="s">
        <v>468</v>
      </c>
      <c r="L168" s="287" t="s">
        <v>469</v>
      </c>
      <c r="M168" s="288" t="s">
        <v>109</v>
      </c>
      <c r="N168" s="289">
        <v>1</v>
      </c>
      <c r="O168" s="290">
        <f t="shared" si="543"/>
        <v>25840</v>
      </c>
      <c r="P168" s="291">
        <f t="shared" ref="P168:P169" si="574">+ROUND(N168*O168,0)</f>
        <v>25840</v>
      </c>
      <c r="Q168" s="585">
        <f>+Q167/P189</f>
        <v>2.322575894855467E-3</v>
      </c>
      <c r="T168" s="286" t="s">
        <v>468</v>
      </c>
      <c r="U168" s="287" t="s">
        <v>469</v>
      </c>
      <c r="V168" s="288" t="s">
        <v>109</v>
      </c>
      <c r="W168" s="289">
        <v>1</v>
      </c>
      <c r="X168" s="290">
        <f>VLOOKUP(T168,OFERENTE_2,5,FALSE)</f>
        <v>14573</v>
      </c>
      <c r="Y168" s="291">
        <f t="shared" ref="Y168:Y169" si="575">+ROUND(W168*X168,0)</f>
        <v>14573</v>
      </c>
      <c r="Z168" s="585">
        <f>+Z167/Y189</f>
        <v>9.14236417630539E-4</v>
      </c>
      <c r="AC168" s="286" t="s">
        <v>468</v>
      </c>
      <c r="AD168" s="287" t="s">
        <v>469</v>
      </c>
      <c r="AE168" s="288" t="s">
        <v>109</v>
      </c>
      <c r="AF168" s="289">
        <v>1</v>
      </c>
      <c r="AG168" s="290">
        <f>VLOOKUP(AC168,OFERENTE_3,5,FALSE)</f>
        <v>20000</v>
      </c>
      <c r="AH168" s="291">
        <f t="shared" ref="AH168:AH169" si="576">+ROUND(AF168*AG168,0)</f>
        <v>20000</v>
      </c>
      <c r="AI168" s="585">
        <f>+AI167/AH189</f>
        <v>1.2682108137324086E-3</v>
      </c>
      <c r="AL168" s="286" t="s">
        <v>468</v>
      </c>
      <c r="AM168" s="287" t="s">
        <v>469</v>
      </c>
      <c r="AN168" s="288" t="s">
        <v>109</v>
      </c>
      <c r="AO168" s="289">
        <v>1</v>
      </c>
      <c r="AP168" s="290">
        <f>VLOOKUP(AL168,OFERENTE_4,5,FALSE)</f>
        <v>40000</v>
      </c>
      <c r="AQ168" s="291">
        <f t="shared" ref="AQ168:AQ169" si="577">+ROUND(AO168*AP168,0)</f>
        <v>40000</v>
      </c>
      <c r="AR168" s="585">
        <f>+AR167/AQ189</f>
        <v>1.6956990904886697E-3</v>
      </c>
      <c r="AU168" s="286" t="s">
        <v>468</v>
      </c>
      <c r="AV168" s="287" t="s">
        <v>469</v>
      </c>
      <c r="AW168" s="288" t="s">
        <v>109</v>
      </c>
      <c r="AX168" s="289">
        <v>1</v>
      </c>
      <c r="AY168" s="290">
        <f>VLOOKUP(AU168,OFERENTE_5,5,FALSE)</f>
        <v>25000</v>
      </c>
      <c r="AZ168" s="291">
        <f t="shared" ref="AZ168:AZ169" si="578">+ROUND(AX168*AY168,0)</f>
        <v>25000</v>
      </c>
      <c r="BA168" s="585">
        <f>+BA167/AZ189</f>
        <v>1.317974107576861E-3</v>
      </c>
      <c r="BD168" s="286" t="s">
        <v>468</v>
      </c>
      <c r="BE168" s="287" t="s">
        <v>469</v>
      </c>
      <c r="BF168" s="288" t="s">
        <v>109</v>
      </c>
      <c r="BG168" s="289">
        <v>1</v>
      </c>
      <c r="BH168" s="290">
        <f>VLOOKUP(BD168,OFERENTE_6,5,FALSE)</f>
        <v>18000</v>
      </c>
      <c r="BI168" s="291">
        <f t="shared" ref="BI168:BI169" si="579">+ROUND(BG168*BH168,0)</f>
        <v>18000</v>
      </c>
      <c r="BJ168" s="585">
        <f>+BJ167/BI189</f>
        <v>1.1591733948158902E-3</v>
      </c>
      <c r="BM168" s="286" t="s">
        <v>468</v>
      </c>
      <c r="BN168" s="287" t="s">
        <v>469</v>
      </c>
      <c r="BO168" s="288" t="s">
        <v>109</v>
      </c>
      <c r="BP168" s="289">
        <v>1</v>
      </c>
      <c r="BQ168" s="290">
        <f>VLOOKUP(BM168,OFERENTE_7,5,FALSE)</f>
        <v>0</v>
      </c>
      <c r="BR168" s="291">
        <f t="shared" ref="BR168:BR169" si="580">+ROUND(BP168*BQ168,0)</f>
        <v>0</v>
      </c>
      <c r="BS168" s="585" t="e">
        <f>+BS167/BR189</f>
        <v>#DIV/0!</v>
      </c>
      <c r="BV168" s="286" t="s">
        <v>468</v>
      </c>
      <c r="BW168" s="287" t="s">
        <v>469</v>
      </c>
      <c r="BX168" s="288" t="s">
        <v>109</v>
      </c>
      <c r="BY168" s="289">
        <v>1</v>
      </c>
      <c r="BZ168" s="290">
        <f>VLOOKUP(BV168,OFERENTE_8,5,FALSE)</f>
        <v>0</v>
      </c>
      <c r="CA168" s="291">
        <f t="shared" ref="CA168:CA169" si="581">+ROUND(BY168*BZ168,0)</f>
        <v>0</v>
      </c>
      <c r="CB168" s="585" t="e">
        <f>+CB167/CA189</f>
        <v>#DIV/0!</v>
      </c>
      <c r="CE168" s="286" t="s">
        <v>468</v>
      </c>
      <c r="CF168" s="287" t="s">
        <v>469</v>
      </c>
      <c r="CG168" s="288" t="s">
        <v>109</v>
      </c>
      <c r="CH168" s="289">
        <v>1</v>
      </c>
      <c r="CI168" s="290">
        <f>VLOOKUP(CE168,OFERENTE_9,5,FALSE)</f>
        <v>0</v>
      </c>
      <c r="CJ168" s="291">
        <f t="shared" ref="CJ168:CJ169" si="582">+ROUND(CH168*CI168,0)</f>
        <v>0</v>
      </c>
      <c r="CK168" s="585" t="e">
        <f>+CK167/CJ189</f>
        <v>#DIV/0!</v>
      </c>
      <c r="CN168" s="286" t="s">
        <v>468</v>
      </c>
      <c r="CO168" s="287" t="s">
        <v>469</v>
      </c>
      <c r="CP168" s="288" t="s">
        <v>109</v>
      </c>
      <c r="CQ168" s="289">
        <v>1</v>
      </c>
      <c r="CR168" s="290">
        <f>VLOOKUP(CN168,OFERENTE_10,5,FALSE)</f>
        <v>0</v>
      </c>
      <c r="CS168" s="291">
        <f t="shared" ref="CS168:CS169" si="583">+ROUND(CQ168*CR168,0)</f>
        <v>0</v>
      </c>
      <c r="CT168" s="585" t="e">
        <f>+CT167/CS189</f>
        <v>#DIV/0!</v>
      </c>
      <c r="CW168" s="286" t="s">
        <v>468</v>
      </c>
      <c r="CX168" s="287" t="s">
        <v>469</v>
      </c>
      <c r="CY168" s="288" t="s">
        <v>109</v>
      </c>
      <c r="CZ168" s="289">
        <v>1</v>
      </c>
      <c r="DA168" s="290">
        <f>VLOOKUP(CW168,OFERENTE_11,5,FALSE)</f>
        <v>0</v>
      </c>
      <c r="DB168" s="291">
        <f t="shared" ref="DB168:DB169" si="584">+ROUND(CZ168*DA168,0)</f>
        <v>0</v>
      </c>
      <c r="DC168" s="585" t="e">
        <f>+DC167/DB189</f>
        <v>#DIV/0!</v>
      </c>
      <c r="DF168" s="286" t="s">
        <v>468</v>
      </c>
      <c r="DG168" s="287" t="s">
        <v>469</v>
      </c>
      <c r="DH168" s="288" t="s">
        <v>109</v>
      </c>
      <c r="DI168" s="289">
        <v>1</v>
      </c>
      <c r="DJ168" s="290">
        <f>VLOOKUP(DF168,OFERENTE_12,5,FALSE)</f>
        <v>0</v>
      </c>
      <c r="DK168" s="291">
        <f t="shared" ref="DK168:DK169" si="585">+ROUND(DI168*DJ168,0)</f>
        <v>0</v>
      </c>
      <c r="DL168" s="585" t="e">
        <f>+DL167/DK189</f>
        <v>#DIV/0!</v>
      </c>
      <c r="DO168" s="286" t="s">
        <v>468</v>
      </c>
      <c r="DP168" s="287" t="s">
        <v>469</v>
      </c>
      <c r="DQ168" s="288" t="s">
        <v>109</v>
      </c>
      <c r="DR168" s="289">
        <v>1</v>
      </c>
      <c r="DS168" s="290">
        <f>VLOOKUP(DO168,OFERENTE_13,5,FALSE)</f>
        <v>0</v>
      </c>
      <c r="DT168" s="291">
        <f t="shared" ref="DT168:DT169" si="586">+ROUND(DR168*DS168,0)</f>
        <v>0</v>
      </c>
      <c r="DU168" s="585" t="e">
        <f>+DU167/DT189</f>
        <v>#DIV/0!</v>
      </c>
      <c r="DX168" s="286" t="s">
        <v>468</v>
      </c>
      <c r="DY168" s="287" t="s">
        <v>469</v>
      </c>
      <c r="DZ168" s="288" t="s">
        <v>109</v>
      </c>
      <c r="EA168" s="289">
        <v>1</v>
      </c>
      <c r="EB168" s="290">
        <f>VLOOKUP(DX168,OFERENTE_14,5,FALSE)</f>
        <v>0</v>
      </c>
      <c r="EC168" s="291">
        <f t="shared" ref="EC168:EC169" si="587">+ROUND(EA168*EB168,0)</f>
        <v>0</v>
      </c>
      <c r="ED168" s="585" t="e">
        <f>+ED167/EC189</f>
        <v>#DIV/0!</v>
      </c>
      <c r="EG168" s="286" t="s">
        <v>468</v>
      </c>
      <c r="EH168" s="287" t="s">
        <v>469</v>
      </c>
      <c r="EI168" s="288" t="s">
        <v>109</v>
      </c>
      <c r="EJ168" s="289">
        <v>1</v>
      </c>
      <c r="EK168" s="290">
        <f>VLOOKUP(EG168,OFERENTE_15,5,FALSE)</f>
        <v>0</v>
      </c>
      <c r="EL168" s="291">
        <f t="shared" ref="EL168:EL169" si="588">+ROUND(EJ168*EK168,0)</f>
        <v>0</v>
      </c>
      <c r="EM168" s="585" t="e">
        <f>+EM167/EL189</f>
        <v>#DIV/0!</v>
      </c>
    </row>
    <row r="169" spans="2:143" ht="66" customHeight="1" thickBot="1">
      <c r="B169" s="286" t="s">
        <v>470</v>
      </c>
      <c r="C169" s="287" t="s">
        <v>471</v>
      </c>
      <c r="D169" s="288" t="s">
        <v>107</v>
      </c>
      <c r="E169" s="289">
        <v>1</v>
      </c>
      <c r="F169" s="290">
        <v>0</v>
      </c>
      <c r="G169" s="291">
        <f t="shared" si="542"/>
        <v>0</v>
      </c>
      <c r="H169" s="587"/>
      <c r="K169" s="286" t="s">
        <v>470</v>
      </c>
      <c r="L169" s="287" t="s">
        <v>471</v>
      </c>
      <c r="M169" s="288" t="s">
        <v>107</v>
      </c>
      <c r="N169" s="289">
        <v>1</v>
      </c>
      <c r="O169" s="290">
        <f t="shared" si="543"/>
        <v>62357</v>
      </c>
      <c r="P169" s="291">
        <f t="shared" si="574"/>
        <v>62357</v>
      </c>
      <c r="Q169" s="587"/>
      <c r="T169" s="286" t="s">
        <v>470</v>
      </c>
      <c r="U169" s="287" t="s">
        <v>471</v>
      </c>
      <c r="V169" s="288" t="s">
        <v>107</v>
      </c>
      <c r="W169" s="289">
        <v>1</v>
      </c>
      <c r="X169" s="290">
        <f>VLOOKUP(T169,OFERENTE_2,5,FALSE)</f>
        <v>43692</v>
      </c>
      <c r="Y169" s="291">
        <f t="shared" si="575"/>
        <v>43692</v>
      </c>
      <c r="Z169" s="587"/>
      <c r="AC169" s="286" t="s">
        <v>470</v>
      </c>
      <c r="AD169" s="287" t="s">
        <v>471</v>
      </c>
      <c r="AE169" s="288" t="s">
        <v>107</v>
      </c>
      <c r="AF169" s="289">
        <v>1</v>
      </c>
      <c r="AG169" s="290">
        <f>VLOOKUP(AC169,OFERENTE_3,5,FALSE)</f>
        <v>60000</v>
      </c>
      <c r="AH169" s="291">
        <f t="shared" si="576"/>
        <v>60000</v>
      </c>
      <c r="AI169" s="587"/>
      <c r="AL169" s="286" t="s">
        <v>470</v>
      </c>
      <c r="AM169" s="287" t="s">
        <v>471</v>
      </c>
      <c r="AN169" s="288" t="s">
        <v>107</v>
      </c>
      <c r="AO169" s="289">
        <v>1</v>
      </c>
      <c r="AP169" s="290">
        <f>VLOOKUP(AL169,OFERENTE_4,5,FALSE)</f>
        <v>70000</v>
      </c>
      <c r="AQ169" s="291">
        <f t="shared" si="577"/>
        <v>70000</v>
      </c>
      <c r="AR169" s="587"/>
      <c r="AU169" s="286" t="s">
        <v>470</v>
      </c>
      <c r="AV169" s="287" t="s">
        <v>471</v>
      </c>
      <c r="AW169" s="288" t="s">
        <v>107</v>
      </c>
      <c r="AX169" s="289">
        <v>1</v>
      </c>
      <c r="AY169" s="290">
        <f>VLOOKUP(AU169,OFERENTE_5,5,FALSE)</f>
        <v>60000</v>
      </c>
      <c r="AZ169" s="291">
        <f t="shared" si="578"/>
        <v>60000</v>
      </c>
      <c r="BA169" s="587"/>
      <c r="BD169" s="286" t="s">
        <v>470</v>
      </c>
      <c r="BE169" s="287" t="s">
        <v>471</v>
      </c>
      <c r="BF169" s="288" t="s">
        <v>107</v>
      </c>
      <c r="BG169" s="289">
        <v>1</v>
      </c>
      <c r="BH169" s="290">
        <f>VLOOKUP(BD169,OFERENTE_6,5,FALSE)</f>
        <v>50000</v>
      </c>
      <c r="BI169" s="291">
        <f t="shared" si="579"/>
        <v>50000</v>
      </c>
      <c r="BJ169" s="587"/>
      <c r="BM169" s="286" t="s">
        <v>470</v>
      </c>
      <c r="BN169" s="287" t="s">
        <v>471</v>
      </c>
      <c r="BO169" s="288" t="s">
        <v>107</v>
      </c>
      <c r="BP169" s="289">
        <v>1</v>
      </c>
      <c r="BQ169" s="290">
        <f>VLOOKUP(BM169,OFERENTE_7,5,FALSE)</f>
        <v>0</v>
      </c>
      <c r="BR169" s="291">
        <f t="shared" si="580"/>
        <v>0</v>
      </c>
      <c r="BS169" s="587"/>
      <c r="BV169" s="286" t="s">
        <v>470</v>
      </c>
      <c r="BW169" s="287" t="s">
        <v>471</v>
      </c>
      <c r="BX169" s="288" t="s">
        <v>107</v>
      </c>
      <c r="BY169" s="289">
        <v>1</v>
      </c>
      <c r="BZ169" s="290">
        <f>VLOOKUP(BV169,OFERENTE_8,5,FALSE)</f>
        <v>0</v>
      </c>
      <c r="CA169" s="291">
        <f t="shared" si="581"/>
        <v>0</v>
      </c>
      <c r="CB169" s="587"/>
      <c r="CE169" s="286" t="s">
        <v>470</v>
      </c>
      <c r="CF169" s="287" t="s">
        <v>471</v>
      </c>
      <c r="CG169" s="288" t="s">
        <v>107</v>
      </c>
      <c r="CH169" s="289">
        <v>1</v>
      </c>
      <c r="CI169" s="290">
        <f>VLOOKUP(CE169,OFERENTE_9,5,FALSE)</f>
        <v>0</v>
      </c>
      <c r="CJ169" s="291">
        <f t="shared" si="582"/>
        <v>0</v>
      </c>
      <c r="CK169" s="587"/>
      <c r="CN169" s="286" t="s">
        <v>470</v>
      </c>
      <c r="CO169" s="287" t="s">
        <v>471</v>
      </c>
      <c r="CP169" s="288" t="s">
        <v>107</v>
      </c>
      <c r="CQ169" s="289">
        <v>1</v>
      </c>
      <c r="CR169" s="290">
        <f>VLOOKUP(CN169,OFERENTE_10,5,FALSE)</f>
        <v>0</v>
      </c>
      <c r="CS169" s="291">
        <f t="shared" si="583"/>
        <v>0</v>
      </c>
      <c r="CT169" s="587"/>
      <c r="CW169" s="286" t="s">
        <v>470</v>
      </c>
      <c r="CX169" s="287" t="s">
        <v>471</v>
      </c>
      <c r="CY169" s="288" t="s">
        <v>107</v>
      </c>
      <c r="CZ169" s="289">
        <v>1</v>
      </c>
      <c r="DA169" s="290">
        <f>VLOOKUP(CW169,OFERENTE_11,5,FALSE)</f>
        <v>0</v>
      </c>
      <c r="DB169" s="291">
        <f t="shared" si="584"/>
        <v>0</v>
      </c>
      <c r="DC169" s="587"/>
      <c r="DF169" s="286" t="s">
        <v>470</v>
      </c>
      <c r="DG169" s="287" t="s">
        <v>471</v>
      </c>
      <c r="DH169" s="288" t="s">
        <v>107</v>
      </c>
      <c r="DI169" s="289">
        <v>1</v>
      </c>
      <c r="DJ169" s="290">
        <f>VLOOKUP(DF169,OFERENTE_12,5,FALSE)</f>
        <v>0</v>
      </c>
      <c r="DK169" s="291">
        <f t="shared" si="585"/>
        <v>0</v>
      </c>
      <c r="DL169" s="587"/>
      <c r="DO169" s="286" t="s">
        <v>470</v>
      </c>
      <c r="DP169" s="287" t="s">
        <v>471</v>
      </c>
      <c r="DQ169" s="288" t="s">
        <v>107</v>
      </c>
      <c r="DR169" s="289">
        <v>1</v>
      </c>
      <c r="DS169" s="290">
        <f>VLOOKUP(DO169,OFERENTE_13,5,FALSE)</f>
        <v>0</v>
      </c>
      <c r="DT169" s="291">
        <f t="shared" si="586"/>
        <v>0</v>
      </c>
      <c r="DU169" s="587"/>
      <c r="DX169" s="286" t="s">
        <v>470</v>
      </c>
      <c r="DY169" s="287" t="s">
        <v>471</v>
      </c>
      <c r="DZ169" s="288" t="s">
        <v>107</v>
      </c>
      <c r="EA169" s="289">
        <v>1</v>
      </c>
      <c r="EB169" s="290">
        <f>VLOOKUP(DX169,OFERENTE_14,5,FALSE)</f>
        <v>0</v>
      </c>
      <c r="EC169" s="291">
        <f t="shared" si="587"/>
        <v>0</v>
      </c>
      <c r="ED169" s="587"/>
      <c r="EG169" s="286" t="s">
        <v>470</v>
      </c>
      <c r="EH169" s="287" t="s">
        <v>471</v>
      </c>
      <c r="EI169" s="288" t="s">
        <v>107</v>
      </c>
      <c r="EJ169" s="289">
        <v>1</v>
      </c>
      <c r="EK169" s="290">
        <f>VLOOKUP(EG169,OFERENTE_15,5,FALSE)</f>
        <v>0</v>
      </c>
      <c r="EL169" s="291">
        <f t="shared" si="588"/>
        <v>0</v>
      </c>
      <c r="EM169" s="587"/>
    </row>
    <row r="170" spans="2:143" ht="17.25" thickTop="1">
      <c r="B170" s="308" t="s">
        <v>140</v>
      </c>
      <c r="C170" s="270" t="s">
        <v>472</v>
      </c>
      <c r="D170" s="309"/>
      <c r="E170" s="310"/>
      <c r="F170" s="311"/>
      <c r="G170" s="312"/>
      <c r="H170" s="275">
        <f>SUM(G171:G173)</f>
        <v>0</v>
      </c>
      <c r="K170" s="308" t="s">
        <v>140</v>
      </c>
      <c r="L170" s="270" t="s">
        <v>472</v>
      </c>
      <c r="M170" s="309"/>
      <c r="N170" s="310"/>
      <c r="O170" s="310"/>
      <c r="P170" s="312"/>
      <c r="Q170" s="275">
        <f>SUM(P171:P173)</f>
        <v>1666377</v>
      </c>
      <c r="T170" s="308" t="s">
        <v>140</v>
      </c>
      <c r="U170" s="270" t="s">
        <v>472</v>
      </c>
      <c r="V170" s="309"/>
      <c r="W170" s="310"/>
      <c r="X170" s="310"/>
      <c r="Y170" s="312"/>
      <c r="Z170" s="275">
        <f>SUM(Y171:Y173)</f>
        <v>260332</v>
      </c>
      <c r="AC170" s="308" t="s">
        <v>140</v>
      </c>
      <c r="AD170" s="270" t="s">
        <v>472</v>
      </c>
      <c r="AE170" s="309"/>
      <c r="AF170" s="310"/>
      <c r="AG170" s="310"/>
      <c r="AH170" s="312"/>
      <c r="AI170" s="275">
        <f>SUM(AH171:AH173)</f>
        <v>965000</v>
      </c>
      <c r="AL170" s="308" t="s">
        <v>140</v>
      </c>
      <c r="AM170" s="270" t="s">
        <v>472</v>
      </c>
      <c r="AN170" s="309"/>
      <c r="AO170" s="310"/>
      <c r="AP170" s="310"/>
      <c r="AQ170" s="312"/>
      <c r="AR170" s="275">
        <f>SUM(AQ171:AQ173)</f>
        <v>555000</v>
      </c>
      <c r="AU170" s="308" t="s">
        <v>140</v>
      </c>
      <c r="AV170" s="270" t="s">
        <v>472</v>
      </c>
      <c r="AW170" s="309"/>
      <c r="AX170" s="310"/>
      <c r="AY170" s="310"/>
      <c r="AZ170" s="312"/>
      <c r="BA170" s="275">
        <f>SUM(AZ171:AZ173)</f>
        <v>510000</v>
      </c>
      <c r="BD170" s="308" t="s">
        <v>140</v>
      </c>
      <c r="BE170" s="270" t="s">
        <v>472</v>
      </c>
      <c r="BF170" s="309"/>
      <c r="BG170" s="310"/>
      <c r="BH170" s="310"/>
      <c r="BI170" s="312"/>
      <c r="BJ170" s="275">
        <f>SUM(BI171:BI173)</f>
        <v>1100000</v>
      </c>
      <c r="BM170" s="308" t="s">
        <v>140</v>
      </c>
      <c r="BN170" s="270" t="s">
        <v>472</v>
      </c>
      <c r="BO170" s="309"/>
      <c r="BP170" s="310"/>
      <c r="BQ170" s="310"/>
      <c r="BR170" s="312"/>
      <c r="BS170" s="275">
        <f>SUM(BR171:BR173)</f>
        <v>0</v>
      </c>
      <c r="BV170" s="308" t="s">
        <v>140</v>
      </c>
      <c r="BW170" s="270" t="s">
        <v>472</v>
      </c>
      <c r="BX170" s="309"/>
      <c r="BY170" s="310"/>
      <c r="BZ170" s="310"/>
      <c r="CA170" s="312"/>
      <c r="CB170" s="275">
        <f>SUM(CA171:CA173)</f>
        <v>0</v>
      </c>
      <c r="CE170" s="308" t="s">
        <v>140</v>
      </c>
      <c r="CF170" s="270" t="s">
        <v>472</v>
      </c>
      <c r="CG170" s="309"/>
      <c r="CH170" s="310"/>
      <c r="CI170" s="310"/>
      <c r="CJ170" s="312"/>
      <c r="CK170" s="275">
        <f>SUM(CJ171:CJ173)</f>
        <v>0</v>
      </c>
      <c r="CN170" s="308" t="s">
        <v>140</v>
      </c>
      <c r="CO170" s="270" t="s">
        <v>472</v>
      </c>
      <c r="CP170" s="309"/>
      <c r="CQ170" s="310"/>
      <c r="CR170" s="310"/>
      <c r="CS170" s="312"/>
      <c r="CT170" s="275">
        <f>SUM(CS171:CS173)</f>
        <v>0</v>
      </c>
      <c r="CW170" s="308" t="s">
        <v>140</v>
      </c>
      <c r="CX170" s="270" t="s">
        <v>472</v>
      </c>
      <c r="CY170" s="309"/>
      <c r="CZ170" s="310"/>
      <c r="DA170" s="310"/>
      <c r="DB170" s="312"/>
      <c r="DC170" s="275">
        <f>SUM(DB171:DB173)</f>
        <v>0</v>
      </c>
      <c r="DF170" s="308" t="s">
        <v>140</v>
      </c>
      <c r="DG170" s="270" t="s">
        <v>472</v>
      </c>
      <c r="DH170" s="309"/>
      <c r="DI170" s="310"/>
      <c r="DJ170" s="310"/>
      <c r="DK170" s="312"/>
      <c r="DL170" s="275">
        <f>SUM(DK171:DK173)</f>
        <v>0</v>
      </c>
      <c r="DO170" s="308" t="s">
        <v>140</v>
      </c>
      <c r="DP170" s="270" t="s">
        <v>472</v>
      </c>
      <c r="DQ170" s="309"/>
      <c r="DR170" s="310"/>
      <c r="DS170" s="310"/>
      <c r="DT170" s="312"/>
      <c r="DU170" s="275">
        <f>SUM(DT171:DT173)</f>
        <v>0</v>
      </c>
      <c r="DX170" s="308" t="s">
        <v>140</v>
      </c>
      <c r="DY170" s="270" t="s">
        <v>472</v>
      </c>
      <c r="DZ170" s="309"/>
      <c r="EA170" s="310"/>
      <c r="EB170" s="310"/>
      <c r="EC170" s="312"/>
      <c r="ED170" s="275">
        <f>SUM(EC171:EC173)</f>
        <v>0</v>
      </c>
      <c r="EG170" s="308" t="s">
        <v>140</v>
      </c>
      <c r="EH170" s="270" t="s">
        <v>472</v>
      </c>
      <c r="EI170" s="309"/>
      <c r="EJ170" s="310"/>
      <c r="EK170" s="310"/>
      <c r="EL170" s="312"/>
      <c r="EM170" s="275">
        <f>SUM(EL171:EL173)</f>
        <v>0</v>
      </c>
    </row>
    <row r="171" spans="2:143" ht="48" customHeight="1">
      <c r="B171" s="286" t="s">
        <v>473</v>
      </c>
      <c r="C171" s="287" t="s">
        <v>474</v>
      </c>
      <c r="D171" s="288" t="s">
        <v>107</v>
      </c>
      <c r="E171" s="289">
        <v>1</v>
      </c>
      <c r="F171" s="290">
        <v>0</v>
      </c>
      <c r="G171" s="291">
        <f t="shared" si="542"/>
        <v>0</v>
      </c>
      <c r="H171" s="585" t="e">
        <f>H170/G189</f>
        <v>#DIV/0!</v>
      </c>
      <c r="K171" s="286" t="s">
        <v>473</v>
      </c>
      <c r="L171" s="287" t="s">
        <v>474</v>
      </c>
      <c r="M171" s="288" t="s">
        <v>107</v>
      </c>
      <c r="N171" s="289">
        <v>1</v>
      </c>
      <c r="O171" s="290">
        <f t="shared" si="543"/>
        <v>48721</v>
      </c>
      <c r="P171" s="291">
        <f t="shared" ref="P171:P173" si="589">+ROUND(N171*O171,0)</f>
        <v>48721</v>
      </c>
      <c r="Q171" s="585">
        <f>Q170/P189</f>
        <v>4.3882298172744742E-2</v>
      </c>
      <c r="T171" s="286" t="s">
        <v>473</v>
      </c>
      <c r="U171" s="287" t="s">
        <v>474</v>
      </c>
      <c r="V171" s="288" t="s">
        <v>107</v>
      </c>
      <c r="W171" s="289">
        <v>1</v>
      </c>
      <c r="X171" s="290">
        <f>VLOOKUP(T171,OFERENTE_2,5,FALSE)</f>
        <v>75722</v>
      </c>
      <c r="Y171" s="291">
        <f t="shared" ref="Y171:Y173" si="590">+ROUND(W171*X171,0)</f>
        <v>75722</v>
      </c>
      <c r="Z171" s="585">
        <f>Z170/Y189</f>
        <v>4.0848707641739203E-3</v>
      </c>
      <c r="AC171" s="286" t="s">
        <v>473</v>
      </c>
      <c r="AD171" s="287" t="s">
        <v>474</v>
      </c>
      <c r="AE171" s="288" t="s">
        <v>107</v>
      </c>
      <c r="AF171" s="289">
        <v>1</v>
      </c>
      <c r="AG171" s="290">
        <f>VLOOKUP(AC171,OFERENTE_3,5,FALSE)</f>
        <v>80000</v>
      </c>
      <c r="AH171" s="291">
        <f t="shared" ref="AH171:AH173" si="591">+ROUND(AF171*AG171,0)</f>
        <v>80000</v>
      </c>
      <c r="AI171" s="585">
        <f>AI170/AH189</f>
        <v>1.5297792940647179E-2</v>
      </c>
      <c r="AL171" s="286" t="s">
        <v>473</v>
      </c>
      <c r="AM171" s="287" t="s">
        <v>474</v>
      </c>
      <c r="AN171" s="288" t="s">
        <v>107</v>
      </c>
      <c r="AO171" s="289">
        <v>1</v>
      </c>
      <c r="AP171" s="290">
        <f>VLOOKUP(AL171,OFERENTE_4,5,FALSE)</f>
        <v>60000</v>
      </c>
      <c r="AQ171" s="291">
        <f t="shared" ref="AQ171:AQ173" si="592">+ROUND(AO171*AP171,0)</f>
        <v>60000</v>
      </c>
      <c r="AR171" s="585">
        <f>AR170/AQ189</f>
        <v>8.5555726838291973E-3</v>
      </c>
      <c r="AU171" s="286" t="s">
        <v>473</v>
      </c>
      <c r="AV171" s="287" t="s">
        <v>474</v>
      </c>
      <c r="AW171" s="288" t="s">
        <v>107</v>
      </c>
      <c r="AX171" s="289">
        <v>1</v>
      </c>
      <c r="AY171" s="290">
        <f>VLOOKUP(AU171,OFERENTE_5,5,FALSE)</f>
        <v>85000</v>
      </c>
      <c r="AZ171" s="291">
        <f t="shared" ref="AZ171:AZ173" si="593">+ROUND(AX171*AY171,0)</f>
        <v>85000</v>
      </c>
      <c r="BA171" s="585">
        <f>BA170/AZ189</f>
        <v>7.9078446454611661E-3</v>
      </c>
      <c r="BD171" s="286" t="s">
        <v>473</v>
      </c>
      <c r="BE171" s="287" t="s">
        <v>474</v>
      </c>
      <c r="BF171" s="288" t="s">
        <v>107</v>
      </c>
      <c r="BG171" s="289">
        <v>1</v>
      </c>
      <c r="BH171" s="290">
        <f>VLOOKUP(BD171,OFERENTE_6,5,FALSE)</f>
        <v>300000</v>
      </c>
      <c r="BI171" s="291">
        <f t="shared" ref="BI171:BI173" si="594">+ROUND(BG171*BH171,0)</f>
        <v>300000</v>
      </c>
      <c r="BJ171" s="585">
        <f>BJ170/BI189</f>
        <v>1.8751334327904105E-2</v>
      </c>
      <c r="BM171" s="286" t="s">
        <v>473</v>
      </c>
      <c r="BN171" s="287" t="s">
        <v>474</v>
      </c>
      <c r="BO171" s="288" t="s">
        <v>107</v>
      </c>
      <c r="BP171" s="289">
        <v>1</v>
      </c>
      <c r="BQ171" s="290">
        <f>VLOOKUP(BM171,OFERENTE_7,5,FALSE)</f>
        <v>0</v>
      </c>
      <c r="BR171" s="291">
        <f t="shared" ref="BR171:BR173" si="595">+ROUND(BP171*BQ171,0)</f>
        <v>0</v>
      </c>
      <c r="BS171" s="585" t="e">
        <f>BS170/BR189</f>
        <v>#DIV/0!</v>
      </c>
      <c r="BV171" s="286" t="s">
        <v>473</v>
      </c>
      <c r="BW171" s="287" t="s">
        <v>474</v>
      </c>
      <c r="BX171" s="288" t="s">
        <v>107</v>
      </c>
      <c r="BY171" s="289">
        <v>1</v>
      </c>
      <c r="BZ171" s="290">
        <f>VLOOKUP(BV171,OFERENTE_8,5,FALSE)</f>
        <v>0</v>
      </c>
      <c r="CA171" s="291">
        <f t="shared" ref="CA171:CA173" si="596">+ROUND(BY171*BZ171,0)</f>
        <v>0</v>
      </c>
      <c r="CB171" s="585" t="e">
        <f>CB170/CA189</f>
        <v>#DIV/0!</v>
      </c>
      <c r="CE171" s="286" t="s">
        <v>473</v>
      </c>
      <c r="CF171" s="287" t="s">
        <v>474</v>
      </c>
      <c r="CG171" s="288" t="s">
        <v>107</v>
      </c>
      <c r="CH171" s="289">
        <v>1</v>
      </c>
      <c r="CI171" s="290">
        <f>VLOOKUP(CE171,OFERENTE_9,5,FALSE)</f>
        <v>0</v>
      </c>
      <c r="CJ171" s="291">
        <f t="shared" ref="CJ171:CJ173" si="597">+ROUND(CH171*CI171,0)</f>
        <v>0</v>
      </c>
      <c r="CK171" s="585" t="e">
        <f>CK170/CJ189</f>
        <v>#DIV/0!</v>
      </c>
      <c r="CN171" s="286" t="s">
        <v>473</v>
      </c>
      <c r="CO171" s="287" t="s">
        <v>474</v>
      </c>
      <c r="CP171" s="288" t="s">
        <v>107</v>
      </c>
      <c r="CQ171" s="289">
        <v>1</v>
      </c>
      <c r="CR171" s="290">
        <f>VLOOKUP(CN171,OFERENTE_10,5,FALSE)</f>
        <v>0</v>
      </c>
      <c r="CS171" s="291">
        <f t="shared" ref="CS171:CS173" si="598">+ROUND(CQ171*CR171,0)</f>
        <v>0</v>
      </c>
      <c r="CT171" s="585" t="e">
        <f>CT170/CS189</f>
        <v>#DIV/0!</v>
      </c>
      <c r="CW171" s="286" t="s">
        <v>473</v>
      </c>
      <c r="CX171" s="287" t="s">
        <v>474</v>
      </c>
      <c r="CY171" s="288" t="s">
        <v>107</v>
      </c>
      <c r="CZ171" s="289">
        <v>1</v>
      </c>
      <c r="DA171" s="290">
        <f>VLOOKUP(CW171,OFERENTE_11,5,FALSE)</f>
        <v>0</v>
      </c>
      <c r="DB171" s="291">
        <f t="shared" ref="DB171:DB173" si="599">+ROUND(CZ171*DA171,0)</f>
        <v>0</v>
      </c>
      <c r="DC171" s="585" t="e">
        <f>DC170/DB189</f>
        <v>#DIV/0!</v>
      </c>
      <c r="DF171" s="286" t="s">
        <v>473</v>
      </c>
      <c r="DG171" s="287" t="s">
        <v>474</v>
      </c>
      <c r="DH171" s="288" t="s">
        <v>107</v>
      </c>
      <c r="DI171" s="289">
        <v>1</v>
      </c>
      <c r="DJ171" s="290">
        <f>VLOOKUP(DF171,OFERENTE_12,5,FALSE)</f>
        <v>0</v>
      </c>
      <c r="DK171" s="291">
        <f t="shared" ref="DK171:DK173" si="600">+ROUND(DI171*DJ171,0)</f>
        <v>0</v>
      </c>
      <c r="DL171" s="585" t="e">
        <f>DL170/DK189</f>
        <v>#DIV/0!</v>
      </c>
      <c r="DO171" s="286" t="s">
        <v>473</v>
      </c>
      <c r="DP171" s="287" t="s">
        <v>474</v>
      </c>
      <c r="DQ171" s="288" t="s">
        <v>107</v>
      </c>
      <c r="DR171" s="289">
        <v>1</v>
      </c>
      <c r="DS171" s="290">
        <f>VLOOKUP(DO171,OFERENTE_13,5,FALSE)</f>
        <v>0</v>
      </c>
      <c r="DT171" s="291">
        <f t="shared" ref="DT171:DT173" si="601">+ROUND(DR171*DS171,0)</f>
        <v>0</v>
      </c>
      <c r="DU171" s="585" t="e">
        <f>DU170/DT189</f>
        <v>#DIV/0!</v>
      </c>
      <c r="DX171" s="286" t="s">
        <v>473</v>
      </c>
      <c r="DY171" s="287" t="s">
        <v>474</v>
      </c>
      <c r="DZ171" s="288" t="s">
        <v>107</v>
      </c>
      <c r="EA171" s="289">
        <v>1</v>
      </c>
      <c r="EB171" s="290">
        <f>VLOOKUP(DX171,OFERENTE_14,5,FALSE)</f>
        <v>0</v>
      </c>
      <c r="EC171" s="291">
        <f t="shared" ref="EC171:EC173" si="602">+ROUND(EA171*EB171,0)</f>
        <v>0</v>
      </c>
      <c r="ED171" s="585" t="e">
        <f>ED170/EC189</f>
        <v>#DIV/0!</v>
      </c>
      <c r="EG171" s="286" t="s">
        <v>473</v>
      </c>
      <c r="EH171" s="287" t="s">
        <v>474</v>
      </c>
      <c r="EI171" s="288" t="s">
        <v>107</v>
      </c>
      <c r="EJ171" s="289">
        <v>1</v>
      </c>
      <c r="EK171" s="290">
        <f>VLOOKUP(EG171,OFERENTE_15,5,FALSE)</f>
        <v>0</v>
      </c>
      <c r="EL171" s="291">
        <f t="shared" ref="EL171:EL173" si="603">+ROUND(EJ171*EK171,0)</f>
        <v>0</v>
      </c>
      <c r="EM171" s="585" t="e">
        <f>EM170/EL189</f>
        <v>#DIV/0!</v>
      </c>
    </row>
    <row r="172" spans="2:143" ht="44.25" customHeight="1">
      <c r="B172" s="286" t="s">
        <v>475</v>
      </c>
      <c r="C172" s="287" t="s">
        <v>476</v>
      </c>
      <c r="D172" s="288" t="s">
        <v>107</v>
      </c>
      <c r="E172" s="289">
        <v>1</v>
      </c>
      <c r="F172" s="290">
        <v>0</v>
      </c>
      <c r="G172" s="291">
        <f t="shared" si="542"/>
        <v>0</v>
      </c>
      <c r="H172" s="587"/>
      <c r="K172" s="286" t="s">
        <v>475</v>
      </c>
      <c r="L172" s="287" t="s">
        <v>476</v>
      </c>
      <c r="M172" s="288" t="s">
        <v>107</v>
      </c>
      <c r="N172" s="289">
        <v>1</v>
      </c>
      <c r="O172" s="290">
        <f t="shared" si="543"/>
        <v>1547802</v>
      </c>
      <c r="P172" s="291">
        <f t="shared" si="589"/>
        <v>1547802</v>
      </c>
      <c r="Q172" s="587"/>
      <c r="T172" s="286" t="s">
        <v>475</v>
      </c>
      <c r="U172" s="287" t="s">
        <v>476</v>
      </c>
      <c r="V172" s="288" t="s">
        <v>107</v>
      </c>
      <c r="W172" s="289">
        <v>1</v>
      </c>
      <c r="X172" s="290">
        <f>VLOOKUP(T172,OFERENTE_2,5,FALSE)</f>
        <v>145887</v>
      </c>
      <c r="Y172" s="291">
        <f t="shared" si="590"/>
        <v>145887</v>
      </c>
      <c r="Z172" s="587"/>
      <c r="AC172" s="286" t="s">
        <v>475</v>
      </c>
      <c r="AD172" s="287" t="s">
        <v>476</v>
      </c>
      <c r="AE172" s="288" t="s">
        <v>107</v>
      </c>
      <c r="AF172" s="289">
        <v>1</v>
      </c>
      <c r="AG172" s="290">
        <f>VLOOKUP(AC172,OFERENTE_3,5,FALSE)</f>
        <v>850000</v>
      </c>
      <c r="AH172" s="291">
        <f t="shared" si="591"/>
        <v>850000</v>
      </c>
      <c r="AI172" s="587"/>
      <c r="AL172" s="286" t="s">
        <v>475</v>
      </c>
      <c r="AM172" s="287" t="s">
        <v>476</v>
      </c>
      <c r="AN172" s="288" t="s">
        <v>107</v>
      </c>
      <c r="AO172" s="289">
        <v>1</v>
      </c>
      <c r="AP172" s="290">
        <f>VLOOKUP(AL172,OFERENTE_4,5,FALSE)</f>
        <v>400000</v>
      </c>
      <c r="AQ172" s="291">
        <f t="shared" si="592"/>
        <v>400000</v>
      </c>
      <c r="AR172" s="587"/>
      <c r="AU172" s="286" t="s">
        <v>475</v>
      </c>
      <c r="AV172" s="287" t="s">
        <v>476</v>
      </c>
      <c r="AW172" s="288" t="s">
        <v>107</v>
      </c>
      <c r="AX172" s="289">
        <v>1</v>
      </c>
      <c r="AY172" s="290">
        <f>VLOOKUP(AU172,OFERENTE_5,5,FALSE)</f>
        <v>400000</v>
      </c>
      <c r="AZ172" s="291">
        <f t="shared" si="593"/>
        <v>400000</v>
      </c>
      <c r="BA172" s="587"/>
      <c r="BD172" s="286" t="s">
        <v>475</v>
      </c>
      <c r="BE172" s="287" t="s">
        <v>476</v>
      </c>
      <c r="BF172" s="288" t="s">
        <v>107</v>
      </c>
      <c r="BG172" s="289">
        <v>1</v>
      </c>
      <c r="BH172" s="290">
        <f>VLOOKUP(BD172,OFERENTE_6,5,FALSE)</f>
        <v>680000</v>
      </c>
      <c r="BI172" s="291">
        <f t="shared" si="594"/>
        <v>680000</v>
      </c>
      <c r="BJ172" s="587"/>
      <c r="BM172" s="286" t="s">
        <v>475</v>
      </c>
      <c r="BN172" s="287" t="s">
        <v>476</v>
      </c>
      <c r="BO172" s="288" t="s">
        <v>107</v>
      </c>
      <c r="BP172" s="289">
        <v>1</v>
      </c>
      <c r="BQ172" s="290">
        <f>VLOOKUP(BM172,OFERENTE_7,5,FALSE)</f>
        <v>0</v>
      </c>
      <c r="BR172" s="291">
        <f t="shared" si="595"/>
        <v>0</v>
      </c>
      <c r="BS172" s="587"/>
      <c r="BV172" s="286" t="s">
        <v>475</v>
      </c>
      <c r="BW172" s="287" t="s">
        <v>476</v>
      </c>
      <c r="BX172" s="288" t="s">
        <v>107</v>
      </c>
      <c r="BY172" s="289">
        <v>1</v>
      </c>
      <c r="BZ172" s="290">
        <f>VLOOKUP(BV172,OFERENTE_8,5,FALSE)</f>
        <v>0</v>
      </c>
      <c r="CA172" s="291">
        <f t="shared" si="596"/>
        <v>0</v>
      </c>
      <c r="CB172" s="587"/>
      <c r="CE172" s="286" t="s">
        <v>475</v>
      </c>
      <c r="CF172" s="287" t="s">
        <v>476</v>
      </c>
      <c r="CG172" s="288" t="s">
        <v>107</v>
      </c>
      <c r="CH172" s="289">
        <v>1</v>
      </c>
      <c r="CI172" s="290">
        <f>VLOOKUP(CE172,OFERENTE_9,5,FALSE)</f>
        <v>0</v>
      </c>
      <c r="CJ172" s="291">
        <f t="shared" si="597"/>
        <v>0</v>
      </c>
      <c r="CK172" s="587"/>
      <c r="CN172" s="286" t="s">
        <v>475</v>
      </c>
      <c r="CO172" s="287" t="s">
        <v>476</v>
      </c>
      <c r="CP172" s="288" t="s">
        <v>107</v>
      </c>
      <c r="CQ172" s="289">
        <v>1</v>
      </c>
      <c r="CR172" s="290">
        <f>VLOOKUP(CN172,OFERENTE_10,5,FALSE)</f>
        <v>0</v>
      </c>
      <c r="CS172" s="291">
        <f t="shared" si="598"/>
        <v>0</v>
      </c>
      <c r="CT172" s="587"/>
      <c r="CW172" s="286" t="s">
        <v>475</v>
      </c>
      <c r="CX172" s="287" t="s">
        <v>476</v>
      </c>
      <c r="CY172" s="288" t="s">
        <v>107</v>
      </c>
      <c r="CZ172" s="289">
        <v>1</v>
      </c>
      <c r="DA172" s="290">
        <f>VLOOKUP(CW172,OFERENTE_11,5,FALSE)</f>
        <v>0</v>
      </c>
      <c r="DB172" s="291">
        <f t="shared" si="599"/>
        <v>0</v>
      </c>
      <c r="DC172" s="587"/>
      <c r="DF172" s="286" t="s">
        <v>475</v>
      </c>
      <c r="DG172" s="287" t="s">
        <v>476</v>
      </c>
      <c r="DH172" s="288" t="s">
        <v>107</v>
      </c>
      <c r="DI172" s="289">
        <v>1</v>
      </c>
      <c r="DJ172" s="290">
        <f>VLOOKUP(DF172,OFERENTE_12,5,FALSE)</f>
        <v>0</v>
      </c>
      <c r="DK172" s="291">
        <f t="shared" si="600"/>
        <v>0</v>
      </c>
      <c r="DL172" s="587"/>
      <c r="DO172" s="286" t="s">
        <v>475</v>
      </c>
      <c r="DP172" s="287" t="s">
        <v>476</v>
      </c>
      <c r="DQ172" s="288" t="s">
        <v>107</v>
      </c>
      <c r="DR172" s="289">
        <v>1</v>
      </c>
      <c r="DS172" s="290">
        <f>VLOOKUP(DO172,OFERENTE_13,5,FALSE)</f>
        <v>0</v>
      </c>
      <c r="DT172" s="291">
        <f t="shared" si="601"/>
        <v>0</v>
      </c>
      <c r="DU172" s="587"/>
      <c r="DX172" s="286" t="s">
        <v>475</v>
      </c>
      <c r="DY172" s="287" t="s">
        <v>476</v>
      </c>
      <c r="DZ172" s="288" t="s">
        <v>107</v>
      </c>
      <c r="EA172" s="289">
        <v>1</v>
      </c>
      <c r="EB172" s="290">
        <f>VLOOKUP(DX172,OFERENTE_14,5,FALSE)</f>
        <v>0</v>
      </c>
      <c r="EC172" s="291">
        <f t="shared" si="602"/>
        <v>0</v>
      </c>
      <c r="ED172" s="587"/>
      <c r="EG172" s="286" t="s">
        <v>475</v>
      </c>
      <c r="EH172" s="287" t="s">
        <v>476</v>
      </c>
      <c r="EI172" s="288" t="s">
        <v>107</v>
      </c>
      <c r="EJ172" s="289">
        <v>1</v>
      </c>
      <c r="EK172" s="290">
        <f>VLOOKUP(EG172,OFERENTE_15,5,FALSE)</f>
        <v>0</v>
      </c>
      <c r="EL172" s="291">
        <f t="shared" si="603"/>
        <v>0</v>
      </c>
      <c r="EM172" s="587"/>
    </row>
    <row r="173" spans="2:143" ht="48.75" customHeight="1" thickBot="1">
      <c r="B173" s="286" t="s">
        <v>477</v>
      </c>
      <c r="C173" s="287" t="s">
        <v>478</v>
      </c>
      <c r="D173" s="288" t="s">
        <v>107</v>
      </c>
      <c r="E173" s="289">
        <v>1</v>
      </c>
      <c r="F173" s="290">
        <v>0</v>
      </c>
      <c r="G173" s="291">
        <f t="shared" si="542"/>
        <v>0</v>
      </c>
      <c r="H173" s="587"/>
      <c r="K173" s="286" t="s">
        <v>477</v>
      </c>
      <c r="L173" s="287" t="s">
        <v>478</v>
      </c>
      <c r="M173" s="288" t="s">
        <v>107</v>
      </c>
      <c r="N173" s="289">
        <v>1</v>
      </c>
      <c r="O173" s="290">
        <f t="shared" si="543"/>
        <v>69854</v>
      </c>
      <c r="P173" s="291">
        <f t="shared" si="589"/>
        <v>69854</v>
      </c>
      <c r="Q173" s="587"/>
      <c r="T173" s="286" t="s">
        <v>477</v>
      </c>
      <c r="U173" s="287" t="s">
        <v>478</v>
      </c>
      <c r="V173" s="288" t="s">
        <v>107</v>
      </c>
      <c r="W173" s="289">
        <v>1</v>
      </c>
      <c r="X173" s="290">
        <f>VLOOKUP(T173,OFERENTE_2,5,FALSE)</f>
        <v>38723</v>
      </c>
      <c r="Y173" s="291">
        <f t="shared" si="590"/>
        <v>38723</v>
      </c>
      <c r="Z173" s="587"/>
      <c r="AC173" s="286" t="s">
        <v>477</v>
      </c>
      <c r="AD173" s="287" t="s">
        <v>478</v>
      </c>
      <c r="AE173" s="288" t="s">
        <v>107</v>
      </c>
      <c r="AF173" s="289">
        <v>1</v>
      </c>
      <c r="AG173" s="290">
        <f>VLOOKUP(AC173,OFERENTE_3,5,FALSE)</f>
        <v>35000</v>
      </c>
      <c r="AH173" s="291">
        <f t="shared" si="591"/>
        <v>35000</v>
      </c>
      <c r="AI173" s="587"/>
      <c r="AL173" s="286" t="s">
        <v>477</v>
      </c>
      <c r="AM173" s="287" t="s">
        <v>478</v>
      </c>
      <c r="AN173" s="288" t="s">
        <v>107</v>
      </c>
      <c r="AO173" s="289">
        <v>1</v>
      </c>
      <c r="AP173" s="290">
        <f>VLOOKUP(AL173,OFERENTE_4,5,FALSE)</f>
        <v>95000</v>
      </c>
      <c r="AQ173" s="291">
        <f t="shared" si="592"/>
        <v>95000</v>
      </c>
      <c r="AR173" s="587"/>
      <c r="AU173" s="286" t="s">
        <v>477</v>
      </c>
      <c r="AV173" s="287" t="s">
        <v>478</v>
      </c>
      <c r="AW173" s="288" t="s">
        <v>107</v>
      </c>
      <c r="AX173" s="289">
        <v>1</v>
      </c>
      <c r="AY173" s="290">
        <f>VLOOKUP(AU173,OFERENTE_5,5,FALSE)</f>
        <v>25000</v>
      </c>
      <c r="AZ173" s="291">
        <f t="shared" si="593"/>
        <v>25000</v>
      </c>
      <c r="BA173" s="587"/>
      <c r="BD173" s="286" t="s">
        <v>477</v>
      </c>
      <c r="BE173" s="287" t="s">
        <v>478</v>
      </c>
      <c r="BF173" s="288" t="s">
        <v>107</v>
      </c>
      <c r="BG173" s="289">
        <v>1</v>
      </c>
      <c r="BH173" s="290">
        <f>VLOOKUP(BD173,OFERENTE_6,5,FALSE)</f>
        <v>120000</v>
      </c>
      <c r="BI173" s="291">
        <f t="shared" si="594"/>
        <v>120000</v>
      </c>
      <c r="BJ173" s="587"/>
      <c r="BM173" s="286" t="s">
        <v>477</v>
      </c>
      <c r="BN173" s="287" t="s">
        <v>478</v>
      </c>
      <c r="BO173" s="288" t="s">
        <v>107</v>
      </c>
      <c r="BP173" s="289">
        <v>1</v>
      </c>
      <c r="BQ173" s="290">
        <f>VLOOKUP(BM173,OFERENTE_7,5,FALSE)</f>
        <v>0</v>
      </c>
      <c r="BR173" s="291">
        <f t="shared" si="595"/>
        <v>0</v>
      </c>
      <c r="BS173" s="587"/>
      <c r="BV173" s="286" t="s">
        <v>477</v>
      </c>
      <c r="BW173" s="287" t="s">
        <v>478</v>
      </c>
      <c r="BX173" s="288" t="s">
        <v>107</v>
      </c>
      <c r="BY173" s="289">
        <v>1</v>
      </c>
      <c r="BZ173" s="290">
        <f>VLOOKUP(BV173,OFERENTE_8,5,FALSE)</f>
        <v>0</v>
      </c>
      <c r="CA173" s="291">
        <f t="shared" si="596"/>
        <v>0</v>
      </c>
      <c r="CB173" s="587"/>
      <c r="CE173" s="286" t="s">
        <v>477</v>
      </c>
      <c r="CF173" s="287" t="s">
        <v>478</v>
      </c>
      <c r="CG173" s="288" t="s">
        <v>107</v>
      </c>
      <c r="CH173" s="289">
        <v>1</v>
      </c>
      <c r="CI173" s="290">
        <f>VLOOKUP(CE173,OFERENTE_9,5,FALSE)</f>
        <v>0</v>
      </c>
      <c r="CJ173" s="291">
        <f t="shared" si="597"/>
        <v>0</v>
      </c>
      <c r="CK173" s="587"/>
      <c r="CN173" s="286" t="s">
        <v>477</v>
      </c>
      <c r="CO173" s="287" t="s">
        <v>478</v>
      </c>
      <c r="CP173" s="288" t="s">
        <v>107</v>
      </c>
      <c r="CQ173" s="289">
        <v>1</v>
      </c>
      <c r="CR173" s="290">
        <f>VLOOKUP(CN173,OFERENTE_10,5,FALSE)</f>
        <v>0</v>
      </c>
      <c r="CS173" s="291">
        <f t="shared" si="598"/>
        <v>0</v>
      </c>
      <c r="CT173" s="587"/>
      <c r="CW173" s="286" t="s">
        <v>477</v>
      </c>
      <c r="CX173" s="287" t="s">
        <v>478</v>
      </c>
      <c r="CY173" s="288" t="s">
        <v>107</v>
      </c>
      <c r="CZ173" s="289">
        <v>1</v>
      </c>
      <c r="DA173" s="290">
        <f>VLOOKUP(CW173,OFERENTE_11,5,FALSE)</f>
        <v>0</v>
      </c>
      <c r="DB173" s="291">
        <f t="shared" si="599"/>
        <v>0</v>
      </c>
      <c r="DC173" s="587"/>
      <c r="DF173" s="286" t="s">
        <v>477</v>
      </c>
      <c r="DG173" s="287" t="s">
        <v>478</v>
      </c>
      <c r="DH173" s="288" t="s">
        <v>107</v>
      </c>
      <c r="DI173" s="289">
        <v>1</v>
      </c>
      <c r="DJ173" s="290">
        <f>VLOOKUP(DF173,OFERENTE_12,5,FALSE)</f>
        <v>0</v>
      </c>
      <c r="DK173" s="291">
        <f t="shared" si="600"/>
        <v>0</v>
      </c>
      <c r="DL173" s="587"/>
      <c r="DO173" s="286" t="s">
        <v>477</v>
      </c>
      <c r="DP173" s="287" t="s">
        <v>478</v>
      </c>
      <c r="DQ173" s="288" t="s">
        <v>107</v>
      </c>
      <c r="DR173" s="289">
        <v>1</v>
      </c>
      <c r="DS173" s="290">
        <f>VLOOKUP(DO173,OFERENTE_13,5,FALSE)</f>
        <v>0</v>
      </c>
      <c r="DT173" s="291">
        <f t="shared" si="601"/>
        <v>0</v>
      </c>
      <c r="DU173" s="587"/>
      <c r="DX173" s="286" t="s">
        <v>477</v>
      </c>
      <c r="DY173" s="287" t="s">
        <v>478</v>
      </c>
      <c r="DZ173" s="288" t="s">
        <v>107</v>
      </c>
      <c r="EA173" s="289">
        <v>1</v>
      </c>
      <c r="EB173" s="290">
        <f>VLOOKUP(DX173,OFERENTE_14,5,FALSE)</f>
        <v>0</v>
      </c>
      <c r="EC173" s="291">
        <f t="shared" si="602"/>
        <v>0</v>
      </c>
      <c r="ED173" s="587"/>
      <c r="EG173" s="286" t="s">
        <v>477</v>
      </c>
      <c r="EH173" s="287" t="s">
        <v>478</v>
      </c>
      <c r="EI173" s="288" t="s">
        <v>107</v>
      </c>
      <c r="EJ173" s="289">
        <v>1</v>
      </c>
      <c r="EK173" s="290">
        <f>VLOOKUP(EG173,OFERENTE_15,5,FALSE)</f>
        <v>0</v>
      </c>
      <c r="EL173" s="291">
        <f t="shared" si="603"/>
        <v>0</v>
      </c>
      <c r="EM173" s="587"/>
    </row>
    <row r="174" spans="2:143" ht="17.25" thickTop="1" thickBot="1">
      <c r="B174" s="353" t="s">
        <v>479</v>
      </c>
      <c r="C174" s="354" t="s">
        <v>480</v>
      </c>
      <c r="D174" s="353"/>
      <c r="E174" s="355"/>
      <c r="F174" s="356"/>
      <c r="G174" s="356">
        <f>SUM(G176:G188)</f>
        <v>0</v>
      </c>
      <c r="H174" s="357" t="e">
        <f>G174/G189</f>
        <v>#DIV/0!</v>
      </c>
      <c r="K174" s="353" t="s">
        <v>479</v>
      </c>
      <c r="L174" s="354" t="s">
        <v>480</v>
      </c>
      <c r="M174" s="353"/>
      <c r="N174" s="355"/>
      <c r="O174" s="355"/>
      <c r="P174" s="356">
        <f>SUM(P176:P188)</f>
        <v>2667868</v>
      </c>
      <c r="Q174" s="357">
        <f>P174/P189</f>
        <v>7.0255517845916132E-2</v>
      </c>
      <c r="T174" s="353" t="s">
        <v>479</v>
      </c>
      <c r="U174" s="354" t="s">
        <v>480</v>
      </c>
      <c r="V174" s="353"/>
      <c r="W174" s="355"/>
      <c r="X174" s="355"/>
      <c r="Y174" s="356">
        <f>SUM(Y176:Y188)</f>
        <v>5198525</v>
      </c>
      <c r="Z174" s="357">
        <f>Y174/Y189</f>
        <v>8.1570082776328795E-2</v>
      </c>
      <c r="AC174" s="353" t="s">
        <v>479</v>
      </c>
      <c r="AD174" s="354" t="s">
        <v>480</v>
      </c>
      <c r="AE174" s="353"/>
      <c r="AF174" s="355"/>
      <c r="AG174" s="355"/>
      <c r="AH174" s="356">
        <f>SUM(AH176:AH188)</f>
        <v>5727500</v>
      </c>
      <c r="AI174" s="357">
        <f>AH174/AH189</f>
        <v>9.0795967945654629E-2</v>
      </c>
      <c r="AL174" s="353" t="s">
        <v>479</v>
      </c>
      <c r="AM174" s="354" t="s">
        <v>480</v>
      </c>
      <c r="AN174" s="353"/>
      <c r="AO174" s="355"/>
      <c r="AP174" s="355"/>
      <c r="AQ174" s="356">
        <f>SUM(AQ176:AQ188)</f>
        <v>2770000</v>
      </c>
      <c r="AR174" s="357">
        <f>AQ174/AQ189</f>
        <v>4.2700786187760138E-2</v>
      </c>
      <c r="AU174" s="353" t="s">
        <v>479</v>
      </c>
      <c r="AV174" s="354" t="s">
        <v>480</v>
      </c>
      <c r="AW174" s="353"/>
      <c r="AX174" s="355"/>
      <c r="AY174" s="355"/>
      <c r="AZ174" s="356">
        <f>SUM(AZ176:AZ188)</f>
        <v>7533571</v>
      </c>
      <c r="BA174" s="357">
        <f>AZ174/AZ189</f>
        <v>0.11681237077166966</v>
      </c>
      <c r="BD174" s="353" t="s">
        <v>479</v>
      </c>
      <c r="BE174" s="354" t="s">
        <v>480</v>
      </c>
      <c r="BF174" s="353"/>
      <c r="BG174" s="355"/>
      <c r="BH174" s="355"/>
      <c r="BI174" s="356">
        <f>SUM(BI176:BI188)</f>
        <v>5766651</v>
      </c>
      <c r="BJ174" s="357">
        <f>BI174/BI189</f>
        <v>9.8302182593947768E-2</v>
      </c>
      <c r="BM174" s="353" t="s">
        <v>479</v>
      </c>
      <c r="BN174" s="354" t="s">
        <v>480</v>
      </c>
      <c r="BO174" s="353"/>
      <c r="BP174" s="355"/>
      <c r="BQ174" s="355"/>
      <c r="BR174" s="356">
        <f>SUM(BR176:BR188)</f>
        <v>0</v>
      </c>
      <c r="BS174" s="357" t="e">
        <f>BR174/BR189</f>
        <v>#DIV/0!</v>
      </c>
      <c r="BV174" s="353" t="s">
        <v>479</v>
      </c>
      <c r="BW174" s="354" t="s">
        <v>480</v>
      </c>
      <c r="BX174" s="353"/>
      <c r="BY174" s="355"/>
      <c r="BZ174" s="355"/>
      <c r="CA174" s="356">
        <f>SUM(CA176:CA188)</f>
        <v>0</v>
      </c>
      <c r="CB174" s="357" t="e">
        <f>CA174/CA189</f>
        <v>#DIV/0!</v>
      </c>
      <c r="CE174" s="353" t="s">
        <v>479</v>
      </c>
      <c r="CF174" s="354" t="s">
        <v>480</v>
      </c>
      <c r="CG174" s="353"/>
      <c r="CH174" s="355"/>
      <c r="CI174" s="355"/>
      <c r="CJ174" s="356">
        <f>SUM(CJ176:CJ188)</f>
        <v>0</v>
      </c>
      <c r="CK174" s="357" t="e">
        <f>CJ174/CJ189</f>
        <v>#DIV/0!</v>
      </c>
      <c r="CN174" s="353" t="s">
        <v>479</v>
      </c>
      <c r="CO174" s="354" t="s">
        <v>480</v>
      </c>
      <c r="CP174" s="353"/>
      <c r="CQ174" s="355"/>
      <c r="CR174" s="355"/>
      <c r="CS174" s="356">
        <f>SUM(CS176:CS188)</f>
        <v>0</v>
      </c>
      <c r="CT174" s="357" t="e">
        <f>CS174/CS189</f>
        <v>#DIV/0!</v>
      </c>
      <c r="CW174" s="353" t="s">
        <v>479</v>
      </c>
      <c r="CX174" s="354" t="s">
        <v>480</v>
      </c>
      <c r="CY174" s="353"/>
      <c r="CZ174" s="355"/>
      <c r="DA174" s="355"/>
      <c r="DB174" s="356">
        <f>SUM(DB176:DB188)</f>
        <v>0</v>
      </c>
      <c r="DC174" s="357" t="e">
        <f>DB174/DB189</f>
        <v>#DIV/0!</v>
      </c>
      <c r="DF174" s="353" t="s">
        <v>479</v>
      </c>
      <c r="DG174" s="354" t="s">
        <v>480</v>
      </c>
      <c r="DH174" s="353"/>
      <c r="DI174" s="355"/>
      <c r="DJ174" s="355"/>
      <c r="DK174" s="356">
        <f>SUM(DK176:DK188)</f>
        <v>0</v>
      </c>
      <c r="DL174" s="357" t="e">
        <f>DK174/DK189</f>
        <v>#DIV/0!</v>
      </c>
      <c r="DO174" s="353" t="s">
        <v>479</v>
      </c>
      <c r="DP174" s="354" t="s">
        <v>480</v>
      </c>
      <c r="DQ174" s="353"/>
      <c r="DR174" s="355"/>
      <c r="DS174" s="355"/>
      <c r="DT174" s="356">
        <f>SUM(DT176:DT188)</f>
        <v>0</v>
      </c>
      <c r="DU174" s="357" t="e">
        <f>DT174/DT189</f>
        <v>#DIV/0!</v>
      </c>
      <c r="DX174" s="353" t="s">
        <v>479</v>
      </c>
      <c r="DY174" s="354" t="s">
        <v>480</v>
      </c>
      <c r="DZ174" s="353"/>
      <c r="EA174" s="355"/>
      <c r="EB174" s="355"/>
      <c r="EC174" s="356">
        <f>SUM(EC176:EC188)</f>
        <v>0</v>
      </c>
      <c r="ED174" s="357" t="e">
        <f>EC174/EC189</f>
        <v>#DIV/0!</v>
      </c>
      <c r="EG174" s="353" t="s">
        <v>479</v>
      </c>
      <c r="EH174" s="354" t="s">
        <v>480</v>
      </c>
      <c r="EI174" s="353"/>
      <c r="EJ174" s="355"/>
      <c r="EK174" s="355"/>
      <c r="EL174" s="356">
        <f>SUM(EL176:EL188)</f>
        <v>0</v>
      </c>
      <c r="EM174" s="357" t="e">
        <f>EL174/EL189</f>
        <v>#DIV/0!</v>
      </c>
    </row>
    <row r="175" spans="2:143" ht="17.25" thickTop="1">
      <c r="B175" s="308" t="s">
        <v>135</v>
      </c>
      <c r="C175" s="270" t="s">
        <v>481</v>
      </c>
      <c r="D175" s="309"/>
      <c r="E175" s="310"/>
      <c r="F175" s="311"/>
      <c r="G175" s="312"/>
      <c r="H175" s="275">
        <f>SUM(G176:G185)</f>
        <v>0</v>
      </c>
      <c r="K175" s="308" t="s">
        <v>135</v>
      </c>
      <c r="L175" s="270" t="s">
        <v>481</v>
      </c>
      <c r="M175" s="309"/>
      <c r="N175" s="310"/>
      <c r="O175" s="310"/>
      <c r="P175" s="312"/>
      <c r="Q175" s="275">
        <f>SUM(P176:P185)</f>
        <v>2302868</v>
      </c>
      <c r="T175" s="308" t="s">
        <v>135</v>
      </c>
      <c r="U175" s="270" t="s">
        <v>481</v>
      </c>
      <c r="V175" s="309"/>
      <c r="W175" s="310"/>
      <c r="X175" s="310"/>
      <c r="Y175" s="312"/>
      <c r="Z175" s="275">
        <f>SUM(Y176:Y185)</f>
        <v>3159600</v>
      </c>
      <c r="AC175" s="308" t="s">
        <v>135</v>
      </c>
      <c r="AD175" s="270" t="s">
        <v>481</v>
      </c>
      <c r="AE175" s="309"/>
      <c r="AF175" s="310"/>
      <c r="AG175" s="310"/>
      <c r="AH175" s="312"/>
      <c r="AI175" s="275">
        <f>SUM(AH176:AH185)</f>
        <v>4187500</v>
      </c>
      <c r="AL175" s="308" t="s">
        <v>135</v>
      </c>
      <c r="AM175" s="270" t="s">
        <v>481</v>
      </c>
      <c r="AN175" s="309"/>
      <c r="AO175" s="310"/>
      <c r="AP175" s="310"/>
      <c r="AQ175" s="312"/>
      <c r="AR175" s="275">
        <f>SUM(AQ176:AQ185)</f>
        <v>2170000</v>
      </c>
      <c r="AU175" s="308" t="s">
        <v>135</v>
      </c>
      <c r="AV175" s="270" t="s">
        <v>481</v>
      </c>
      <c r="AW175" s="309"/>
      <c r="AX175" s="310"/>
      <c r="AY175" s="310"/>
      <c r="AZ175" s="312"/>
      <c r="BA175" s="275">
        <f>SUM(AZ176:AZ185)</f>
        <v>6083571</v>
      </c>
      <c r="BD175" s="308" t="s">
        <v>135</v>
      </c>
      <c r="BE175" s="270" t="s">
        <v>481</v>
      </c>
      <c r="BF175" s="309"/>
      <c r="BG175" s="310"/>
      <c r="BH175" s="310"/>
      <c r="BI175" s="312"/>
      <c r="BJ175" s="275">
        <f>SUM(BI176:BI185)</f>
        <v>3944581</v>
      </c>
      <c r="BM175" s="308" t="s">
        <v>135</v>
      </c>
      <c r="BN175" s="270" t="s">
        <v>481</v>
      </c>
      <c r="BO175" s="309"/>
      <c r="BP175" s="310"/>
      <c r="BQ175" s="310"/>
      <c r="BR175" s="312"/>
      <c r="BS175" s="275">
        <f>SUM(BR176:BR185)</f>
        <v>0</v>
      </c>
      <c r="BV175" s="308" t="s">
        <v>135</v>
      </c>
      <c r="BW175" s="270" t="s">
        <v>481</v>
      </c>
      <c r="BX175" s="309"/>
      <c r="BY175" s="310"/>
      <c r="BZ175" s="310"/>
      <c r="CA175" s="312"/>
      <c r="CB175" s="275">
        <f>SUM(CA176:CA185)</f>
        <v>0</v>
      </c>
      <c r="CE175" s="308" t="s">
        <v>135</v>
      </c>
      <c r="CF175" s="270" t="s">
        <v>481</v>
      </c>
      <c r="CG175" s="309"/>
      <c r="CH175" s="310"/>
      <c r="CI175" s="310"/>
      <c r="CJ175" s="312"/>
      <c r="CK175" s="275">
        <f>SUM(CJ176:CJ185)</f>
        <v>0</v>
      </c>
      <c r="CN175" s="308" t="s">
        <v>135</v>
      </c>
      <c r="CO175" s="270" t="s">
        <v>481</v>
      </c>
      <c r="CP175" s="309"/>
      <c r="CQ175" s="310"/>
      <c r="CR175" s="310"/>
      <c r="CS175" s="312"/>
      <c r="CT175" s="275">
        <f>SUM(CS176:CS185)</f>
        <v>0</v>
      </c>
      <c r="CW175" s="308" t="s">
        <v>135</v>
      </c>
      <c r="CX175" s="270" t="s">
        <v>481</v>
      </c>
      <c r="CY175" s="309"/>
      <c r="CZ175" s="310"/>
      <c r="DA175" s="310"/>
      <c r="DB175" s="312"/>
      <c r="DC175" s="275">
        <f>SUM(DB176:DB185)</f>
        <v>0</v>
      </c>
      <c r="DF175" s="308" t="s">
        <v>135</v>
      </c>
      <c r="DG175" s="270" t="s">
        <v>481</v>
      </c>
      <c r="DH175" s="309"/>
      <c r="DI175" s="310"/>
      <c r="DJ175" s="310"/>
      <c r="DK175" s="312"/>
      <c r="DL175" s="275">
        <f>SUM(DK176:DK185)</f>
        <v>0</v>
      </c>
      <c r="DO175" s="308" t="s">
        <v>135</v>
      </c>
      <c r="DP175" s="270" t="s">
        <v>481</v>
      </c>
      <c r="DQ175" s="309"/>
      <c r="DR175" s="310"/>
      <c r="DS175" s="310"/>
      <c r="DT175" s="312"/>
      <c r="DU175" s="275">
        <f>SUM(DT176:DT185)</f>
        <v>0</v>
      </c>
      <c r="DX175" s="308" t="s">
        <v>135</v>
      </c>
      <c r="DY175" s="270" t="s">
        <v>481</v>
      </c>
      <c r="DZ175" s="309"/>
      <c r="EA175" s="310"/>
      <c r="EB175" s="310"/>
      <c r="EC175" s="312"/>
      <c r="ED175" s="275">
        <f>SUM(EC176:EC185)</f>
        <v>0</v>
      </c>
      <c r="EG175" s="308" t="s">
        <v>135</v>
      </c>
      <c r="EH175" s="270" t="s">
        <v>481</v>
      </c>
      <c r="EI175" s="309"/>
      <c r="EJ175" s="310"/>
      <c r="EK175" s="310"/>
      <c r="EL175" s="312"/>
      <c r="EM175" s="275">
        <f>SUM(EL176:EL185)</f>
        <v>0</v>
      </c>
    </row>
    <row r="176" spans="2:143" ht="46.5" customHeight="1">
      <c r="B176" s="286" t="s">
        <v>482</v>
      </c>
      <c r="C176" s="305" t="s">
        <v>483</v>
      </c>
      <c r="D176" s="288" t="s">
        <v>107</v>
      </c>
      <c r="E176" s="289">
        <v>1</v>
      </c>
      <c r="F176" s="290">
        <v>0</v>
      </c>
      <c r="G176" s="291">
        <f t="shared" ref="G176:G185" si="604">+ROUND(E176*F176,0)</f>
        <v>0</v>
      </c>
      <c r="H176" s="585" t="e">
        <f>+H175/G189</f>
        <v>#DIV/0!</v>
      </c>
      <c r="K176" s="286" t="s">
        <v>482</v>
      </c>
      <c r="L176" s="305" t="s">
        <v>483</v>
      </c>
      <c r="M176" s="288" t="s">
        <v>107</v>
      </c>
      <c r="N176" s="289">
        <v>1</v>
      </c>
      <c r="O176" s="290">
        <f t="shared" si="543"/>
        <v>850241</v>
      </c>
      <c r="P176" s="291">
        <f t="shared" ref="P176:P185" si="605">+ROUND(N176*O176,0)</f>
        <v>850241</v>
      </c>
      <c r="Q176" s="585">
        <f>+Q175/P189</f>
        <v>6.0643623998934422E-2</v>
      </c>
      <c r="T176" s="286" t="s">
        <v>482</v>
      </c>
      <c r="U176" s="305" t="s">
        <v>483</v>
      </c>
      <c r="V176" s="288" t="s">
        <v>107</v>
      </c>
      <c r="W176" s="289">
        <v>1</v>
      </c>
      <c r="X176" s="290">
        <f t="shared" ref="X176:X185" si="606">VLOOKUP(T176,OFERENTE_2,5,FALSE)</f>
        <v>925000</v>
      </c>
      <c r="Y176" s="291">
        <f t="shared" ref="Y176:Y185" si="607">+ROUND(W176*X176,0)</f>
        <v>925000</v>
      </c>
      <c r="Z176" s="585">
        <f>+Z175/Y189</f>
        <v>4.9577300011077852E-2</v>
      </c>
      <c r="AC176" s="286" t="s">
        <v>482</v>
      </c>
      <c r="AD176" s="305" t="s">
        <v>483</v>
      </c>
      <c r="AE176" s="288" t="s">
        <v>107</v>
      </c>
      <c r="AF176" s="289">
        <v>1</v>
      </c>
      <c r="AG176" s="290">
        <f t="shared" ref="AG176:AG185" si="608">VLOOKUP(AC176,OFERENTE_3,5,FALSE)</f>
        <v>1450000</v>
      </c>
      <c r="AH176" s="291">
        <f t="shared" ref="AH176:AH185" si="609">+ROUND(AF176*AG176,0)</f>
        <v>1450000</v>
      </c>
      <c r="AI176" s="585">
        <f>+AI175/AH189</f>
        <v>6.638290978130576E-2</v>
      </c>
      <c r="AL176" s="286" t="s">
        <v>482</v>
      </c>
      <c r="AM176" s="305" t="s">
        <v>483</v>
      </c>
      <c r="AN176" s="288" t="s">
        <v>107</v>
      </c>
      <c r="AO176" s="289">
        <v>1</v>
      </c>
      <c r="AP176" s="290">
        <f t="shared" ref="AP176:AP185" si="610">VLOOKUP(AL176,OFERENTE_4,5,FALSE)</f>
        <v>800000</v>
      </c>
      <c r="AQ176" s="291">
        <f t="shared" ref="AQ176:AQ185" si="611">+ROUND(AO176*AP176,0)</f>
        <v>800000</v>
      </c>
      <c r="AR176" s="585">
        <f>+AR175/AQ189</f>
        <v>3.3451518421458298E-2</v>
      </c>
      <c r="AU176" s="286" t="s">
        <v>482</v>
      </c>
      <c r="AV176" s="305" t="s">
        <v>483</v>
      </c>
      <c r="AW176" s="288" t="s">
        <v>107</v>
      </c>
      <c r="AX176" s="289">
        <v>1</v>
      </c>
      <c r="AY176" s="290">
        <f t="shared" ref="AY176:AY185" si="612">VLOOKUP(AU176,OFERENTE_5,5,FALSE)</f>
        <v>2500000</v>
      </c>
      <c r="AZ176" s="291">
        <f t="shared" ref="AZ176:AZ185" si="613">+ROUND(AX176*AY176,0)</f>
        <v>2500000</v>
      </c>
      <c r="BA176" s="585">
        <f>+BA175/AZ189</f>
        <v>9.432928305418202E-2</v>
      </c>
      <c r="BD176" s="286" t="s">
        <v>482</v>
      </c>
      <c r="BE176" s="305" t="s">
        <v>483</v>
      </c>
      <c r="BF176" s="288" t="s">
        <v>107</v>
      </c>
      <c r="BG176" s="289">
        <v>1</v>
      </c>
      <c r="BH176" s="290">
        <f t="shared" ref="BH176:BH185" si="614">VLOOKUP(BD176,OFERENTE_6,5,FALSE)</f>
        <v>1648000</v>
      </c>
      <c r="BI176" s="291">
        <f t="shared" ref="BI176:BI185" si="615">+ROUND(BG176*BH176,0)</f>
        <v>1648000</v>
      </c>
      <c r="BJ176" s="585">
        <f>+BJ175/BI189</f>
        <v>6.7241961013180279E-2</v>
      </c>
      <c r="BM176" s="286" t="s">
        <v>482</v>
      </c>
      <c r="BN176" s="305" t="s">
        <v>483</v>
      </c>
      <c r="BO176" s="288" t="s">
        <v>107</v>
      </c>
      <c r="BP176" s="289">
        <v>1</v>
      </c>
      <c r="BQ176" s="290">
        <f t="shared" ref="BQ176:BQ185" si="616">VLOOKUP(BM176,OFERENTE_7,5,FALSE)</f>
        <v>0</v>
      </c>
      <c r="BR176" s="291">
        <f t="shared" ref="BR176:BR185" si="617">+ROUND(BP176*BQ176,0)</f>
        <v>0</v>
      </c>
      <c r="BS176" s="585" t="e">
        <f>+BS175/BR189</f>
        <v>#DIV/0!</v>
      </c>
      <c r="BV176" s="286" t="s">
        <v>482</v>
      </c>
      <c r="BW176" s="305" t="s">
        <v>483</v>
      </c>
      <c r="BX176" s="288" t="s">
        <v>107</v>
      </c>
      <c r="BY176" s="289">
        <v>1</v>
      </c>
      <c r="BZ176" s="290">
        <f t="shared" ref="BZ176:BZ185" si="618">VLOOKUP(BV176,OFERENTE_8,5,FALSE)</f>
        <v>0</v>
      </c>
      <c r="CA176" s="291">
        <f t="shared" ref="CA176:CA185" si="619">+ROUND(BY176*BZ176,0)</f>
        <v>0</v>
      </c>
      <c r="CB176" s="585" t="e">
        <f>+CB175/CA189</f>
        <v>#DIV/0!</v>
      </c>
      <c r="CE176" s="286" t="s">
        <v>482</v>
      </c>
      <c r="CF176" s="305" t="s">
        <v>483</v>
      </c>
      <c r="CG176" s="288" t="s">
        <v>107</v>
      </c>
      <c r="CH176" s="289">
        <v>1</v>
      </c>
      <c r="CI176" s="290">
        <f t="shared" ref="CI176:CI185" si="620">VLOOKUP(CE176,OFERENTE_9,5,FALSE)</f>
        <v>0</v>
      </c>
      <c r="CJ176" s="291">
        <f t="shared" ref="CJ176:CJ185" si="621">+ROUND(CH176*CI176,0)</f>
        <v>0</v>
      </c>
      <c r="CK176" s="585" t="e">
        <f>+CK175/CJ189</f>
        <v>#DIV/0!</v>
      </c>
      <c r="CN176" s="286" t="s">
        <v>482</v>
      </c>
      <c r="CO176" s="305" t="s">
        <v>483</v>
      </c>
      <c r="CP176" s="288" t="s">
        <v>107</v>
      </c>
      <c r="CQ176" s="289">
        <v>1</v>
      </c>
      <c r="CR176" s="290">
        <f t="shared" ref="CR176:CR185" si="622">VLOOKUP(CN176,OFERENTE_10,5,FALSE)</f>
        <v>0</v>
      </c>
      <c r="CS176" s="291">
        <f t="shared" ref="CS176:CS185" si="623">+ROUND(CQ176*CR176,0)</f>
        <v>0</v>
      </c>
      <c r="CT176" s="585" t="e">
        <f>+CT175/CS189</f>
        <v>#DIV/0!</v>
      </c>
      <c r="CW176" s="286" t="s">
        <v>482</v>
      </c>
      <c r="CX176" s="305" t="s">
        <v>483</v>
      </c>
      <c r="CY176" s="288" t="s">
        <v>107</v>
      </c>
      <c r="CZ176" s="289">
        <v>1</v>
      </c>
      <c r="DA176" s="290">
        <f t="shared" ref="DA176:DA185" si="624">VLOOKUP(CW176,OFERENTE_11,5,FALSE)</f>
        <v>0</v>
      </c>
      <c r="DB176" s="291">
        <f t="shared" ref="DB176:DB185" si="625">+ROUND(CZ176*DA176,0)</f>
        <v>0</v>
      </c>
      <c r="DC176" s="585" t="e">
        <f>+DC175/DB189</f>
        <v>#DIV/0!</v>
      </c>
      <c r="DF176" s="286" t="s">
        <v>482</v>
      </c>
      <c r="DG176" s="305" t="s">
        <v>483</v>
      </c>
      <c r="DH176" s="288" t="s">
        <v>107</v>
      </c>
      <c r="DI176" s="289">
        <v>1</v>
      </c>
      <c r="DJ176" s="290">
        <f t="shared" ref="DJ176:DJ185" si="626">VLOOKUP(DF176,OFERENTE_12,5,FALSE)</f>
        <v>0</v>
      </c>
      <c r="DK176" s="291">
        <f t="shared" ref="DK176:DK185" si="627">+ROUND(DI176*DJ176,0)</f>
        <v>0</v>
      </c>
      <c r="DL176" s="585" t="e">
        <f>+DL175/DK189</f>
        <v>#DIV/0!</v>
      </c>
      <c r="DO176" s="286" t="s">
        <v>482</v>
      </c>
      <c r="DP176" s="305" t="s">
        <v>483</v>
      </c>
      <c r="DQ176" s="288" t="s">
        <v>107</v>
      </c>
      <c r="DR176" s="289">
        <v>1</v>
      </c>
      <c r="DS176" s="290">
        <f t="shared" ref="DS176:DS185" si="628">VLOOKUP(DO176,OFERENTE_13,5,FALSE)</f>
        <v>0</v>
      </c>
      <c r="DT176" s="291">
        <f t="shared" ref="DT176:DT185" si="629">+ROUND(DR176*DS176,0)</f>
        <v>0</v>
      </c>
      <c r="DU176" s="585" t="e">
        <f>+DU175/DT189</f>
        <v>#DIV/0!</v>
      </c>
      <c r="DX176" s="286" t="s">
        <v>482</v>
      </c>
      <c r="DY176" s="305" t="s">
        <v>483</v>
      </c>
      <c r="DZ176" s="288" t="s">
        <v>107</v>
      </c>
      <c r="EA176" s="289">
        <v>1</v>
      </c>
      <c r="EB176" s="290">
        <f t="shared" ref="EB176:EB185" si="630">VLOOKUP(DX176,OFERENTE_14,5,FALSE)</f>
        <v>0</v>
      </c>
      <c r="EC176" s="291">
        <f t="shared" ref="EC176:EC185" si="631">+ROUND(EA176*EB176,0)</f>
        <v>0</v>
      </c>
      <c r="ED176" s="585" t="e">
        <f>+ED175/EC189</f>
        <v>#DIV/0!</v>
      </c>
      <c r="EG176" s="286" t="s">
        <v>482</v>
      </c>
      <c r="EH176" s="305" t="s">
        <v>483</v>
      </c>
      <c r="EI176" s="288" t="s">
        <v>107</v>
      </c>
      <c r="EJ176" s="289">
        <v>1</v>
      </c>
      <c r="EK176" s="290">
        <f t="shared" ref="EK176:EK185" si="632">VLOOKUP(EG176,OFERENTE_15,5,FALSE)</f>
        <v>0</v>
      </c>
      <c r="EL176" s="291">
        <f t="shared" ref="EL176:EL185" si="633">+ROUND(EJ176*EK176,0)</f>
        <v>0</v>
      </c>
      <c r="EM176" s="585" t="e">
        <f>+EM175/EL189</f>
        <v>#DIV/0!</v>
      </c>
    </row>
    <row r="177" spans="1:143" ht="21" customHeight="1">
      <c r="B177" s="286" t="s">
        <v>484</v>
      </c>
      <c r="C177" s="305" t="s">
        <v>485</v>
      </c>
      <c r="D177" s="288" t="s">
        <v>107</v>
      </c>
      <c r="E177" s="289">
        <v>1</v>
      </c>
      <c r="F177" s="290">
        <v>0</v>
      </c>
      <c r="G177" s="291">
        <f t="shared" si="604"/>
        <v>0</v>
      </c>
      <c r="H177" s="587"/>
      <c r="K177" s="286" t="s">
        <v>484</v>
      </c>
      <c r="L177" s="305" t="s">
        <v>485</v>
      </c>
      <c r="M177" s="288" t="s">
        <v>107</v>
      </c>
      <c r="N177" s="289">
        <v>1</v>
      </c>
      <c r="O177" s="290">
        <f t="shared" si="543"/>
        <v>78501</v>
      </c>
      <c r="P177" s="291">
        <f t="shared" si="605"/>
        <v>78501</v>
      </c>
      <c r="Q177" s="587"/>
      <c r="T177" s="286" t="s">
        <v>484</v>
      </c>
      <c r="U177" s="305" t="s">
        <v>485</v>
      </c>
      <c r="V177" s="288" t="s">
        <v>107</v>
      </c>
      <c r="W177" s="289">
        <v>1</v>
      </c>
      <c r="X177" s="290">
        <f t="shared" si="606"/>
        <v>598755</v>
      </c>
      <c r="Y177" s="291">
        <f t="shared" si="607"/>
        <v>598755</v>
      </c>
      <c r="Z177" s="587"/>
      <c r="AC177" s="286" t="s">
        <v>484</v>
      </c>
      <c r="AD177" s="305" t="s">
        <v>485</v>
      </c>
      <c r="AE177" s="288" t="s">
        <v>107</v>
      </c>
      <c r="AF177" s="289">
        <v>1</v>
      </c>
      <c r="AG177" s="290">
        <f t="shared" si="608"/>
        <v>600000</v>
      </c>
      <c r="AH177" s="291">
        <f t="shared" si="609"/>
        <v>600000</v>
      </c>
      <c r="AI177" s="587"/>
      <c r="AL177" s="286" t="s">
        <v>484</v>
      </c>
      <c r="AM177" s="305" t="s">
        <v>485</v>
      </c>
      <c r="AN177" s="288" t="s">
        <v>107</v>
      </c>
      <c r="AO177" s="289">
        <v>1</v>
      </c>
      <c r="AP177" s="290">
        <f t="shared" si="610"/>
        <v>200000</v>
      </c>
      <c r="AQ177" s="291">
        <f t="shared" si="611"/>
        <v>200000</v>
      </c>
      <c r="AR177" s="587"/>
      <c r="AU177" s="286" t="s">
        <v>484</v>
      </c>
      <c r="AV177" s="305" t="s">
        <v>485</v>
      </c>
      <c r="AW177" s="288" t="s">
        <v>107</v>
      </c>
      <c r="AX177" s="289">
        <v>1</v>
      </c>
      <c r="AY177" s="290">
        <f t="shared" si="612"/>
        <v>500000</v>
      </c>
      <c r="AZ177" s="291">
        <f t="shared" si="613"/>
        <v>500000</v>
      </c>
      <c r="BA177" s="587"/>
      <c r="BD177" s="286" t="s">
        <v>484</v>
      </c>
      <c r="BE177" s="305" t="s">
        <v>485</v>
      </c>
      <c r="BF177" s="288" t="s">
        <v>107</v>
      </c>
      <c r="BG177" s="289">
        <v>1</v>
      </c>
      <c r="BH177" s="290">
        <f t="shared" si="614"/>
        <v>628300</v>
      </c>
      <c r="BI177" s="291">
        <f t="shared" si="615"/>
        <v>628300</v>
      </c>
      <c r="BJ177" s="587"/>
      <c r="BM177" s="286" t="s">
        <v>484</v>
      </c>
      <c r="BN177" s="305" t="s">
        <v>485</v>
      </c>
      <c r="BO177" s="288" t="s">
        <v>107</v>
      </c>
      <c r="BP177" s="289">
        <v>1</v>
      </c>
      <c r="BQ177" s="290">
        <f t="shared" si="616"/>
        <v>0</v>
      </c>
      <c r="BR177" s="291">
        <f t="shared" si="617"/>
        <v>0</v>
      </c>
      <c r="BS177" s="587"/>
      <c r="BV177" s="286" t="s">
        <v>484</v>
      </c>
      <c r="BW177" s="305" t="s">
        <v>485</v>
      </c>
      <c r="BX177" s="288" t="s">
        <v>107</v>
      </c>
      <c r="BY177" s="289">
        <v>1</v>
      </c>
      <c r="BZ177" s="290">
        <f t="shared" si="618"/>
        <v>0</v>
      </c>
      <c r="CA177" s="291">
        <f t="shared" si="619"/>
        <v>0</v>
      </c>
      <c r="CB177" s="587"/>
      <c r="CE177" s="286" t="s">
        <v>484</v>
      </c>
      <c r="CF177" s="305" t="s">
        <v>485</v>
      </c>
      <c r="CG177" s="288" t="s">
        <v>107</v>
      </c>
      <c r="CH177" s="289">
        <v>1</v>
      </c>
      <c r="CI177" s="290">
        <f t="shared" si="620"/>
        <v>0</v>
      </c>
      <c r="CJ177" s="291">
        <f t="shared" si="621"/>
        <v>0</v>
      </c>
      <c r="CK177" s="587"/>
      <c r="CN177" s="286" t="s">
        <v>484</v>
      </c>
      <c r="CO177" s="305" t="s">
        <v>485</v>
      </c>
      <c r="CP177" s="288" t="s">
        <v>107</v>
      </c>
      <c r="CQ177" s="289">
        <v>1</v>
      </c>
      <c r="CR177" s="290">
        <f t="shared" si="622"/>
        <v>0</v>
      </c>
      <c r="CS177" s="291">
        <f t="shared" si="623"/>
        <v>0</v>
      </c>
      <c r="CT177" s="587"/>
      <c r="CW177" s="286" t="s">
        <v>484</v>
      </c>
      <c r="CX177" s="305" t="s">
        <v>485</v>
      </c>
      <c r="CY177" s="288" t="s">
        <v>107</v>
      </c>
      <c r="CZ177" s="289">
        <v>1</v>
      </c>
      <c r="DA177" s="290">
        <f t="shared" si="624"/>
        <v>0</v>
      </c>
      <c r="DB177" s="291">
        <f t="shared" si="625"/>
        <v>0</v>
      </c>
      <c r="DC177" s="587"/>
      <c r="DF177" s="286" t="s">
        <v>484</v>
      </c>
      <c r="DG177" s="305" t="s">
        <v>485</v>
      </c>
      <c r="DH177" s="288" t="s">
        <v>107</v>
      </c>
      <c r="DI177" s="289">
        <v>1</v>
      </c>
      <c r="DJ177" s="290">
        <f t="shared" si="626"/>
        <v>0</v>
      </c>
      <c r="DK177" s="291">
        <f t="shared" si="627"/>
        <v>0</v>
      </c>
      <c r="DL177" s="587"/>
      <c r="DO177" s="286" t="s">
        <v>484</v>
      </c>
      <c r="DP177" s="305" t="s">
        <v>485</v>
      </c>
      <c r="DQ177" s="288" t="s">
        <v>107</v>
      </c>
      <c r="DR177" s="289">
        <v>1</v>
      </c>
      <c r="DS177" s="290">
        <f t="shared" si="628"/>
        <v>0</v>
      </c>
      <c r="DT177" s="291">
        <f t="shared" si="629"/>
        <v>0</v>
      </c>
      <c r="DU177" s="587"/>
      <c r="DX177" s="286" t="s">
        <v>484</v>
      </c>
      <c r="DY177" s="305" t="s">
        <v>485</v>
      </c>
      <c r="DZ177" s="288" t="s">
        <v>107</v>
      </c>
      <c r="EA177" s="289">
        <v>1</v>
      </c>
      <c r="EB177" s="290">
        <f t="shared" si="630"/>
        <v>0</v>
      </c>
      <c r="EC177" s="291">
        <f t="shared" si="631"/>
        <v>0</v>
      </c>
      <c r="ED177" s="587"/>
      <c r="EG177" s="286" t="s">
        <v>484</v>
      </c>
      <c r="EH177" s="305" t="s">
        <v>485</v>
      </c>
      <c r="EI177" s="288" t="s">
        <v>107</v>
      </c>
      <c r="EJ177" s="289">
        <v>1</v>
      </c>
      <c r="EK177" s="290">
        <f t="shared" si="632"/>
        <v>0</v>
      </c>
      <c r="EL177" s="291">
        <f t="shared" si="633"/>
        <v>0</v>
      </c>
      <c r="EM177" s="587"/>
    </row>
    <row r="178" spans="1:143" ht="35.25" customHeight="1">
      <c r="B178" s="286" t="s">
        <v>486</v>
      </c>
      <c r="C178" s="305" t="s">
        <v>487</v>
      </c>
      <c r="D178" s="288" t="s">
        <v>107</v>
      </c>
      <c r="E178" s="289">
        <v>1</v>
      </c>
      <c r="F178" s="290">
        <v>0</v>
      </c>
      <c r="G178" s="291">
        <f t="shared" si="604"/>
        <v>0</v>
      </c>
      <c r="H178" s="587"/>
      <c r="K178" s="286" t="s">
        <v>486</v>
      </c>
      <c r="L178" s="305" t="s">
        <v>487</v>
      </c>
      <c r="M178" s="288" t="s">
        <v>107</v>
      </c>
      <c r="N178" s="289">
        <v>1</v>
      </c>
      <c r="O178" s="290">
        <f t="shared" si="543"/>
        <v>127450</v>
      </c>
      <c r="P178" s="291">
        <f t="shared" si="605"/>
        <v>127450</v>
      </c>
      <c r="Q178" s="587"/>
      <c r="T178" s="286" t="s">
        <v>486</v>
      </c>
      <c r="U178" s="305" t="s">
        <v>487</v>
      </c>
      <c r="V178" s="288" t="s">
        <v>107</v>
      </c>
      <c r="W178" s="289">
        <v>1</v>
      </c>
      <c r="X178" s="290">
        <f t="shared" si="606"/>
        <v>73025</v>
      </c>
      <c r="Y178" s="291">
        <f t="shared" si="607"/>
        <v>73025</v>
      </c>
      <c r="Z178" s="587"/>
      <c r="AC178" s="286" t="s">
        <v>486</v>
      </c>
      <c r="AD178" s="305" t="s">
        <v>487</v>
      </c>
      <c r="AE178" s="288" t="s">
        <v>107</v>
      </c>
      <c r="AF178" s="289">
        <v>1</v>
      </c>
      <c r="AG178" s="290">
        <f t="shared" si="608"/>
        <v>580000</v>
      </c>
      <c r="AH178" s="291">
        <f t="shared" si="609"/>
        <v>580000</v>
      </c>
      <c r="AI178" s="587"/>
      <c r="AL178" s="286" t="s">
        <v>486</v>
      </c>
      <c r="AM178" s="305" t="s">
        <v>487</v>
      </c>
      <c r="AN178" s="288" t="s">
        <v>107</v>
      </c>
      <c r="AO178" s="289">
        <v>1</v>
      </c>
      <c r="AP178" s="290">
        <f t="shared" si="610"/>
        <v>350000</v>
      </c>
      <c r="AQ178" s="291">
        <f t="shared" si="611"/>
        <v>350000</v>
      </c>
      <c r="AR178" s="587"/>
      <c r="AU178" s="286" t="s">
        <v>486</v>
      </c>
      <c r="AV178" s="305" t="s">
        <v>487</v>
      </c>
      <c r="AW178" s="288" t="s">
        <v>107</v>
      </c>
      <c r="AX178" s="289">
        <v>1</v>
      </c>
      <c r="AY178" s="290">
        <f t="shared" si="612"/>
        <v>800000</v>
      </c>
      <c r="AZ178" s="291">
        <f t="shared" si="613"/>
        <v>800000</v>
      </c>
      <c r="BA178" s="587"/>
      <c r="BD178" s="286" t="s">
        <v>486</v>
      </c>
      <c r="BE178" s="305" t="s">
        <v>487</v>
      </c>
      <c r="BF178" s="288" t="s">
        <v>107</v>
      </c>
      <c r="BG178" s="289">
        <v>1</v>
      </c>
      <c r="BH178" s="290">
        <f t="shared" si="614"/>
        <v>553110</v>
      </c>
      <c r="BI178" s="291">
        <f t="shared" si="615"/>
        <v>553110</v>
      </c>
      <c r="BJ178" s="587"/>
      <c r="BM178" s="286" t="s">
        <v>486</v>
      </c>
      <c r="BN178" s="305" t="s">
        <v>487</v>
      </c>
      <c r="BO178" s="288" t="s">
        <v>107</v>
      </c>
      <c r="BP178" s="289">
        <v>1</v>
      </c>
      <c r="BQ178" s="290">
        <f t="shared" si="616"/>
        <v>0</v>
      </c>
      <c r="BR178" s="291">
        <f t="shared" si="617"/>
        <v>0</v>
      </c>
      <c r="BS178" s="587"/>
      <c r="BV178" s="286" t="s">
        <v>486</v>
      </c>
      <c r="BW178" s="305" t="s">
        <v>487</v>
      </c>
      <c r="BX178" s="288" t="s">
        <v>107</v>
      </c>
      <c r="BY178" s="289">
        <v>1</v>
      </c>
      <c r="BZ178" s="290">
        <f t="shared" si="618"/>
        <v>0</v>
      </c>
      <c r="CA178" s="291">
        <f t="shared" si="619"/>
        <v>0</v>
      </c>
      <c r="CB178" s="587"/>
      <c r="CE178" s="286" t="s">
        <v>486</v>
      </c>
      <c r="CF178" s="305" t="s">
        <v>487</v>
      </c>
      <c r="CG178" s="288" t="s">
        <v>107</v>
      </c>
      <c r="CH178" s="289">
        <v>1</v>
      </c>
      <c r="CI178" s="290">
        <f t="shared" si="620"/>
        <v>0</v>
      </c>
      <c r="CJ178" s="291">
        <f t="shared" si="621"/>
        <v>0</v>
      </c>
      <c r="CK178" s="587"/>
      <c r="CN178" s="286" t="s">
        <v>486</v>
      </c>
      <c r="CO178" s="305" t="s">
        <v>487</v>
      </c>
      <c r="CP178" s="288" t="s">
        <v>107</v>
      </c>
      <c r="CQ178" s="289">
        <v>1</v>
      </c>
      <c r="CR178" s="290">
        <f t="shared" si="622"/>
        <v>0</v>
      </c>
      <c r="CS178" s="291">
        <f t="shared" si="623"/>
        <v>0</v>
      </c>
      <c r="CT178" s="587"/>
      <c r="CW178" s="286" t="s">
        <v>486</v>
      </c>
      <c r="CX178" s="305" t="s">
        <v>487</v>
      </c>
      <c r="CY178" s="288" t="s">
        <v>107</v>
      </c>
      <c r="CZ178" s="289">
        <v>1</v>
      </c>
      <c r="DA178" s="290">
        <f t="shared" si="624"/>
        <v>0</v>
      </c>
      <c r="DB178" s="291">
        <f t="shared" si="625"/>
        <v>0</v>
      </c>
      <c r="DC178" s="587"/>
      <c r="DF178" s="286" t="s">
        <v>486</v>
      </c>
      <c r="DG178" s="305" t="s">
        <v>487</v>
      </c>
      <c r="DH178" s="288" t="s">
        <v>107</v>
      </c>
      <c r="DI178" s="289">
        <v>1</v>
      </c>
      <c r="DJ178" s="290">
        <f t="shared" si="626"/>
        <v>0</v>
      </c>
      <c r="DK178" s="291">
        <f t="shared" si="627"/>
        <v>0</v>
      </c>
      <c r="DL178" s="587"/>
      <c r="DO178" s="286" t="s">
        <v>486</v>
      </c>
      <c r="DP178" s="305" t="s">
        <v>487</v>
      </c>
      <c r="DQ178" s="288" t="s">
        <v>107</v>
      </c>
      <c r="DR178" s="289">
        <v>1</v>
      </c>
      <c r="DS178" s="290">
        <f t="shared" si="628"/>
        <v>0</v>
      </c>
      <c r="DT178" s="291">
        <f t="shared" si="629"/>
        <v>0</v>
      </c>
      <c r="DU178" s="587"/>
      <c r="DX178" s="286" t="s">
        <v>486</v>
      </c>
      <c r="DY178" s="305" t="s">
        <v>487</v>
      </c>
      <c r="DZ178" s="288" t="s">
        <v>107</v>
      </c>
      <c r="EA178" s="289">
        <v>1</v>
      </c>
      <c r="EB178" s="290">
        <f t="shared" si="630"/>
        <v>0</v>
      </c>
      <c r="EC178" s="291">
        <f t="shared" si="631"/>
        <v>0</v>
      </c>
      <c r="ED178" s="587"/>
      <c r="EG178" s="286" t="s">
        <v>486</v>
      </c>
      <c r="EH178" s="305" t="s">
        <v>487</v>
      </c>
      <c r="EI178" s="288" t="s">
        <v>107</v>
      </c>
      <c r="EJ178" s="289">
        <v>1</v>
      </c>
      <c r="EK178" s="290">
        <f t="shared" si="632"/>
        <v>0</v>
      </c>
      <c r="EL178" s="291">
        <f t="shared" si="633"/>
        <v>0</v>
      </c>
      <c r="EM178" s="587"/>
    </row>
    <row r="179" spans="1:143" ht="25.5" customHeight="1">
      <c r="B179" s="286" t="s">
        <v>488</v>
      </c>
      <c r="C179" s="305" t="s">
        <v>489</v>
      </c>
      <c r="D179" s="288" t="s">
        <v>107</v>
      </c>
      <c r="E179" s="289">
        <v>1</v>
      </c>
      <c r="F179" s="290">
        <v>0</v>
      </c>
      <c r="G179" s="291">
        <f t="shared" si="604"/>
        <v>0</v>
      </c>
      <c r="H179" s="587"/>
      <c r="K179" s="286" t="s">
        <v>488</v>
      </c>
      <c r="L179" s="305" t="s">
        <v>489</v>
      </c>
      <c r="M179" s="288" t="s">
        <v>107</v>
      </c>
      <c r="N179" s="289">
        <v>1</v>
      </c>
      <c r="O179" s="290">
        <f t="shared" si="543"/>
        <v>148721</v>
      </c>
      <c r="P179" s="291">
        <f t="shared" si="605"/>
        <v>148721</v>
      </c>
      <c r="Q179" s="587"/>
      <c r="T179" s="286" t="s">
        <v>488</v>
      </c>
      <c r="U179" s="305" t="s">
        <v>489</v>
      </c>
      <c r="V179" s="288" t="s">
        <v>107</v>
      </c>
      <c r="W179" s="289">
        <v>1</v>
      </c>
      <c r="X179" s="290">
        <f t="shared" si="606"/>
        <v>85723</v>
      </c>
      <c r="Y179" s="291">
        <f t="shared" si="607"/>
        <v>85723</v>
      </c>
      <c r="Z179" s="587"/>
      <c r="AC179" s="286" t="s">
        <v>488</v>
      </c>
      <c r="AD179" s="305" t="s">
        <v>489</v>
      </c>
      <c r="AE179" s="288" t="s">
        <v>107</v>
      </c>
      <c r="AF179" s="289">
        <v>1</v>
      </c>
      <c r="AG179" s="290">
        <f t="shared" si="608"/>
        <v>150000</v>
      </c>
      <c r="AH179" s="291">
        <f t="shared" si="609"/>
        <v>150000</v>
      </c>
      <c r="AI179" s="587"/>
      <c r="AL179" s="286" t="s">
        <v>488</v>
      </c>
      <c r="AM179" s="305" t="s">
        <v>489</v>
      </c>
      <c r="AN179" s="288" t="s">
        <v>107</v>
      </c>
      <c r="AO179" s="289">
        <v>1</v>
      </c>
      <c r="AP179" s="290">
        <f t="shared" si="610"/>
        <v>120000</v>
      </c>
      <c r="AQ179" s="291">
        <f t="shared" si="611"/>
        <v>120000</v>
      </c>
      <c r="AR179" s="587"/>
      <c r="AU179" s="286" t="s">
        <v>488</v>
      </c>
      <c r="AV179" s="305" t="s">
        <v>489</v>
      </c>
      <c r="AW179" s="288" t="s">
        <v>107</v>
      </c>
      <c r="AX179" s="289">
        <v>1</v>
      </c>
      <c r="AY179" s="290">
        <f t="shared" si="612"/>
        <v>235000</v>
      </c>
      <c r="AZ179" s="291">
        <f t="shared" si="613"/>
        <v>235000</v>
      </c>
      <c r="BA179" s="587"/>
      <c r="BD179" s="286" t="s">
        <v>488</v>
      </c>
      <c r="BE179" s="305" t="s">
        <v>489</v>
      </c>
      <c r="BF179" s="288" t="s">
        <v>107</v>
      </c>
      <c r="BG179" s="289">
        <v>1</v>
      </c>
      <c r="BH179" s="290">
        <f t="shared" si="614"/>
        <v>174008.2</v>
      </c>
      <c r="BI179" s="291">
        <f t="shared" si="615"/>
        <v>174008</v>
      </c>
      <c r="BJ179" s="587"/>
      <c r="BM179" s="286" t="s">
        <v>488</v>
      </c>
      <c r="BN179" s="305" t="s">
        <v>489</v>
      </c>
      <c r="BO179" s="288" t="s">
        <v>107</v>
      </c>
      <c r="BP179" s="289">
        <v>1</v>
      </c>
      <c r="BQ179" s="290">
        <f t="shared" si="616"/>
        <v>0</v>
      </c>
      <c r="BR179" s="291">
        <f t="shared" si="617"/>
        <v>0</v>
      </c>
      <c r="BS179" s="587"/>
      <c r="BV179" s="286" t="s">
        <v>488</v>
      </c>
      <c r="BW179" s="305" t="s">
        <v>489</v>
      </c>
      <c r="BX179" s="288" t="s">
        <v>107</v>
      </c>
      <c r="BY179" s="289">
        <v>1</v>
      </c>
      <c r="BZ179" s="290">
        <f t="shared" si="618"/>
        <v>0</v>
      </c>
      <c r="CA179" s="291">
        <f t="shared" si="619"/>
        <v>0</v>
      </c>
      <c r="CB179" s="587"/>
      <c r="CE179" s="286" t="s">
        <v>488</v>
      </c>
      <c r="CF179" s="305" t="s">
        <v>489</v>
      </c>
      <c r="CG179" s="288" t="s">
        <v>107</v>
      </c>
      <c r="CH179" s="289">
        <v>1</v>
      </c>
      <c r="CI179" s="290">
        <f t="shared" si="620"/>
        <v>0</v>
      </c>
      <c r="CJ179" s="291">
        <f t="shared" si="621"/>
        <v>0</v>
      </c>
      <c r="CK179" s="587"/>
      <c r="CN179" s="286" t="s">
        <v>488</v>
      </c>
      <c r="CO179" s="305" t="s">
        <v>489</v>
      </c>
      <c r="CP179" s="288" t="s">
        <v>107</v>
      </c>
      <c r="CQ179" s="289">
        <v>1</v>
      </c>
      <c r="CR179" s="290">
        <f t="shared" si="622"/>
        <v>0</v>
      </c>
      <c r="CS179" s="291">
        <f t="shared" si="623"/>
        <v>0</v>
      </c>
      <c r="CT179" s="587"/>
      <c r="CW179" s="286" t="s">
        <v>488</v>
      </c>
      <c r="CX179" s="305" t="s">
        <v>489</v>
      </c>
      <c r="CY179" s="288" t="s">
        <v>107</v>
      </c>
      <c r="CZ179" s="289">
        <v>1</v>
      </c>
      <c r="DA179" s="290">
        <f t="shared" si="624"/>
        <v>0</v>
      </c>
      <c r="DB179" s="291">
        <f t="shared" si="625"/>
        <v>0</v>
      </c>
      <c r="DC179" s="587"/>
      <c r="DF179" s="286" t="s">
        <v>488</v>
      </c>
      <c r="DG179" s="305" t="s">
        <v>489</v>
      </c>
      <c r="DH179" s="288" t="s">
        <v>107</v>
      </c>
      <c r="DI179" s="289">
        <v>1</v>
      </c>
      <c r="DJ179" s="290">
        <f t="shared" si="626"/>
        <v>0</v>
      </c>
      <c r="DK179" s="291">
        <f t="shared" si="627"/>
        <v>0</v>
      </c>
      <c r="DL179" s="587"/>
      <c r="DO179" s="286" t="s">
        <v>488</v>
      </c>
      <c r="DP179" s="305" t="s">
        <v>489</v>
      </c>
      <c r="DQ179" s="288" t="s">
        <v>107</v>
      </c>
      <c r="DR179" s="289">
        <v>1</v>
      </c>
      <c r="DS179" s="290">
        <f t="shared" si="628"/>
        <v>0</v>
      </c>
      <c r="DT179" s="291">
        <f t="shared" si="629"/>
        <v>0</v>
      </c>
      <c r="DU179" s="587"/>
      <c r="DX179" s="286" t="s">
        <v>488</v>
      </c>
      <c r="DY179" s="305" t="s">
        <v>489</v>
      </c>
      <c r="DZ179" s="288" t="s">
        <v>107</v>
      </c>
      <c r="EA179" s="289">
        <v>1</v>
      </c>
      <c r="EB179" s="290">
        <f t="shared" si="630"/>
        <v>0</v>
      </c>
      <c r="EC179" s="291">
        <f t="shared" si="631"/>
        <v>0</v>
      </c>
      <c r="ED179" s="587"/>
      <c r="EG179" s="286" t="s">
        <v>488</v>
      </c>
      <c r="EH179" s="305" t="s">
        <v>489</v>
      </c>
      <c r="EI179" s="288" t="s">
        <v>107</v>
      </c>
      <c r="EJ179" s="289">
        <v>1</v>
      </c>
      <c r="EK179" s="290">
        <f t="shared" si="632"/>
        <v>0</v>
      </c>
      <c r="EL179" s="291">
        <f t="shared" si="633"/>
        <v>0</v>
      </c>
      <c r="EM179" s="587"/>
    </row>
    <row r="180" spans="1:143" ht="19.5" customHeight="1">
      <c r="B180" s="286" t="s">
        <v>490</v>
      </c>
      <c r="C180" s="305" t="s">
        <v>491</v>
      </c>
      <c r="D180" s="288" t="s">
        <v>107</v>
      </c>
      <c r="E180" s="289">
        <v>1</v>
      </c>
      <c r="F180" s="290">
        <v>0</v>
      </c>
      <c r="G180" s="291">
        <f t="shared" si="604"/>
        <v>0</v>
      </c>
      <c r="H180" s="587"/>
      <c r="K180" s="286" t="s">
        <v>490</v>
      </c>
      <c r="L180" s="305" t="s">
        <v>491</v>
      </c>
      <c r="M180" s="288" t="s">
        <v>107</v>
      </c>
      <c r="N180" s="289">
        <v>1</v>
      </c>
      <c r="O180" s="290">
        <f t="shared" si="543"/>
        <v>135401</v>
      </c>
      <c r="P180" s="291">
        <f t="shared" si="605"/>
        <v>135401</v>
      </c>
      <c r="Q180" s="587"/>
      <c r="T180" s="286" t="s">
        <v>490</v>
      </c>
      <c r="U180" s="305" t="s">
        <v>491</v>
      </c>
      <c r="V180" s="288" t="s">
        <v>107</v>
      </c>
      <c r="W180" s="289">
        <v>1</v>
      </c>
      <c r="X180" s="290">
        <f t="shared" si="606"/>
        <v>82825</v>
      </c>
      <c r="Y180" s="291">
        <f t="shared" si="607"/>
        <v>82825</v>
      </c>
      <c r="Z180" s="587"/>
      <c r="AC180" s="286" t="s">
        <v>490</v>
      </c>
      <c r="AD180" s="305" t="s">
        <v>491</v>
      </c>
      <c r="AE180" s="288" t="s">
        <v>107</v>
      </c>
      <c r="AF180" s="289">
        <v>1</v>
      </c>
      <c r="AG180" s="290">
        <f t="shared" si="608"/>
        <v>150000</v>
      </c>
      <c r="AH180" s="291">
        <f t="shared" si="609"/>
        <v>150000</v>
      </c>
      <c r="AI180" s="587"/>
      <c r="AL180" s="286" t="s">
        <v>490</v>
      </c>
      <c r="AM180" s="305" t="s">
        <v>491</v>
      </c>
      <c r="AN180" s="288" t="s">
        <v>107</v>
      </c>
      <c r="AO180" s="289">
        <v>1</v>
      </c>
      <c r="AP180" s="290">
        <f t="shared" si="610"/>
        <v>100000</v>
      </c>
      <c r="AQ180" s="291">
        <f t="shared" si="611"/>
        <v>100000</v>
      </c>
      <c r="AR180" s="587"/>
      <c r="AU180" s="286" t="s">
        <v>490</v>
      </c>
      <c r="AV180" s="305" t="s">
        <v>491</v>
      </c>
      <c r="AW180" s="288" t="s">
        <v>107</v>
      </c>
      <c r="AX180" s="289">
        <v>1</v>
      </c>
      <c r="AY180" s="290">
        <f t="shared" si="612"/>
        <v>235000</v>
      </c>
      <c r="AZ180" s="291">
        <f t="shared" si="613"/>
        <v>235000</v>
      </c>
      <c r="BA180" s="587"/>
      <c r="BD180" s="286" t="s">
        <v>490</v>
      </c>
      <c r="BE180" s="305" t="s">
        <v>491</v>
      </c>
      <c r="BF180" s="288" t="s">
        <v>107</v>
      </c>
      <c r="BG180" s="289">
        <v>1</v>
      </c>
      <c r="BH180" s="290">
        <f t="shared" si="614"/>
        <v>77250</v>
      </c>
      <c r="BI180" s="291">
        <f t="shared" si="615"/>
        <v>77250</v>
      </c>
      <c r="BJ180" s="587"/>
      <c r="BM180" s="286" t="s">
        <v>490</v>
      </c>
      <c r="BN180" s="305" t="s">
        <v>491</v>
      </c>
      <c r="BO180" s="288" t="s">
        <v>107</v>
      </c>
      <c r="BP180" s="289">
        <v>1</v>
      </c>
      <c r="BQ180" s="290">
        <f t="shared" si="616"/>
        <v>0</v>
      </c>
      <c r="BR180" s="291">
        <f t="shared" si="617"/>
        <v>0</v>
      </c>
      <c r="BS180" s="587"/>
      <c r="BV180" s="286" t="s">
        <v>490</v>
      </c>
      <c r="BW180" s="305" t="s">
        <v>491</v>
      </c>
      <c r="BX180" s="288" t="s">
        <v>107</v>
      </c>
      <c r="BY180" s="289">
        <v>1</v>
      </c>
      <c r="BZ180" s="290">
        <f t="shared" si="618"/>
        <v>0</v>
      </c>
      <c r="CA180" s="291">
        <f t="shared" si="619"/>
        <v>0</v>
      </c>
      <c r="CB180" s="587"/>
      <c r="CE180" s="286" t="s">
        <v>490</v>
      </c>
      <c r="CF180" s="305" t="s">
        <v>491</v>
      </c>
      <c r="CG180" s="288" t="s">
        <v>107</v>
      </c>
      <c r="CH180" s="289">
        <v>1</v>
      </c>
      <c r="CI180" s="290">
        <f t="shared" si="620"/>
        <v>0</v>
      </c>
      <c r="CJ180" s="291">
        <f t="shared" si="621"/>
        <v>0</v>
      </c>
      <c r="CK180" s="587"/>
      <c r="CN180" s="286" t="s">
        <v>490</v>
      </c>
      <c r="CO180" s="305" t="s">
        <v>491</v>
      </c>
      <c r="CP180" s="288" t="s">
        <v>107</v>
      </c>
      <c r="CQ180" s="289">
        <v>1</v>
      </c>
      <c r="CR180" s="290">
        <f t="shared" si="622"/>
        <v>0</v>
      </c>
      <c r="CS180" s="291">
        <f t="shared" si="623"/>
        <v>0</v>
      </c>
      <c r="CT180" s="587"/>
      <c r="CW180" s="286" t="s">
        <v>490</v>
      </c>
      <c r="CX180" s="305" t="s">
        <v>491</v>
      </c>
      <c r="CY180" s="288" t="s">
        <v>107</v>
      </c>
      <c r="CZ180" s="289">
        <v>1</v>
      </c>
      <c r="DA180" s="290">
        <f t="shared" si="624"/>
        <v>0</v>
      </c>
      <c r="DB180" s="291">
        <f t="shared" si="625"/>
        <v>0</v>
      </c>
      <c r="DC180" s="587"/>
      <c r="DF180" s="286" t="s">
        <v>490</v>
      </c>
      <c r="DG180" s="305" t="s">
        <v>491</v>
      </c>
      <c r="DH180" s="288" t="s">
        <v>107</v>
      </c>
      <c r="DI180" s="289">
        <v>1</v>
      </c>
      <c r="DJ180" s="290">
        <f t="shared" si="626"/>
        <v>0</v>
      </c>
      <c r="DK180" s="291">
        <f t="shared" si="627"/>
        <v>0</v>
      </c>
      <c r="DL180" s="587"/>
      <c r="DO180" s="286" t="s">
        <v>490</v>
      </c>
      <c r="DP180" s="305" t="s">
        <v>491</v>
      </c>
      <c r="DQ180" s="288" t="s">
        <v>107</v>
      </c>
      <c r="DR180" s="289">
        <v>1</v>
      </c>
      <c r="DS180" s="290">
        <f t="shared" si="628"/>
        <v>0</v>
      </c>
      <c r="DT180" s="291">
        <f t="shared" si="629"/>
        <v>0</v>
      </c>
      <c r="DU180" s="587"/>
      <c r="DX180" s="286" t="s">
        <v>490</v>
      </c>
      <c r="DY180" s="305" t="s">
        <v>491</v>
      </c>
      <c r="DZ180" s="288" t="s">
        <v>107</v>
      </c>
      <c r="EA180" s="289">
        <v>1</v>
      </c>
      <c r="EB180" s="290">
        <f t="shared" si="630"/>
        <v>0</v>
      </c>
      <c r="EC180" s="291">
        <f t="shared" si="631"/>
        <v>0</v>
      </c>
      <c r="ED180" s="587"/>
      <c r="EG180" s="286" t="s">
        <v>490</v>
      </c>
      <c r="EH180" s="305" t="s">
        <v>491</v>
      </c>
      <c r="EI180" s="288" t="s">
        <v>107</v>
      </c>
      <c r="EJ180" s="289">
        <v>1</v>
      </c>
      <c r="EK180" s="290">
        <f t="shared" si="632"/>
        <v>0</v>
      </c>
      <c r="EL180" s="291">
        <f t="shared" si="633"/>
        <v>0</v>
      </c>
      <c r="EM180" s="587"/>
    </row>
    <row r="181" spans="1:143" ht="21" customHeight="1">
      <c r="B181" s="286" t="s">
        <v>492</v>
      </c>
      <c r="C181" s="305" t="s">
        <v>493</v>
      </c>
      <c r="D181" s="288" t="s">
        <v>107</v>
      </c>
      <c r="E181" s="289">
        <v>1</v>
      </c>
      <c r="F181" s="290">
        <v>0</v>
      </c>
      <c r="G181" s="291">
        <f t="shared" si="604"/>
        <v>0</v>
      </c>
      <c r="H181" s="587"/>
      <c r="K181" s="286" t="s">
        <v>492</v>
      </c>
      <c r="L181" s="305" t="s">
        <v>493</v>
      </c>
      <c r="M181" s="288" t="s">
        <v>107</v>
      </c>
      <c r="N181" s="289">
        <v>1</v>
      </c>
      <c r="O181" s="290">
        <f t="shared" si="543"/>
        <v>238961</v>
      </c>
      <c r="P181" s="291">
        <f t="shared" si="605"/>
        <v>238961</v>
      </c>
      <c r="Q181" s="587"/>
      <c r="T181" s="286" t="s">
        <v>492</v>
      </c>
      <c r="U181" s="305" t="s">
        <v>493</v>
      </c>
      <c r="V181" s="288" t="s">
        <v>107</v>
      </c>
      <c r="W181" s="289">
        <v>1</v>
      </c>
      <c r="X181" s="290">
        <f t="shared" si="606"/>
        <v>56725</v>
      </c>
      <c r="Y181" s="291">
        <f t="shared" si="607"/>
        <v>56725</v>
      </c>
      <c r="Z181" s="587"/>
      <c r="AC181" s="286" t="s">
        <v>492</v>
      </c>
      <c r="AD181" s="305" t="s">
        <v>493</v>
      </c>
      <c r="AE181" s="288" t="s">
        <v>107</v>
      </c>
      <c r="AF181" s="289">
        <v>1</v>
      </c>
      <c r="AG181" s="290">
        <f t="shared" si="608"/>
        <v>350000</v>
      </c>
      <c r="AH181" s="291">
        <f t="shared" si="609"/>
        <v>350000</v>
      </c>
      <c r="AI181" s="587"/>
      <c r="AL181" s="286" t="s">
        <v>492</v>
      </c>
      <c r="AM181" s="305" t="s">
        <v>493</v>
      </c>
      <c r="AN181" s="288" t="s">
        <v>107</v>
      </c>
      <c r="AO181" s="289">
        <v>1</v>
      </c>
      <c r="AP181" s="290">
        <f t="shared" si="610"/>
        <v>150000</v>
      </c>
      <c r="AQ181" s="291">
        <f t="shared" si="611"/>
        <v>150000</v>
      </c>
      <c r="AR181" s="587"/>
      <c r="AU181" s="286" t="s">
        <v>492</v>
      </c>
      <c r="AV181" s="305" t="s">
        <v>493</v>
      </c>
      <c r="AW181" s="288" t="s">
        <v>107</v>
      </c>
      <c r="AX181" s="289">
        <v>1</v>
      </c>
      <c r="AY181" s="290">
        <f t="shared" si="612"/>
        <v>290000</v>
      </c>
      <c r="AZ181" s="291">
        <f t="shared" si="613"/>
        <v>290000</v>
      </c>
      <c r="BA181" s="587"/>
      <c r="BD181" s="286" t="s">
        <v>492</v>
      </c>
      <c r="BE181" s="305" t="s">
        <v>493</v>
      </c>
      <c r="BF181" s="288" t="s">
        <v>107</v>
      </c>
      <c r="BG181" s="289">
        <v>1</v>
      </c>
      <c r="BH181" s="290">
        <f t="shared" si="614"/>
        <v>309000</v>
      </c>
      <c r="BI181" s="291">
        <f t="shared" si="615"/>
        <v>309000</v>
      </c>
      <c r="BJ181" s="587"/>
      <c r="BM181" s="286" t="s">
        <v>492</v>
      </c>
      <c r="BN181" s="305" t="s">
        <v>493</v>
      </c>
      <c r="BO181" s="288" t="s">
        <v>107</v>
      </c>
      <c r="BP181" s="289">
        <v>1</v>
      </c>
      <c r="BQ181" s="290">
        <f t="shared" si="616"/>
        <v>0</v>
      </c>
      <c r="BR181" s="291">
        <f t="shared" si="617"/>
        <v>0</v>
      </c>
      <c r="BS181" s="587"/>
      <c r="BV181" s="286" t="s">
        <v>492</v>
      </c>
      <c r="BW181" s="305" t="s">
        <v>493</v>
      </c>
      <c r="BX181" s="288" t="s">
        <v>107</v>
      </c>
      <c r="BY181" s="289">
        <v>1</v>
      </c>
      <c r="BZ181" s="290">
        <f t="shared" si="618"/>
        <v>0</v>
      </c>
      <c r="CA181" s="291">
        <f t="shared" si="619"/>
        <v>0</v>
      </c>
      <c r="CB181" s="587"/>
      <c r="CE181" s="286" t="s">
        <v>492</v>
      </c>
      <c r="CF181" s="305" t="s">
        <v>493</v>
      </c>
      <c r="CG181" s="288" t="s">
        <v>107</v>
      </c>
      <c r="CH181" s="289">
        <v>1</v>
      </c>
      <c r="CI181" s="290">
        <f t="shared" si="620"/>
        <v>0</v>
      </c>
      <c r="CJ181" s="291">
        <f t="shared" si="621"/>
        <v>0</v>
      </c>
      <c r="CK181" s="587"/>
      <c r="CN181" s="286" t="s">
        <v>492</v>
      </c>
      <c r="CO181" s="305" t="s">
        <v>493</v>
      </c>
      <c r="CP181" s="288" t="s">
        <v>107</v>
      </c>
      <c r="CQ181" s="289">
        <v>1</v>
      </c>
      <c r="CR181" s="290">
        <f t="shared" si="622"/>
        <v>0</v>
      </c>
      <c r="CS181" s="291">
        <f t="shared" si="623"/>
        <v>0</v>
      </c>
      <c r="CT181" s="587"/>
      <c r="CW181" s="286" t="s">
        <v>492</v>
      </c>
      <c r="CX181" s="305" t="s">
        <v>493</v>
      </c>
      <c r="CY181" s="288" t="s">
        <v>107</v>
      </c>
      <c r="CZ181" s="289">
        <v>1</v>
      </c>
      <c r="DA181" s="290">
        <f t="shared" si="624"/>
        <v>0</v>
      </c>
      <c r="DB181" s="291">
        <f t="shared" si="625"/>
        <v>0</v>
      </c>
      <c r="DC181" s="587"/>
      <c r="DF181" s="286" t="s">
        <v>492</v>
      </c>
      <c r="DG181" s="305" t="s">
        <v>493</v>
      </c>
      <c r="DH181" s="288" t="s">
        <v>107</v>
      </c>
      <c r="DI181" s="289">
        <v>1</v>
      </c>
      <c r="DJ181" s="290">
        <f t="shared" si="626"/>
        <v>0</v>
      </c>
      <c r="DK181" s="291">
        <f t="shared" si="627"/>
        <v>0</v>
      </c>
      <c r="DL181" s="587"/>
      <c r="DO181" s="286" t="s">
        <v>492</v>
      </c>
      <c r="DP181" s="305" t="s">
        <v>493</v>
      </c>
      <c r="DQ181" s="288" t="s">
        <v>107</v>
      </c>
      <c r="DR181" s="289">
        <v>1</v>
      </c>
      <c r="DS181" s="290">
        <f t="shared" si="628"/>
        <v>0</v>
      </c>
      <c r="DT181" s="291">
        <f t="shared" si="629"/>
        <v>0</v>
      </c>
      <c r="DU181" s="587"/>
      <c r="DX181" s="286" t="s">
        <v>492</v>
      </c>
      <c r="DY181" s="305" t="s">
        <v>493</v>
      </c>
      <c r="DZ181" s="288" t="s">
        <v>107</v>
      </c>
      <c r="EA181" s="289">
        <v>1</v>
      </c>
      <c r="EB181" s="290">
        <f t="shared" si="630"/>
        <v>0</v>
      </c>
      <c r="EC181" s="291">
        <f t="shared" si="631"/>
        <v>0</v>
      </c>
      <c r="ED181" s="587"/>
      <c r="EG181" s="286" t="s">
        <v>492</v>
      </c>
      <c r="EH181" s="305" t="s">
        <v>493</v>
      </c>
      <c r="EI181" s="288" t="s">
        <v>107</v>
      </c>
      <c r="EJ181" s="289">
        <v>1</v>
      </c>
      <c r="EK181" s="290">
        <f t="shared" si="632"/>
        <v>0</v>
      </c>
      <c r="EL181" s="291">
        <f t="shared" si="633"/>
        <v>0</v>
      </c>
      <c r="EM181" s="587"/>
    </row>
    <row r="182" spans="1:143" ht="21" customHeight="1">
      <c r="B182" s="286" t="s">
        <v>494</v>
      </c>
      <c r="C182" s="305" t="s">
        <v>495</v>
      </c>
      <c r="D182" s="288" t="s">
        <v>109</v>
      </c>
      <c r="E182" s="289">
        <v>1</v>
      </c>
      <c r="F182" s="290">
        <v>0</v>
      </c>
      <c r="G182" s="291">
        <f t="shared" si="604"/>
        <v>0</v>
      </c>
      <c r="H182" s="587"/>
      <c r="K182" s="286" t="s">
        <v>494</v>
      </c>
      <c r="L182" s="305" t="s">
        <v>495</v>
      </c>
      <c r="M182" s="288" t="s">
        <v>109</v>
      </c>
      <c r="N182" s="289">
        <v>1</v>
      </c>
      <c r="O182" s="290">
        <f t="shared" si="543"/>
        <v>14258</v>
      </c>
      <c r="P182" s="291">
        <f t="shared" si="605"/>
        <v>14258</v>
      </c>
      <c r="Q182" s="587"/>
      <c r="T182" s="286" t="s">
        <v>494</v>
      </c>
      <c r="U182" s="305" t="s">
        <v>495</v>
      </c>
      <c r="V182" s="288" t="s">
        <v>109</v>
      </c>
      <c r="W182" s="289">
        <v>1</v>
      </c>
      <c r="X182" s="290">
        <f t="shared" si="606"/>
        <v>19500</v>
      </c>
      <c r="Y182" s="291">
        <f t="shared" si="607"/>
        <v>19500</v>
      </c>
      <c r="Z182" s="587"/>
      <c r="AC182" s="286" t="s">
        <v>494</v>
      </c>
      <c r="AD182" s="305" t="s">
        <v>495</v>
      </c>
      <c r="AE182" s="288" t="s">
        <v>109</v>
      </c>
      <c r="AF182" s="289">
        <v>1</v>
      </c>
      <c r="AG182" s="290">
        <f t="shared" si="608"/>
        <v>2500</v>
      </c>
      <c r="AH182" s="291">
        <f t="shared" si="609"/>
        <v>2500</v>
      </c>
      <c r="AI182" s="587"/>
      <c r="AL182" s="286" t="s">
        <v>494</v>
      </c>
      <c r="AM182" s="305" t="s">
        <v>495</v>
      </c>
      <c r="AN182" s="288" t="s">
        <v>109</v>
      </c>
      <c r="AO182" s="289">
        <v>1</v>
      </c>
      <c r="AP182" s="290">
        <f t="shared" si="610"/>
        <v>5000</v>
      </c>
      <c r="AQ182" s="291">
        <f t="shared" si="611"/>
        <v>5000</v>
      </c>
      <c r="AR182" s="587"/>
      <c r="AU182" s="286" t="s">
        <v>494</v>
      </c>
      <c r="AV182" s="305" t="s">
        <v>495</v>
      </c>
      <c r="AW182" s="288" t="s">
        <v>109</v>
      </c>
      <c r="AX182" s="289">
        <v>1</v>
      </c>
      <c r="AY182" s="290">
        <f t="shared" si="612"/>
        <v>3000</v>
      </c>
      <c r="AZ182" s="291">
        <f t="shared" si="613"/>
        <v>3000</v>
      </c>
      <c r="BA182" s="587"/>
      <c r="BD182" s="286" t="s">
        <v>494</v>
      </c>
      <c r="BE182" s="305" t="s">
        <v>495</v>
      </c>
      <c r="BF182" s="288" t="s">
        <v>109</v>
      </c>
      <c r="BG182" s="289">
        <v>1</v>
      </c>
      <c r="BH182" s="290">
        <f t="shared" si="614"/>
        <v>4120</v>
      </c>
      <c r="BI182" s="291">
        <f t="shared" si="615"/>
        <v>4120</v>
      </c>
      <c r="BJ182" s="587"/>
      <c r="BM182" s="286" t="s">
        <v>494</v>
      </c>
      <c r="BN182" s="305" t="s">
        <v>495</v>
      </c>
      <c r="BO182" s="288" t="s">
        <v>109</v>
      </c>
      <c r="BP182" s="289">
        <v>1</v>
      </c>
      <c r="BQ182" s="290">
        <f t="shared" si="616"/>
        <v>0</v>
      </c>
      <c r="BR182" s="291">
        <f t="shared" si="617"/>
        <v>0</v>
      </c>
      <c r="BS182" s="587"/>
      <c r="BV182" s="286" t="s">
        <v>494</v>
      </c>
      <c r="BW182" s="305" t="s">
        <v>495</v>
      </c>
      <c r="BX182" s="288" t="s">
        <v>109</v>
      </c>
      <c r="BY182" s="289">
        <v>1</v>
      </c>
      <c r="BZ182" s="290">
        <f t="shared" si="618"/>
        <v>0</v>
      </c>
      <c r="CA182" s="291">
        <f t="shared" si="619"/>
        <v>0</v>
      </c>
      <c r="CB182" s="587"/>
      <c r="CE182" s="286" t="s">
        <v>494</v>
      </c>
      <c r="CF182" s="305" t="s">
        <v>495</v>
      </c>
      <c r="CG182" s="288" t="s">
        <v>109</v>
      </c>
      <c r="CH182" s="289">
        <v>1</v>
      </c>
      <c r="CI182" s="290">
        <f t="shared" si="620"/>
        <v>0</v>
      </c>
      <c r="CJ182" s="291">
        <f t="shared" si="621"/>
        <v>0</v>
      </c>
      <c r="CK182" s="587"/>
      <c r="CN182" s="286" t="s">
        <v>494</v>
      </c>
      <c r="CO182" s="305" t="s">
        <v>495</v>
      </c>
      <c r="CP182" s="288" t="s">
        <v>109</v>
      </c>
      <c r="CQ182" s="289">
        <v>1</v>
      </c>
      <c r="CR182" s="290">
        <f t="shared" si="622"/>
        <v>0</v>
      </c>
      <c r="CS182" s="291">
        <f t="shared" si="623"/>
        <v>0</v>
      </c>
      <c r="CT182" s="587"/>
      <c r="CW182" s="286" t="s">
        <v>494</v>
      </c>
      <c r="CX182" s="305" t="s">
        <v>495</v>
      </c>
      <c r="CY182" s="288" t="s">
        <v>109</v>
      </c>
      <c r="CZ182" s="289">
        <v>1</v>
      </c>
      <c r="DA182" s="290">
        <f t="shared" si="624"/>
        <v>0</v>
      </c>
      <c r="DB182" s="291">
        <f t="shared" si="625"/>
        <v>0</v>
      </c>
      <c r="DC182" s="587"/>
      <c r="DF182" s="286" t="s">
        <v>494</v>
      </c>
      <c r="DG182" s="305" t="s">
        <v>495</v>
      </c>
      <c r="DH182" s="288" t="s">
        <v>109</v>
      </c>
      <c r="DI182" s="289">
        <v>1</v>
      </c>
      <c r="DJ182" s="290">
        <f t="shared" si="626"/>
        <v>0</v>
      </c>
      <c r="DK182" s="291">
        <f t="shared" si="627"/>
        <v>0</v>
      </c>
      <c r="DL182" s="587"/>
      <c r="DO182" s="286" t="s">
        <v>494</v>
      </c>
      <c r="DP182" s="305" t="s">
        <v>495</v>
      </c>
      <c r="DQ182" s="288" t="s">
        <v>109</v>
      </c>
      <c r="DR182" s="289">
        <v>1</v>
      </c>
      <c r="DS182" s="290">
        <f t="shared" si="628"/>
        <v>0</v>
      </c>
      <c r="DT182" s="291">
        <f t="shared" si="629"/>
        <v>0</v>
      </c>
      <c r="DU182" s="587"/>
      <c r="DX182" s="286" t="s">
        <v>494</v>
      </c>
      <c r="DY182" s="305" t="s">
        <v>495</v>
      </c>
      <c r="DZ182" s="288" t="s">
        <v>109</v>
      </c>
      <c r="EA182" s="289">
        <v>1</v>
      </c>
      <c r="EB182" s="290">
        <f t="shared" si="630"/>
        <v>0</v>
      </c>
      <c r="EC182" s="291">
        <f t="shared" si="631"/>
        <v>0</v>
      </c>
      <c r="ED182" s="587"/>
      <c r="EG182" s="286" t="s">
        <v>494</v>
      </c>
      <c r="EH182" s="305" t="s">
        <v>495</v>
      </c>
      <c r="EI182" s="288" t="s">
        <v>109</v>
      </c>
      <c r="EJ182" s="289">
        <v>1</v>
      </c>
      <c r="EK182" s="290">
        <f t="shared" si="632"/>
        <v>0</v>
      </c>
      <c r="EL182" s="291">
        <f t="shared" si="633"/>
        <v>0</v>
      </c>
      <c r="EM182" s="587"/>
    </row>
    <row r="183" spans="1:143" ht="21" customHeight="1">
      <c r="B183" s="286" t="s">
        <v>496</v>
      </c>
      <c r="C183" s="305" t="s">
        <v>497</v>
      </c>
      <c r="D183" s="288" t="s">
        <v>107</v>
      </c>
      <c r="E183" s="289">
        <v>1</v>
      </c>
      <c r="F183" s="290">
        <v>0</v>
      </c>
      <c r="G183" s="291">
        <f t="shared" si="604"/>
        <v>0</v>
      </c>
      <c r="H183" s="587"/>
      <c r="K183" s="286" t="s">
        <v>496</v>
      </c>
      <c r="L183" s="305" t="s">
        <v>497</v>
      </c>
      <c r="M183" s="288" t="s">
        <v>107</v>
      </c>
      <c r="N183" s="289">
        <v>1</v>
      </c>
      <c r="O183" s="290">
        <f t="shared" si="543"/>
        <v>435010</v>
      </c>
      <c r="P183" s="291">
        <f t="shared" si="605"/>
        <v>435010</v>
      </c>
      <c r="Q183" s="587"/>
      <c r="T183" s="286" t="s">
        <v>496</v>
      </c>
      <c r="U183" s="305" t="s">
        <v>497</v>
      </c>
      <c r="V183" s="288" t="s">
        <v>107</v>
      </c>
      <c r="W183" s="289">
        <v>1</v>
      </c>
      <c r="X183" s="290">
        <f t="shared" si="606"/>
        <v>55723</v>
      </c>
      <c r="Y183" s="291">
        <f t="shared" si="607"/>
        <v>55723</v>
      </c>
      <c r="Z183" s="587"/>
      <c r="AC183" s="286" t="s">
        <v>496</v>
      </c>
      <c r="AD183" s="305" t="s">
        <v>497</v>
      </c>
      <c r="AE183" s="288" t="s">
        <v>107</v>
      </c>
      <c r="AF183" s="289">
        <v>1</v>
      </c>
      <c r="AG183" s="290">
        <f t="shared" si="608"/>
        <v>70000</v>
      </c>
      <c r="AH183" s="291">
        <f t="shared" si="609"/>
        <v>70000</v>
      </c>
      <c r="AI183" s="587"/>
      <c r="AL183" s="286" t="s">
        <v>496</v>
      </c>
      <c r="AM183" s="305" t="s">
        <v>497</v>
      </c>
      <c r="AN183" s="288" t="s">
        <v>107</v>
      </c>
      <c r="AO183" s="289">
        <v>1</v>
      </c>
      <c r="AP183" s="290">
        <f t="shared" si="610"/>
        <v>20000</v>
      </c>
      <c r="AQ183" s="291">
        <f t="shared" si="611"/>
        <v>20000</v>
      </c>
      <c r="AR183" s="587"/>
      <c r="AU183" s="286" t="s">
        <v>496</v>
      </c>
      <c r="AV183" s="305" t="s">
        <v>497</v>
      </c>
      <c r="AW183" s="288" t="s">
        <v>107</v>
      </c>
      <c r="AX183" s="289">
        <v>1</v>
      </c>
      <c r="AY183" s="290">
        <f t="shared" si="612"/>
        <v>20000</v>
      </c>
      <c r="AZ183" s="291">
        <f t="shared" si="613"/>
        <v>20000</v>
      </c>
      <c r="BA183" s="587"/>
      <c r="BD183" s="286" t="s">
        <v>496</v>
      </c>
      <c r="BE183" s="305" t="s">
        <v>497</v>
      </c>
      <c r="BF183" s="288" t="s">
        <v>107</v>
      </c>
      <c r="BG183" s="289">
        <v>1</v>
      </c>
      <c r="BH183" s="290">
        <f t="shared" si="614"/>
        <v>6180</v>
      </c>
      <c r="BI183" s="291">
        <f t="shared" si="615"/>
        <v>6180</v>
      </c>
      <c r="BJ183" s="587"/>
      <c r="BM183" s="286" t="s">
        <v>496</v>
      </c>
      <c r="BN183" s="305" t="s">
        <v>497</v>
      </c>
      <c r="BO183" s="288" t="s">
        <v>107</v>
      </c>
      <c r="BP183" s="289">
        <v>1</v>
      </c>
      <c r="BQ183" s="290">
        <f t="shared" si="616"/>
        <v>0</v>
      </c>
      <c r="BR183" s="291">
        <f t="shared" si="617"/>
        <v>0</v>
      </c>
      <c r="BS183" s="587"/>
      <c r="BV183" s="286" t="s">
        <v>496</v>
      </c>
      <c r="BW183" s="305" t="s">
        <v>497</v>
      </c>
      <c r="BX183" s="288" t="s">
        <v>107</v>
      </c>
      <c r="BY183" s="289">
        <v>1</v>
      </c>
      <c r="BZ183" s="290">
        <f t="shared" si="618"/>
        <v>0</v>
      </c>
      <c r="CA183" s="291">
        <f t="shared" si="619"/>
        <v>0</v>
      </c>
      <c r="CB183" s="587"/>
      <c r="CE183" s="286" t="s">
        <v>496</v>
      </c>
      <c r="CF183" s="305" t="s">
        <v>497</v>
      </c>
      <c r="CG183" s="288" t="s">
        <v>107</v>
      </c>
      <c r="CH183" s="289">
        <v>1</v>
      </c>
      <c r="CI183" s="290">
        <f t="shared" si="620"/>
        <v>0</v>
      </c>
      <c r="CJ183" s="291">
        <f t="shared" si="621"/>
        <v>0</v>
      </c>
      <c r="CK183" s="587"/>
      <c r="CN183" s="286" t="s">
        <v>496</v>
      </c>
      <c r="CO183" s="305" t="s">
        <v>497</v>
      </c>
      <c r="CP183" s="288" t="s">
        <v>107</v>
      </c>
      <c r="CQ183" s="289">
        <v>1</v>
      </c>
      <c r="CR183" s="290">
        <f t="shared" si="622"/>
        <v>0</v>
      </c>
      <c r="CS183" s="291">
        <f t="shared" si="623"/>
        <v>0</v>
      </c>
      <c r="CT183" s="587"/>
      <c r="CW183" s="286" t="s">
        <v>496</v>
      </c>
      <c r="CX183" s="305" t="s">
        <v>497</v>
      </c>
      <c r="CY183" s="288" t="s">
        <v>107</v>
      </c>
      <c r="CZ183" s="289">
        <v>1</v>
      </c>
      <c r="DA183" s="290">
        <f t="shared" si="624"/>
        <v>0</v>
      </c>
      <c r="DB183" s="291">
        <f t="shared" si="625"/>
        <v>0</v>
      </c>
      <c r="DC183" s="587"/>
      <c r="DF183" s="286" t="s">
        <v>496</v>
      </c>
      <c r="DG183" s="305" t="s">
        <v>497</v>
      </c>
      <c r="DH183" s="288" t="s">
        <v>107</v>
      </c>
      <c r="DI183" s="289">
        <v>1</v>
      </c>
      <c r="DJ183" s="290">
        <f t="shared" si="626"/>
        <v>0</v>
      </c>
      <c r="DK183" s="291">
        <f t="shared" si="627"/>
        <v>0</v>
      </c>
      <c r="DL183" s="587"/>
      <c r="DO183" s="286" t="s">
        <v>496</v>
      </c>
      <c r="DP183" s="305" t="s">
        <v>497</v>
      </c>
      <c r="DQ183" s="288" t="s">
        <v>107</v>
      </c>
      <c r="DR183" s="289">
        <v>1</v>
      </c>
      <c r="DS183" s="290">
        <f t="shared" si="628"/>
        <v>0</v>
      </c>
      <c r="DT183" s="291">
        <f t="shared" si="629"/>
        <v>0</v>
      </c>
      <c r="DU183" s="587"/>
      <c r="DX183" s="286" t="s">
        <v>496</v>
      </c>
      <c r="DY183" s="305" t="s">
        <v>497</v>
      </c>
      <c r="DZ183" s="288" t="s">
        <v>107</v>
      </c>
      <c r="EA183" s="289">
        <v>1</v>
      </c>
      <c r="EB183" s="290">
        <f t="shared" si="630"/>
        <v>0</v>
      </c>
      <c r="EC183" s="291">
        <f t="shared" si="631"/>
        <v>0</v>
      </c>
      <c r="ED183" s="587"/>
      <c r="EG183" s="286" t="s">
        <v>496</v>
      </c>
      <c r="EH183" s="305" t="s">
        <v>497</v>
      </c>
      <c r="EI183" s="288" t="s">
        <v>107</v>
      </c>
      <c r="EJ183" s="289">
        <v>1</v>
      </c>
      <c r="EK183" s="290">
        <f t="shared" si="632"/>
        <v>0</v>
      </c>
      <c r="EL183" s="291">
        <f t="shared" si="633"/>
        <v>0</v>
      </c>
      <c r="EM183" s="587"/>
    </row>
    <row r="184" spans="1:143" ht="21" customHeight="1">
      <c r="B184" s="286" t="s">
        <v>498</v>
      </c>
      <c r="C184" s="305" t="s">
        <v>499</v>
      </c>
      <c r="D184" s="288" t="s">
        <v>109</v>
      </c>
      <c r="E184" s="289">
        <v>1</v>
      </c>
      <c r="F184" s="290">
        <v>0</v>
      </c>
      <c r="G184" s="291">
        <f t="shared" si="604"/>
        <v>0</v>
      </c>
      <c r="H184" s="587"/>
      <c r="K184" s="286" t="s">
        <v>498</v>
      </c>
      <c r="L184" s="305" t="s">
        <v>499</v>
      </c>
      <c r="M184" s="288" t="s">
        <v>109</v>
      </c>
      <c r="N184" s="289">
        <v>1</v>
      </c>
      <c r="O184" s="290">
        <f t="shared" si="543"/>
        <v>74325</v>
      </c>
      <c r="P184" s="291">
        <f t="shared" si="605"/>
        <v>74325</v>
      </c>
      <c r="Q184" s="587"/>
      <c r="T184" s="286" t="s">
        <v>498</v>
      </c>
      <c r="U184" s="305" t="s">
        <v>499</v>
      </c>
      <c r="V184" s="288" t="s">
        <v>109</v>
      </c>
      <c r="W184" s="289">
        <v>1</v>
      </c>
      <c r="X184" s="290">
        <f t="shared" si="606"/>
        <v>12324</v>
      </c>
      <c r="Y184" s="291">
        <f t="shared" si="607"/>
        <v>12324</v>
      </c>
      <c r="Z184" s="587"/>
      <c r="AC184" s="286" t="s">
        <v>498</v>
      </c>
      <c r="AD184" s="305" t="s">
        <v>499</v>
      </c>
      <c r="AE184" s="288" t="s">
        <v>109</v>
      </c>
      <c r="AF184" s="289">
        <v>1</v>
      </c>
      <c r="AG184" s="290">
        <f t="shared" si="608"/>
        <v>35000</v>
      </c>
      <c r="AH184" s="291">
        <f t="shared" si="609"/>
        <v>35000</v>
      </c>
      <c r="AI184" s="587"/>
      <c r="AL184" s="286" t="s">
        <v>498</v>
      </c>
      <c r="AM184" s="305" t="s">
        <v>499</v>
      </c>
      <c r="AN184" s="288" t="s">
        <v>109</v>
      </c>
      <c r="AO184" s="289">
        <v>1</v>
      </c>
      <c r="AP184" s="290">
        <f t="shared" si="610"/>
        <v>25000</v>
      </c>
      <c r="AQ184" s="291">
        <f t="shared" si="611"/>
        <v>25000</v>
      </c>
      <c r="AR184" s="587"/>
      <c r="AU184" s="286" t="s">
        <v>498</v>
      </c>
      <c r="AV184" s="305" t="s">
        <v>499</v>
      </c>
      <c r="AW184" s="288" t="s">
        <v>109</v>
      </c>
      <c r="AX184" s="289">
        <v>1</v>
      </c>
      <c r="AY184" s="290">
        <f t="shared" si="612"/>
        <v>50000</v>
      </c>
      <c r="AZ184" s="291">
        <f t="shared" si="613"/>
        <v>50000</v>
      </c>
      <c r="BA184" s="587"/>
      <c r="BD184" s="286" t="s">
        <v>498</v>
      </c>
      <c r="BE184" s="305" t="s">
        <v>499</v>
      </c>
      <c r="BF184" s="288" t="s">
        <v>109</v>
      </c>
      <c r="BG184" s="289">
        <v>1</v>
      </c>
      <c r="BH184" s="290">
        <f t="shared" si="614"/>
        <v>29612.5</v>
      </c>
      <c r="BI184" s="291">
        <f t="shared" si="615"/>
        <v>29613</v>
      </c>
      <c r="BJ184" s="587"/>
      <c r="BM184" s="286" t="s">
        <v>498</v>
      </c>
      <c r="BN184" s="305" t="s">
        <v>499</v>
      </c>
      <c r="BO184" s="288" t="s">
        <v>109</v>
      </c>
      <c r="BP184" s="289">
        <v>1</v>
      </c>
      <c r="BQ184" s="290">
        <f t="shared" si="616"/>
        <v>0</v>
      </c>
      <c r="BR184" s="291">
        <f t="shared" si="617"/>
        <v>0</v>
      </c>
      <c r="BS184" s="587"/>
      <c r="BV184" s="286" t="s">
        <v>498</v>
      </c>
      <c r="BW184" s="305" t="s">
        <v>499</v>
      </c>
      <c r="BX184" s="288" t="s">
        <v>109</v>
      </c>
      <c r="BY184" s="289">
        <v>1</v>
      </c>
      <c r="BZ184" s="290">
        <f t="shared" si="618"/>
        <v>0</v>
      </c>
      <c r="CA184" s="291">
        <f t="shared" si="619"/>
        <v>0</v>
      </c>
      <c r="CB184" s="587"/>
      <c r="CE184" s="286" t="s">
        <v>498</v>
      </c>
      <c r="CF184" s="305" t="s">
        <v>499</v>
      </c>
      <c r="CG184" s="288" t="s">
        <v>109</v>
      </c>
      <c r="CH184" s="289">
        <v>1</v>
      </c>
      <c r="CI184" s="290">
        <f t="shared" si="620"/>
        <v>0</v>
      </c>
      <c r="CJ184" s="291">
        <f t="shared" si="621"/>
        <v>0</v>
      </c>
      <c r="CK184" s="587"/>
      <c r="CN184" s="286" t="s">
        <v>498</v>
      </c>
      <c r="CO184" s="305" t="s">
        <v>499</v>
      </c>
      <c r="CP184" s="288" t="s">
        <v>109</v>
      </c>
      <c r="CQ184" s="289">
        <v>1</v>
      </c>
      <c r="CR184" s="290">
        <f t="shared" si="622"/>
        <v>0</v>
      </c>
      <c r="CS184" s="291">
        <f t="shared" si="623"/>
        <v>0</v>
      </c>
      <c r="CT184" s="587"/>
      <c r="CW184" s="286" t="s">
        <v>498</v>
      </c>
      <c r="CX184" s="305" t="s">
        <v>499</v>
      </c>
      <c r="CY184" s="288" t="s">
        <v>109</v>
      </c>
      <c r="CZ184" s="289">
        <v>1</v>
      </c>
      <c r="DA184" s="290">
        <f t="shared" si="624"/>
        <v>0</v>
      </c>
      <c r="DB184" s="291">
        <f t="shared" si="625"/>
        <v>0</v>
      </c>
      <c r="DC184" s="587"/>
      <c r="DF184" s="286" t="s">
        <v>498</v>
      </c>
      <c r="DG184" s="305" t="s">
        <v>499</v>
      </c>
      <c r="DH184" s="288" t="s">
        <v>109</v>
      </c>
      <c r="DI184" s="289">
        <v>1</v>
      </c>
      <c r="DJ184" s="290">
        <f t="shared" si="626"/>
        <v>0</v>
      </c>
      <c r="DK184" s="291">
        <f t="shared" si="627"/>
        <v>0</v>
      </c>
      <c r="DL184" s="587"/>
      <c r="DO184" s="286" t="s">
        <v>498</v>
      </c>
      <c r="DP184" s="305" t="s">
        <v>499</v>
      </c>
      <c r="DQ184" s="288" t="s">
        <v>109</v>
      </c>
      <c r="DR184" s="289">
        <v>1</v>
      </c>
      <c r="DS184" s="290">
        <f t="shared" si="628"/>
        <v>0</v>
      </c>
      <c r="DT184" s="291">
        <f t="shared" si="629"/>
        <v>0</v>
      </c>
      <c r="DU184" s="587"/>
      <c r="DX184" s="286" t="s">
        <v>498</v>
      </c>
      <c r="DY184" s="305" t="s">
        <v>499</v>
      </c>
      <c r="DZ184" s="288" t="s">
        <v>109</v>
      </c>
      <c r="EA184" s="289">
        <v>1</v>
      </c>
      <c r="EB184" s="290">
        <f t="shared" si="630"/>
        <v>0</v>
      </c>
      <c r="EC184" s="291">
        <f t="shared" si="631"/>
        <v>0</v>
      </c>
      <c r="ED184" s="587"/>
      <c r="EG184" s="286" t="s">
        <v>498</v>
      </c>
      <c r="EH184" s="305" t="s">
        <v>499</v>
      </c>
      <c r="EI184" s="288" t="s">
        <v>109</v>
      </c>
      <c r="EJ184" s="289">
        <v>1</v>
      </c>
      <c r="EK184" s="290">
        <f t="shared" si="632"/>
        <v>0</v>
      </c>
      <c r="EL184" s="291">
        <f t="shared" si="633"/>
        <v>0</v>
      </c>
      <c r="EM184" s="587"/>
    </row>
    <row r="185" spans="1:143" ht="21" customHeight="1" thickBot="1">
      <c r="B185" s="286" t="s">
        <v>500</v>
      </c>
      <c r="C185" s="287" t="s">
        <v>501</v>
      </c>
      <c r="D185" s="288" t="s">
        <v>502</v>
      </c>
      <c r="E185" s="289">
        <v>1</v>
      </c>
      <c r="F185" s="290">
        <v>0</v>
      </c>
      <c r="G185" s="291">
        <f t="shared" si="604"/>
        <v>0</v>
      </c>
      <c r="H185" s="604"/>
      <c r="K185" s="286" t="s">
        <v>500</v>
      </c>
      <c r="L185" s="287" t="s">
        <v>501</v>
      </c>
      <c r="M185" s="288" t="s">
        <v>502</v>
      </c>
      <c r="N185" s="289">
        <v>1</v>
      </c>
      <c r="O185" s="290">
        <f t="shared" si="543"/>
        <v>200000</v>
      </c>
      <c r="P185" s="291">
        <f t="shared" si="605"/>
        <v>200000</v>
      </c>
      <c r="Q185" s="604"/>
      <c r="T185" s="286" t="s">
        <v>500</v>
      </c>
      <c r="U185" s="287" t="s">
        <v>501</v>
      </c>
      <c r="V185" s="288" t="s">
        <v>502</v>
      </c>
      <c r="W185" s="289">
        <v>1</v>
      </c>
      <c r="X185" s="290">
        <f t="shared" si="606"/>
        <v>1250000</v>
      </c>
      <c r="Y185" s="291">
        <f t="shared" si="607"/>
        <v>1250000</v>
      </c>
      <c r="Z185" s="604"/>
      <c r="AC185" s="286" t="s">
        <v>500</v>
      </c>
      <c r="AD185" s="287" t="s">
        <v>501</v>
      </c>
      <c r="AE185" s="288" t="s">
        <v>502</v>
      </c>
      <c r="AF185" s="289">
        <v>1</v>
      </c>
      <c r="AG185" s="290">
        <f t="shared" si="608"/>
        <v>800000</v>
      </c>
      <c r="AH185" s="291">
        <f t="shared" si="609"/>
        <v>800000</v>
      </c>
      <c r="AI185" s="604"/>
      <c r="AL185" s="286" t="s">
        <v>500</v>
      </c>
      <c r="AM185" s="287" t="s">
        <v>501</v>
      </c>
      <c r="AN185" s="288" t="s">
        <v>502</v>
      </c>
      <c r="AO185" s="289">
        <v>1</v>
      </c>
      <c r="AP185" s="290">
        <f t="shared" si="610"/>
        <v>400000</v>
      </c>
      <c r="AQ185" s="291">
        <f t="shared" si="611"/>
        <v>400000</v>
      </c>
      <c r="AR185" s="604"/>
      <c r="AU185" s="286" t="s">
        <v>500</v>
      </c>
      <c r="AV185" s="287" t="s">
        <v>501</v>
      </c>
      <c r="AW185" s="288" t="s">
        <v>502</v>
      </c>
      <c r="AX185" s="289">
        <v>1</v>
      </c>
      <c r="AY185" s="290">
        <f t="shared" si="612"/>
        <v>1450571</v>
      </c>
      <c r="AZ185" s="291">
        <f t="shared" si="613"/>
        <v>1450571</v>
      </c>
      <c r="BA185" s="604"/>
      <c r="BD185" s="286" t="s">
        <v>500</v>
      </c>
      <c r="BE185" s="287" t="s">
        <v>501</v>
      </c>
      <c r="BF185" s="288" t="s">
        <v>502</v>
      </c>
      <c r="BG185" s="289">
        <v>1</v>
      </c>
      <c r="BH185" s="290">
        <f t="shared" si="614"/>
        <v>515000</v>
      </c>
      <c r="BI185" s="291">
        <f t="shared" si="615"/>
        <v>515000</v>
      </c>
      <c r="BJ185" s="604"/>
      <c r="BM185" s="286" t="s">
        <v>500</v>
      </c>
      <c r="BN185" s="287" t="s">
        <v>501</v>
      </c>
      <c r="BO185" s="288" t="s">
        <v>502</v>
      </c>
      <c r="BP185" s="289">
        <v>1</v>
      </c>
      <c r="BQ185" s="290">
        <f t="shared" si="616"/>
        <v>0</v>
      </c>
      <c r="BR185" s="291">
        <f t="shared" si="617"/>
        <v>0</v>
      </c>
      <c r="BS185" s="604"/>
      <c r="BV185" s="286" t="s">
        <v>500</v>
      </c>
      <c r="BW185" s="287" t="s">
        <v>501</v>
      </c>
      <c r="BX185" s="288" t="s">
        <v>502</v>
      </c>
      <c r="BY185" s="289">
        <v>1</v>
      </c>
      <c r="BZ185" s="290">
        <f t="shared" si="618"/>
        <v>0</v>
      </c>
      <c r="CA185" s="291">
        <f t="shared" si="619"/>
        <v>0</v>
      </c>
      <c r="CB185" s="604"/>
      <c r="CE185" s="286" t="s">
        <v>500</v>
      </c>
      <c r="CF185" s="287" t="s">
        <v>501</v>
      </c>
      <c r="CG185" s="288" t="s">
        <v>502</v>
      </c>
      <c r="CH185" s="289">
        <v>1</v>
      </c>
      <c r="CI185" s="290">
        <f t="shared" si="620"/>
        <v>0</v>
      </c>
      <c r="CJ185" s="291">
        <f t="shared" si="621"/>
        <v>0</v>
      </c>
      <c r="CK185" s="604"/>
      <c r="CN185" s="286" t="s">
        <v>500</v>
      </c>
      <c r="CO185" s="287" t="s">
        <v>501</v>
      </c>
      <c r="CP185" s="288" t="s">
        <v>502</v>
      </c>
      <c r="CQ185" s="289">
        <v>1</v>
      </c>
      <c r="CR185" s="290">
        <f t="shared" si="622"/>
        <v>0</v>
      </c>
      <c r="CS185" s="291">
        <f t="shared" si="623"/>
        <v>0</v>
      </c>
      <c r="CT185" s="604"/>
      <c r="CW185" s="286" t="s">
        <v>500</v>
      </c>
      <c r="CX185" s="287" t="s">
        <v>501</v>
      </c>
      <c r="CY185" s="288" t="s">
        <v>502</v>
      </c>
      <c r="CZ185" s="289">
        <v>1</v>
      </c>
      <c r="DA185" s="290">
        <f t="shared" si="624"/>
        <v>0</v>
      </c>
      <c r="DB185" s="291">
        <f t="shared" si="625"/>
        <v>0</v>
      </c>
      <c r="DC185" s="604"/>
      <c r="DF185" s="286" t="s">
        <v>500</v>
      </c>
      <c r="DG185" s="287" t="s">
        <v>501</v>
      </c>
      <c r="DH185" s="288" t="s">
        <v>502</v>
      </c>
      <c r="DI185" s="289">
        <v>1</v>
      </c>
      <c r="DJ185" s="290">
        <f t="shared" si="626"/>
        <v>0</v>
      </c>
      <c r="DK185" s="291">
        <f t="shared" si="627"/>
        <v>0</v>
      </c>
      <c r="DL185" s="604"/>
      <c r="DO185" s="286" t="s">
        <v>500</v>
      </c>
      <c r="DP185" s="287" t="s">
        <v>501</v>
      </c>
      <c r="DQ185" s="288" t="s">
        <v>502</v>
      </c>
      <c r="DR185" s="289">
        <v>1</v>
      </c>
      <c r="DS185" s="290">
        <f t="shared" si="628"/>
        <v>0</v>
      </c>
      <c r="DT185" s="291">
        <f t="shared" si="629"/>
        <v>0</v>
      </c>
      <c r="DU185" s="604"/>
      <c r="DX185" s="286" t="s">
        <v>500</v>
      </c>
      <c r="DY185" s="287" t="s">
        <v>501</v>
      </c>
      <c r="DZ185" s="288" t="s">
        <v>502</v>
      </c>
      <c r="EA185" s="289">
        <v>1</v>
      </c>
      <c r="EB185" s="290">
        <f t="shared" si="630"/>
        <v>0</v>
      </c>
      <c r="EC185" s="291">
        <f t="shared" si="631"/>
        <v>0</v>
      </c>
      <c r="ED185" s="604"/>
      <c r="EG185" s="286" t="s">
        <v>500</v>
      </c>
      <c r="EH185" s="287" t="s">
        <v>501</v>
      </c>
      <c r="EI185" s="288" t="s">
        <v>502</v>
      </c>
      <c r="EJ185" s="289">
        <v>1</v>
      </c>
      <c r="EK185" s="290">
        <f t="shared" si="632"/>
        <v>0</v>
      </c>
      <c r="EL185" s="291">
        <f t="shared" si="633"/>
        <v>0</v>
      </c>
      <c r="EM185" s="604"/>
    </row>
    <row r="186" spans="1:143" ht="17.25" thickTop="1">
      <c r="B186" s="308" t="s">
        <v>141</v>
      </c>
      <c r="C186" s="270" t="s">
        <v>503</v>
      </c>
      <c r="D186" s="309"/>
      <c r="E186" s="310"/>
      <c r="F186" s="311"/>
      <c r="G186" s="312"/>
      <c r="H186" s="275">
        <f>SUM(G187:G188)</f>
        <v>0</v>
      </c>
      <c r="K186" s="308" t="s">
        <v>141</v>
      </c>
      <c r="L186" s="270" t="s">
        <v>503</v>
      </c>
      <c r="M186" s="309"/>
      <c r="N186" s="310"/>
      <c r="O186" s="310"/>
      <c r="P186" s="312"/>
      <c r="Q186" s="275">
        <f>SUM(P187:P188)</f>
        <v>365000</v>
      </c>
      <c r="T186" s="308" t="s">
        <v>141</v>
      </c>
      <c r="U186" s="270" t="s">
        <v>503</v>
      </c>
      <c r="V186" s="309"/>
      <c r="W186" s="310"/>
      <c r="X186" s="310"/>
      <c r="Y186" s="312"/>
      <c r="Z186" s="275">
        <f>SUM(Y187:Y188)</f>
        <v>2038925</v>
      </c>
      <c r="AC186" s="308" t="s">
        <v>141</v>
      </c>
      <c r="AD186" s="270" t="s">
        <v>503</v>
      </c>
      <c r="AE186" s="309"/>
      <c r="AF186" s="310"/>
      <c r="AG186" s="310"/>
      <c r="AH186" s="312"/>
      <c r="AI186" s="275">
        <f>SUM(AH187:AH188)</f>
        <v>1540000</v>
      </c>
      <c r="AL186" s="308" t="s">
        <v>141</v>
      </c>
      <c r="AM186" s="270" t="s">
        <v>503</v>
      </c>
      <c r="AN186" s="309"/>
      <c r="AO186" s="310"/>
      <c r="AP186" s="310"/>
      <c r="AQ186" s="312"/>
      <c r="AR186" s="275">
        <f>SUM(AQ187:AQ188)</f>
        <v>600000</v>
      </c>
      <c r="AU186" s="308" t="s">
        <v>141</v>
      </c>
      <c r="AV186" s="270" t="s">
        <v>503</v>
      </c>
      <c r="AW186" s="309"/>
      <c r="AX186" s="310"/>
      <c r="AY186" s="310"/>
      <c r="AZ186" s="312"/>
      <c r="BA186" s="275">
        <f>SUM(AZ187:AZ188)</f>
        <v>1450000</v>
      </c>
      <c r="BD186" s="308" t="s">
        <v>141</v>
      </c>
      <c r="BE186" s="270" t="s">
        <v>503</v>
      </c>
      <c r="BF186" s="309"/>
      <c r="BG186" s="310"/>
      <c r="BH186" s="310"/>
      <c r="BI186" s="312"/>
      <c r="BJ186" s="275">
        <f>SUM(BI187:BI188)</f>
        <v>1822070</v>
      </c>
      <c r="BM186" s="308" t="s">
        <v>141</v>
      </c>
      <c r="BN186" s="270" t="s">
        <v>503</v>
      </c>
      <c r="BO186" s="309"/>
      <c r="BP186" s="310"/>
      <c r="BQ186" s="310"/>
      <c r="BR186" s="312"/>
      <c r="BS186" s="275">
        <f>SUM(BR187:BR188)</f>
        <v>0</v>
      </c>
      <c r="BV186" s="308" t="s">
        <v>141</v>
      </c>
      <c r="BW186" s="270" t="s">
        <v>503</v>
      </c>
      <c r="BX186" s="309"/>
      <c r="BY186" s="310"/>
      <c r="BZ186" s="310"/>
      <c r="CA186" s="312"/>
      <c r="CB186" s="275">
        <f>SUM(CA187:CA188)</f>
        <v>0</v>
      </c>
      <c r="CE186" s="308" t="s">
        <v>141</v>
      </c>
      <c r="CF186" s="270" t="s">
        <v>503</v>
      </c>
      <c r="CG186" s="309"/>
      <c r="CH186" s="310"/>
      <c r="CI186" s="310"/>
      <c r="CJ186" s="312"/>
      <c r="CK186" s="275">
        <f>SUM(CJ187:CJ188)</f>
        <v>0</v>
      </c>
      <c r="CN186" s="308" t="s">
        <v>141</v>
      </c>
      <c r="CO186" s="270" t="s">
        <v>503</v>
      </c>
      <c r="CP186" s="309"/>
      <c r="CQ186" s="310"/>
      <c r="CR186" s="310"/>
      <c r="CS186" s="312"/>
      <c r="CT186" s="275">
        <f>SUM(CS187:CS188)</f>
        <v>0</v>
      </c>
      <c r="CW186" s="308" t="s">
        <v>141</v>
      </c>
      <c r="CX186" s="270" t="s">
        <v>503</v>
      </c>
      <c r="CY186" s="309"/>
      <c r="CZ186" s="310"/>
      <c r="DA186" s="310"/>
      <c r="DB186" s="312"/>
      <c r="DC186" s="275">
        <f>SUM(DB187:DB188)</f>
        <v>0</v>
      </c>
      <c r="DF186" s="308" t="s">
        <v>141</v>
      </c>
      <c r="DG186" s="270" t="s">
        <v>503</v>
      </c>
      <c r="DH186" s="309"/>
      <c r="DI186" s="310"/>
      <c r="DJ186" s="310"/>
      <c r="DK186" s="312"/>
      <c r="DL186" s="275">
        <f>SUM(DK187:DK188)</f>
        <v>0</v>
      </c>
      <c r="DO186" s="308" t="s">
        <v>141</v>
      </c>
      <c r="DP186" s="270" t="s">
        <v>503</v>
      </c>
      <c r="DQ186" s="309"/>
      <c r="DR186" s="310"/>
      <c r="DS186" s="310"/>
      <c r="DT186" s="312"/>
      <c r="DU186" s="275">
        <f>SUM(DT187:DT188)</f>
        <v>0</v>
      </c>
      <c r="DX186" s="308" t="s">
        <v>141</v>
      </c>
      <c r="DY186" s="270" t="s">
        <v>503</v>
      </c>
      <c r="DZ186" s="309"/>
      <c r="EA186" s="310"/>
      <c r="EB186" s="310"/>
      <c r="EC186" s="312"/>
      <c r="ED186" s="275">
        <f>SUM(EC187:EC188)</f>
        <v>0</v>
      </c>
      <c r="EG186" s="308" t="s">
        <v>141</v>
      </c>
      <c r="EH186" s="270" t="s">
        <v>503</v>
      </c>
      <c r="EI186" s="309"/>
      <c r="EJ186" s="310"/>
      <c r="EK186" s="310"/>
      <c r="EL186" s="312"/>
      <c r="EM186" s="275">
        <f>SUM(EL187:EL188)</f>
        <v>0</v>
      </c>
    </row>
    <row r="187" spans="1:143" ht="48" customHeight="1">
      <c r="B187" s="286" t="s">
        <v>504</v>
      </c>
      <c r="C187" s="305" t="s">
        <v>505</v>
      </c>
      <c r="D187" s="288" t="s">
        <v>107</v>
      </c>
      <c r="E187" s="289">
        <v>1</v>
      </c>
      <c r="F187" s="290">
        <v>0</v>
      </c>
      <c r="G187" s="291">
        <f t="shared" ref="G187:G188" si="634">+ROUND(E187*F187,0)</f>
        <v>0</v>
      </c>
      <c r="H187" s="585" t="e">
        <f>+H186/G189</f>
        <v>#DIV/0!</v>
      </c>
      <c r="K187" s="286" t="s">
        <v>504</v>
      </c>
      <c r="L187" s="305" t="s">
        <v>505</v>
      </c>
      <c r="M187" s="288" t="s">
        <v>107</v>
      </c>
      <c r="N187" s="289">
        <v>1</v>
      </c>
      <c r="O187" s="290">
        <f t="shared" si="543"/>
        <v>250000</v>
      </c>
      <c r="P187" s="291">
        <f t="shared" ref="P187:P188" si="635">+ROUND(N187*O187,0)</f>
        <v>250000</v>
      </c>
      <c r="Q187" s="585">
        <f>+Q186/P189</f>
        <v>9.6118938469817051E-3</v>
      </c>
      <c r="T187" s="286" t="s">
        <v>504</v>
      </c>
      <c r="U187" s="305" t="s">
        <v>505</v>
      </c>
      <c r="V187" s="288" t="s">
        <v>107</v>
      </c>
      <c r="W187" s="289">
        <v>1</v>
      </c>
      <c r="X187" s="290">
        <f>VLOOKUP(T187,OFERENTE_2,5,FALSE)</f>
        <v>1458925</v>
      </c>
      <c r="Y187" s="291">
        <f t="shared" ref="Y187:Y188" si="636">+ROUND(W187*X187,0)</f>
        <v>1458925</v>
      </c>
      <c r="Z187" s="585">
        <f>+Z186/Y189</f>
        <v>3.199278276525095E-2</v>
      </c>
      <c r="AC187" s="286" t="s">
        <v>504</v>
      </c>
      <c r="AD187" s="305" t="s">
        <v>505</v>
      </c>
      <c r="AE187" s="288" t="s">
        <v>107</v>
      </c>
      <c r="AF187" s="289">
        <v>1</v>
      </c>
      <c r="AG187" s="290">
        <f>VLOOKUP(AC187,OFERENTE_3,5,FALSE)</f>
        <v>840000</v>
      </c>
      <c r="AH187" s="291">
        <f t="shared" ref="AH187:AH188" si="637">+ROUND(AF187*AG187,0)</f>
        <v>840000</v>
      </c>
      <c r="AI187" s="585">
        <f>+AI186/AH189</f>
        <v>2.4413058164348866E-2</v>
      </c>
      <c r="AL187" s="286" t="s">
        <v>504</v>
      </c>
      <c r="AM187" s="305" t="s">
        <v>505</v>
      </c>
      <c r="AN187" s="288" t="s">
        <v>107</v>
      </c>
      <c r="AO187" s="289">
        <v>1</v>
      </c>
      <c r="AP187" s="290">
        <f>VLOOKUP(AL187,OFERENTE_4,5,FALSE)</f>
        <v>400000</v>
      </c>
      <c r="AQ187" s="291">
        <f t="shared" ref="AQ187:AQ188" si="638">+ROUND(AO187*AP187,0)</f>
        <v>400000</v>
      </c>
      <c r="AR187" s="585">
        <f>+AR186/AQ189</f>
        <v>9.2492677663018347E-3</v>
      </c>
      <c r="AU187" s="286" t="s">
        <v>504</v>
      </c>
      <c r="AV187" s="305" t="s">
        <v>505</v>
      </c>
      <c r="AW187" s="288" t="s">
        <v>107</v>
      </c>
      <c r="AX187" s="289">
        <v>1</v>
      </c>
      <c r="AY187" s="290">
        <f>VLOOKUP(AU187,OFERENTE_5,5,FALSE)</f>
        <v>1000000</v>
      </c>
      <c r="AZ187" s="291">
        <f t="shared" ref="AZ187:AZ188" si="639">+ROUND(AX187*AY187,0)</f>
        <v>1000000</v>
      </c>
      <c r="BA187" s="585">
        <f>+BA186/AZ189</f>
        <v>2.2483087717487631E-2</v>
      </c>
      <c r="BD187" s="286" t="s">
        <v>504</v>
      </c>
      <c r="BE187" s="305" t="s">
        <v>505</v>
      </c>
      <c r="BF187" s="288" t="s">
        <v>107</v>
      </c>
      <c r="BG187" s="289">
        <v>1</v>
      </c>
      <c r="BH187" s="290">
        <f>VLOOKUP(BD187,OFERENTE_6,5,FALSE)</f>
        <v>1616070</v>
      </c>
      <c r="BI187" s="291">
        <f t="shared" ref="BI187:BI188" si="640">+ROUND(BG187*BH187,0)</f>
        <v>1616070</v>
      </c>
      <c r="BJ187" s="585">
        <f>+BJ186/BI189</f>
        <v>3.1060221580767485E-2</v>
      </c>
      <c r="BM187" s="286" t="s">
        <v>504</v>
      </c>
      <c r="BN187" s="305" t="s">
        <v>505</v>
      </c>
      <c r="BO187" s="288" t="s">
        <v>107</v>
      </c>
      <c r="BP187" s="289">
        <v>1</v>
      </c>
      <c r="BQ187" s="290">
        <f>VLOOKUP(BM187,OFERENTE_7,5,FALSE)</f>
        <v>0</v>
      </c>
      <c r="BR187" s="291">
        <f t="shared" ref="BR187:BR188" si="641">+ROUND(BP187*BQ187,0)</f>
        <v>0</v>
      </c>
      <c r="BS187" s="585" t="e">
        <f>+BS186/BR189</f>
        <v>#DIV/0!</v>
      </c>
      <c r="BV187" s="286" t="s">
        <v>504</v>
      </c>
      <c r="BW187" s="305" t="s">
        <v>505</v>
      </c>
      <c r="BX187" s="288" t="s">
        <v>107</v>
      </c>
      <c r="BY187" s="289">
        <v>1</v>
      </c>
      <c r="BZ187" s="290">
        <f>VLOOKUP(BV187,OFERENTE_8,5,FALSE)</f>
        <v>0</v>
      </c>
      <c r="CA187" s="291">
        <f t="shared" ref="CA187:CA188" si="642">+ROUND(BY187*BZ187,0)</f>
        <v>0</v>
      </c>
      <c r="CB187" s="585" t="e">
        <f>+CB186/CA189</f>
        <v>#DIV/0!</v>
      </c>
      <c r="CE187" s="286" t="s">
        <v>504</v>
      </c>
      <c r="CF187" s="305" t="s">
        <v>505</v>
      </c>
      <c r="CG187" s="288" t="s">
        <v>107</v>
      </c>
      <c r="CH187" s="289">
        <v>1</v>
      </c>
      <c r="CI187" s="290">
        <f>VLOOKUP(CE187,OFERENTE_9,5,FALSE)</f>
        <v>0</v>
      </c>
      <c r="CJ187" s="291">
        <f t="shared" ref="CJ187:CJ188" si="643">+ROUND(CH187*CI187,0)</f>
        <v>0</v>
      </c>
      <c r="CK187" s="585" t="e">
        <f>+CK186/CJ189</f>
        <v>#DIV/0!</v>
      </c>
      <c r="CN187" s="286" t="s">
        <v>504</v>
      </c>
      <c r="CO187" s="305" t="s">
        <v>505</v>
      </c>
      <c r="CP187" s="288" t="s">
        <v>107</v>
      </c>
      <c r="CQ187" s="289">
        <v>1</v>
      </c>
      <c r="CR187" s="290">
        <f>VLOOKUP(CN187,OFERENTE_10,5,FALSE)</f>
        <v>0</v>
      </c>
      <c r="CS187" s="291">
        <f t="shared" ref="CS187:CS188" si="644">+ROUND(CQ187*CR187,0)</f>
        <v>0</v>
      </c>
      <c r="CT187" s="585" t="e">
        <f>+CT186/CS189</f>
        <v>#DIV/0!</v>
      </c>
      <c r="CW187" s="286" t="s">
        <v>504</v>
      </c>
      <c r="CX187" s="305" t="s">
        <v>505</v>
      </c>
      <c r="CY187" s="288" t="s">
        <v>107</v>
      </c>
      <c r="CZ187" s="289">
        <v>1</v>
      </c>
      <c r="DA187" s="290">
        <f>VLOOKUP(CW187,OFERENTE_11,5,FALSE)</f>
        <v>0</v>
      </c>
      <c r="DB187" s="291">
        <f t="shared" ref="DB187:DB188" si="645">+ROUND(CZ187*DA187,0)</f>
        <v>0</v>
      </c>
      <c r="DC187" s="585" t="e">
        <f>+DC186/DB189</f>
        <v>#DIV/0!</v>
      </c>
      <c r="DF187" s="286" t="s">
        <v>504</v>
      </c>
      <c r="DG187" s="305" t="s">
        <v>505</v>
      </c>
      <c r="DH187" s="288" t="s">
        <v>107</v>
      </c>
      <c r="DI187" s="289">
        <v>1</v>
      </c>
      <c r="DJ187" s="290">
        <f>VLOOKUP(DF187,OFERENTE_12,5,FALSE)</f>
        <v>0</v>
      </c>
      <c r="DK187" s="291">
        <f t="shared" ref="DK187:DK188" si="646">+ROUND(DI187*DJ187,0)</f>
        <v>0</v>
      </c>
      <c r="DL187" s="585" t="e">
        <f>+DL186/DK189</f>
        <v>#DIV/0!</v>
      </c>
      <c r="DO187" s="286" t="s">
        <v>504</v>
      </c>
      <c r="DP187" s="305" t="s">
        <v>505</v>
      </c>
      <c r="DQ187" s="288" t="s">
        <v>107</v>
      </c>
      <c r="DR187" s="289">
        <v>1</v>
      </c>
      <c r="DS187" s="290">
        <f>VLOOKUP(DO187,OFERENTE_13,5,FALSE)</f>
        <v>0</v>
      </c>
      <c r="DT187" s="291">
        <f t="shared" ref="DT187:DT188" si="647">+ROUND(DR187*DS187,0)</f>
        <v>0</v>
      </c>
      <c r="DU187" s="585" t="e">
        <f>+DU186/DT189</f>
        <v>#DIV/0!</v>
      </c>
      <c r="DX187" s="286" t="s">
        <v>504</v>
      </c>
      <c r="DY187" s="305" t="s">
        <v>505</v>
      </c>
      <c r="DZ187" s="288" t="s">
        <v>107</v>
      </c>
      <c r="EA187" s="289">
        <v>1</v>
      </c>
      <c r="EB187" s="290">
        <f>VLOOKUP(DX187,OFERENTE_14,5,FALSE)</f>
        <v>0</v>
      </c>
      <c r="EC187" s="291">
        <f t="shared" ref="EC187:EC188" si="648">+ROUND(EA187*EB187,0)</f>
        <v>0</v>
      </c>
      <c r="ED187" s="585" t="e">
        <f>+ED186/EC189</f>
        <v>#DIV/0!</v>
      </c>
      <c r="EG187" s="286" t="s">
        <v>504</v>
      </c>
      <c r="EH187" s="305" t="s">
        <v>505</v>
      </c>
      <c r="EI187" s="288" t="s">
        <v>107</v>
      </c>
      <c r="EJ187" s="289">
        <v>1</v>
      </c>
      <c r="EK187" s="290">
        <f>VLOOKUP(EG187,OFERENTE_15,5,FALSE)</f>
        <v>0</v>
      </c>
      <c r="EL187" s="291">
        <f t="shared" ref="EL187:EL188" si="649">+ROUND(EJ187*EK187,0)</f>
        <v>0</v>
      </c>
      <c r="EM187" s="585" t="e">
        <f>+EM186/EL189</f>
        <v>#DIV/0!</v>
      </c>
    </row>
    <row r="188" spans="1:143" ht="44.25" customHeight="1" thickBot="1">
      <c r="B188" s="286" t="s">
        <v>506</v>
      </c>
      <c r="C188" s="305" t="s">
        <v>507</v>
      </c>
      <c r="D188" s="288" t="s">
        <v>107</v>
      </c>
      <c r="E188" s="289">
        <v>1</v>
      </c>
      <c r="F188" s="290">
        <v>0</v>
      </c>
      <c r="G188" s="291">
        <f t="shared" si="634"/>
        <v>0</v>
      </c>
      <c r="H188" s="587"/>
      <c r="K188" s="286" t="s">
        <v>506</v>
      </c>
      <c r="L188" s="305" t="s">
        <v>507</v>
      </c>
      <c r="M188" s="288" t="s">
        <v>107</v>
      </c>
      <c r="N188" s="289">
        <v>1</v>
      </c>
      <c r="O188" s="290">
        <f t="shared" si="543"/>
        <v>115000</v>
      </c>
      <c r="P188" s="291">
        <f t="shared" si="635"/>
        <v>115000</v>
      </c>
      <c r="Q188" s="587"/>
      <c r="T188" s="286" t="s">
        <v>506</v>
      </c>
      <c r="U188" s="305" t="s">
        <v>507</v>
      </c>
      <c r="V188" s="288" t="s">
        <v>107</v>
      </c>
      <c r="W188" s="289">
        <v>1</v>
      </c>
      <c r="X188" s="290">
        <f>VLOOKUP(T188,OFERENTE_2,5,FALSE)</f>
        <v>580000</v>
      </c>
      <c r="Y188" s="291">
        <f t="shared" si="636"/>
        <v>580000</v>
      </c>
      <c r="Z188" s="587"/>
      <c r="AC188" s="286" t="s">
        <v>506</v>
      </c>
      <c r="AD188" s="305" t="s">
        <v>507</v>
      </c>
      <c r="AE188" s="288" t="s">
        <v>107</v>
      </c>
      <c r="AF188" s="289">
        <v>1</v>
      </c>
      <c r="AG188" s="290">
        <f>VLOOKUP(AC188,OFERENTE_3,5,FALSE)</f>
        <v>700000</v>
      </c>
      <c r="AH188" s="291">
        <f t="shared" si="637"/>
        <v>700000</v>
      </c>
      <c r="AI188" s="587"/>
      <c r="AL188" s="286" t="s">
        <v>506</v>
      </c>
      <c r="AM188" s="305" t="s">
        <v>507</v>
      </c>
      <c r="AN188" s="288" t="s">
        <v>107</v>
      </c>
      <c r="AO188" s="289">
        <v>1</v>
      </c>
      <c r="AP188" s="290">
        <f>VLOOKUP(AL188,OFERENTE_4,5,FALSE)</f>
        <v>200000</v>
      </c>
      <c r="AQ188" s="291">
        <f t="shared" si="638"/>
        <v>200000</v>
      </c>
      <c r="AR188" s="587"/>
      <c r="AU188" s="286" t="s">
        <v>506</v>
      </c>
      <c r="AV188" s="305" t="s">
        <v>507</v>
      </c>
      <c r="AW188" s="288" t="s">
        <v>107</v>
      </c>
      <c r="AX188" s="289">
        <v>1</v>
      </c>
      <c r="AY188" s="290">
        <f>VLOOKUP(AU188,OFERENTE_5,5,FALSE)</f>
        <v>450000</v>
      </c>
      <c r="AZ188" s="291">
        <f t="shared" si="639"/>
        <v>450000</v>
      </c>
      <c r="BA188" s="587"/>
      <c r="BD188" s="286" t="s">
        <v>506</v>
      </c>
      <c r="BE188" s="305" t="s">
        <v>507</v>
      </c>
      <c r="BF188" s="288" t="s">
        <v>107</v>
      </c>
      <c r="BG188" s="289">
        <v>1</v>
      </c>
      <c r="BH188" s="290">
        <f>VLOOKUP(BD188,OFERENTE_6,5,FALSE)</f>
        <v>206000</v>
      </c>
      <c r="BI188" s="291">
        <f t="shared" si="640"/>
        <v>206000</v>
      </c>
      <c r="BJ188" s="587"/>
      <c r="BM188" s="286" t="s">
        <v>506</v>
      </c>
      <c r="BN188" s="305" t="s">
        <v>507</v>
      </c>
      <c r="BO188" s="288" t="s">
        <v>107</v>
      </c>
      <c r="BP188" s="289">
        <v>1</v>
      </c>
      <c r="BQ188" s="290">
        <f>VLOOKUP(BM188,OFERENTE_7,5,FALSE)</f>
        <v>0</v>
      </c>
      <c r="BR188" s="291">
        <f t="shared" si="641"/>
        <v>0</v>
      </c>
      <c r="BS188" s="587"/>
      <c r="BV188" s="286" t="s">
        <v>506</v>
      </c>
      <c r="BW188" s="305" t="s">
        <v>507</v>
      </c>
      <c r="BX188" s="288" t="s">
        <v>107</v>
      </c>
      <c r="BY188" s="289">
        <v>1</v>
      </c>
      <c r="BZ188" s="290">
        <f>VLOOKUP(BV188,OFERENTE_8,5,FALSE)</f>
        <v>0</v>
      </c>
      <c r="CA188" s="291">
        <f t="shared" si="642"/>
        <v>0</v>
      </c>
      <c r="CB188" s="587"/>
      <c r="CE188" s="286" t="s">
        <v>506</v>
      </c>
      <c r="CF188" s="305" t="s">
        <v>507</v>
      </c>
      <c r="CG188" s="288" t="s">
        <v>107</v>
      </c>
      <c r="CH188" s="289">
        <v>1</v>
      </c>
      <c r="CI188" s="290">
        <f>VLOOKUP(CE188,OFERENTE_9,5,FALSE)</f>
        <v>0</v>
      </c>
      <c r="CJ188" s="291">
        <f t="shared" si="643"/>
        <v>0</v>
      </c>
      <c r="CK188" s="587"/>
      <c r="CN188" s="286" t="s">
        <v>506</v>
      </c>
      <c r="CO188" s="305" t="s">
        <v>507</v>
      </c>
      <c r="CP188" s="288" t="s">
        <v>107</v>
      </c>
      <c r="CQ188" s="289">
        <v>1</v>
      </c>
      <c r="CR188" s="290">
        <f>VLOOKUP(CN188,OFERENTE_10,5,FALSE)</f>
        <v>0</v>
      </c>
      <c r="CS188" s="291">
        <f t="shared" si="644"/>
        <v>0</v>
      </c>
      <c r="CT188" s="587"/>
      <c r="CW188" s="286" t="s">
        <v>506</v>
      </c>
      <c r="CX188" s="305" t="s">
        <v>507</v>
      </c>
      <c r="CY188" s="288" t="s">
        <v>107</v>
      </c>
      <c r="CZ188" s="289">
        <v>1</v>
      </c>
      <c r="DA188" s="290">
        <f>VLOOKUP(CW188,OFERENTE_11,5,FALSE)</f>
        <v>0</v>
      </c>
      <c r="DB188" s="291">
        <f t="shared" si="645"/>
        <v>0</v>
      </c>
      <c r="DC188" s="587"/>
      <c r="DF188" s="286" t="s">
        <v>506</v>
      </c>
      <c r="DG188" s="305" t="s">
        <v>507</v>
      </c>
      <c r="DH188" s="288" t="s">
        <v>107</v>
      </c>
      <c r="DI188" s="289">
        <v>1</v>
      </c>
      <c r="DJ188" s="290">
        <f>VLOOKUP(DF188,OFERENTE_12,5,FALSE)</f>
        <v>0</v>
      </c>
      <c r="DK188" s="291">
        <f t="shared" si="646"/>
        <v>0</v>
      </c>
      <c r="DL188" s="587"/>
      <c r="DO188" s="286" t="s">
        <v>506</v>
      </c>
      <c r="DP188" s="305" t="s">
        <v>507</v>
      </c>
      <c r="DQ188" s="288" t="s">
        <v>107</v>
      </c>
      <c r="DR188" s="289">
        <v>1</v>
      </c>
      <c r="DS188" s="290">
        <f>VLOOKUP(DO188,OFERENTE_13,5,FALSE)</f>
        <v>0</v>
      </c>
      <c r="DT188" s="291">
        <f t="shared" si="647"/>
        <v>0</v>
      </c>
      <c r="DU188" s="587"/>
      <c r="DX188" s="286" t="s">
        <v>506</v>
      </c>
      <c r="DY188" s="305" t="s">
        <v>507</v>
      </c>
      <c r="DZ188" s="288" t="s">
        <v>107</v>
      </c>
      <c r="EA188" s="289">
        <v>1</v>
      </c>
      <c r="EB188" s="290">
        <f>VLOOKUP(DX188,OFERENTE_14,5,FALSE)</f>
        <v>0</v>
      </c>
      <c r="EC188" s="291">
        <f t="shared" si="648"/>
        <v>0</v>
      </c>
      <c r="ED188" s="587"/>
      <c r="EG188" s="286" t="s">
        <v>506</v>
      </c>
      <c r="EH188" s="305" t="s">
        <v>507</v>
      </c>
      <c r="EI188" s="288" t="s">
        <v>107</v>
      </c>
      <c r="EJ188" s="289">
        <v>1</v>
      </c>
      <c r="EK188" s="290">
        <f>VLOOKUP(EG188,OFERENTE_15,5,FALSE)</f>
        <v>0</v>
      </c>
      <c r="EL188" s="291">
        <f t="shared" si="649"/>
        <v>0</v>
      </c>
      <c r="EM188" s="587"/>
    </row>
    <row r="189" spans="1:143" ht="16.5" thickTop="1" thickBot="1">
      <c r="B189" s="588" t="s">
        <v>147</v>
      </c>
      <c r="C189" s="589"/>
      <c r="D189" s="589"/>
      <c r="E189" s="590"/>
      <c r="F189" s="359"/>
      <c r="G189" s="360">
        <f>G12+G61+G116+G161+G174</f>
        <v>0</v>
      </c>
      <c r="H189" s="361">
        <f>+H13+H24+H29+H34+H43+H49+H62+H65+H69+H79+H85+H96+H102+H108+H114+H117+H123+H139+H142+H144+H146+H148+H150+H153+H155+H157+H159+H162+H167+H170+H175+H186</f>
        <v>0</v>
      </c>
      <c r="I189" s="362"/>
      <c r="J189" s="252"/>
      <c r="K189" s="588" t="s">
        <v>147</v>
      </c>
      <c r="L189" s="589"/>
      <c r="M189" s="589"/>
      <c r="N189" s="590"/>
      <c r="O189" s="359"/>
      <c r="P189" s="363">
        <f>P12+P61+P116+P161+P174</f>
        <v>37973786</v>
      </c>
      <c r="Q189" s="361">
        <f>+Q13+Q24+Q29+Q34+Q43+Q49+Q62+Q65+Q69+Q79+Q85+Q96+Q102+Q108+Q114+Q117+Q123+Q139+Q142+Q144+Q146+Q148+Q150+Q153+Q155+Q157+Q159+Q162+Q167+Q170+Q175+Q186</f>
        <v>37973786</v>
      </c>
      <c r="T189" s="588" t="s">
        <v>147</v>
      </c>
      <c r="U189" s="589"/>
      <c r="V189" s="589"/>
      <c r="W189" s="590"/>
      <c r="X189" s="359"/>
      <c r="Y189" s="360">
        <f>Y12+Y61+Y116+Y161+Y174</f>
        <v>63730780</v>
      </c>
      <c r="Z189" s="361">
        <f>+Z13+Z24+Z29+Z34+Z43+Z49+Z62+Z65+Z69+Z79+Z85+Z96+Z102+Z108+Z114+Z117+Z123+Z139+Z142+Z144+Z146+Z148+Z150+Z153+Z155+Z157+Z159+Z162+Z167+Z170+Z175+Z186</f>
        <v>63730780</v>
      </c>
      <c r="AC189" s="588" t="s">
        <v>147</v>
      </c>
      <c r="AD189" s="589"/>
      <c r="AE189" s="589"/>
      <c r="AF189" s="590"/>
      <c r="AG189" s="359"/>
      <c r="AH189" s="360">
        <f>AH12+AH61+AH116+AH161+AH174</f>
        <v>63080995</v>
      </c>
      <c r="AI189" s="361">
        <f>+AI13+AI24+AI29+AI34+AI43+AI49+AI62+AI65+AI69+AI79+AI85+AI96+AI102+AI108+AI114+AI117+AI123+AI139+AI142+AI144+AI146+AI148+AI150+AI153+AI155+AI157+AI159+AI162+AI167+AI170+AI175+AI186</f>
        <v>63080995</v>
      </c>
      <c r="AL189" s="588" t="s">
        <v>147</v>
      </c>
      <c r="AM189" s="589"/>
      <c r="AN189" s="589"/>
      <c r="AO189" s="590"/>
      <c r="AP189" s="359"/>
      <c r="AQ189" s="360">
        <f>AQ12+AQ61+AQ116+AQ161+AQ174</f>
        <v>64870000</v>
      </c>
      <c r="AR189" s="361">
        <f>+AR13+AR24+AR29+AR34+AR43+AR49+AR62+AR65+AR69+AR79+AR85+AR96+AR102+AR108+AR114+AR117+AR123+AR139+AR142+AR144+AR146+AR148+AR150+AR153+AR155+AR157+AR159+AR162+AR167+AR170+AR175+AR186</f>
        <v>64870000</v>
      </c>
      <c r="AU189" s="588" t="s">
        <v>147</v>
      </c>
      <c r="AV189" s="589"/>
      <c r="AW189" s="589"/>
      <c r="AX189" s="590"/>
      <c r="AY189" s="359"/>
      <c r="AZ189" s="360">
        <f>AZ12+AZ61+AZ116+AZ161+AZ174</f>
        <v>64492921</v>
      </c>
      <c r="BA189" s="361">
        <f>+BA13+BA24+BA29+BA34+BA43+BA49+BA62+BA65+BA69+BA79+BA85+BA96+BA102+BA108+BA114+BA117+BA123+BA139+BA142+BA144+BA146+BA148+BA150+BA153+BA155+BA157+BA159+BA162+BA167+BA170+BA175+BA186</f>
        <v>64492921</v>
      </c>
      <c r="BD189" s="588" t="s">
        <v>147</v>
      </c>
      <c r="BE189" s="589"/>
      <c r="BF189" s="589"/>
      <c r="BG189" s="590"/>
      <c r="BH189" s="359"/>
      <c r="BI189" s="360">
        <f>BI12+BI61+BI116+BI161+BI174</f>
        <v>58662492</v>
      </c>
      <c r="BJ189" s="361">
        <f>+BJ13+BJ24+BJ29+BJ34+BJ43+BJ49+BJ62+BJ65+BJ69+BJ79+BJ85+BJ96+BJ102+BJ108+BJ114+BJ117+BJ123+BJ139+BJ142+BJ144+BJ146+BJ148+BJ150+BJ153+BJ155+BJ157+BJ159+BJ162+BJ167+BJ170+BJ175+BJ186</f>
        <v>58662492</v>
      </c>
      <c r="BM189" s="588" t="s">
        <v>147</v>
      </c>
      <c r="BN189" s="589"/>
      <c r="BO189" s="589"/>
      <c r="BP189" s="590"/>
      <c r="BQ189" s="359"/>
      <c r="BR189" s="360">
        <f>BR12+BR61+BR116+BR161+BR174</f>
        <v>0</v>
      </c>
      <c r="BS189" s="361">
        <f>+BS13+BS24+BS29+BS34+BS43+BS49+BS62+BS65+BS69+BS79+BS85+BS96+BS102+BS108+BS114+BS117+BS123+BS139+BS142+BS144+BS146+BS148+BS150+BS153+BS155+BS157+BS159+BS162+BS167+BS170+BS175+BS186</f>
        <v>0</v>
      </c>
      <c r="BV189" s="588" t="s">
        <v>147</v>
      </c>
      <c r="BW189" s="589"/>
      <c r="BX189" s="589"/>
      <c r="BY189" s="590"/>
      <c r="BZ189" s="359"/>
      <c r="CA189" s="360">
        <f>CA12+CA61+CA116+CA161+CA174</f>
        <v>0</v>
      </c>
      <c r="CB189" s="361">
        <f>+CB13+CB24+CB29+CB34+CB43+CB49+CB62+CB65+CB69+CB79+CB85+CB96+CB102+CB108+CB114+CB117+CB123+CB139+CB142+CB144+CB146+CB148+CB150+CB153+CB155+CB157+CB159+CB162+CB167+CB170+CB175+CB186</f>
        <v>0</v>
      </c>
      <c r="CE189" s="588" t="s">
        <v>147</v>
      </c>
      <c r="CF189" s="589"/>
      <c r="CG189" s="589"/>
      <c r="CH189" s="590"/>
      <c r="CI189" s="359"/>
      <c r="CJ189" s="360">
        <f>CJ12+CJ61+CJ116+CJ161+CJ174</f>
        <v>0</v>
      </c>
      <c r="CK189" s="361">
        <f>+CK13+CK24+CK29+CK34+CK43+CK49+CK62+CK65+CK69+CK79+CK85+CK96+CK102+CK108+CK114+CK117+CK123+CK139+CK142+CK144+CK146+CK148+CK150+CK153+CK155+CK157+CK159+CK162+CK167+CK170+CK175+CK186</f>
        <v>0</v>
      </c>
      <c r="CN189" s="588" t="s">
        <v>147</v>
      </c>
      <c r="CO189" s="589"/>
      <c r="CP189" s="589"/>
      <c r="CQ189" s="590"/>
      <c r="CR189" s="359"/>
      <c r="CS189" s="360">
        <f>CS12+CS61+CS116+CS161+CS174</f>
        <v>0</v>
      </c>
      <c r="CT189" s="361">
        <f>+CT13+CT24+CT29+CT34+CT43+CT49+CT62+CT65+CT69+CT79+CT85+CT96+CT102+CT108+CT114+CT117+CT123+CT139+CT142+CT144+CT146+CT148+CT150+CT153+CT155+CT157+CT159+CT162+CT167+CT170+CT175+CT186</f>
        <v>0</v>
      </c>
      <c r="CW189" s="588" t="s">
        <v>147</v>
      </c>
      <c r="CX189" s="589"/>
      <c r="CY189" s="589"/>
      <c r="CZ189" s="590"/>
      <c r="DA189" s="359"/>
      <c r="DB189" s="360">
        <f>DB12+DB61+DB116+DB161+DB174</f>
        <v>0</v>
      </c>
      <c r="DC189" s="361">
        <f>+DC13+DC24+DC29+DC34+DC43+DC49+DC62+DC65+DC69+DC79+DC85+DC96+DC102+DC108+DC114+DC117+DC123+DC139+DC142+DC144+DC146+DC148+DC150+DC153+DC155+DC157+DC159+DC162+DC167+DC170+DC175+DC186</f>
        <v>0</v>
      </c>
      <c r="DF189" s="588" t="s">
        <v>147</v>
      </c>
      <c r="DG189" s="589"/>
      <c r="DH189" s="589"/>
      <c r="DI189" s="590"/>
      <c r="DJ189" s="359"/>
      <c r="DK189" s="360">
        <f>DK12+DK61+DK116+DK161+DK174</f>
        <v>0</v>
      </c>
      <c r="DL189" s="361">
        <f>+DL13+DL24+DL29+DL34+DL43+DL49+DL62+DL65+DL69+DL79+DL85+DL96+DL102+DL108+DL114+DL117+DL123+DL139+DL142+DL144+DL146+DL148+DL150+DL153+DL155+DL157+DL159+DL162+DL167+DL170+DL175+DL186</f>
        <v>0</v>
      </c>
      <c r="DO189" s="588" t="s">
        <v>147</v>
      </c>
      <c r="DP189" s="589"/>
      <c r="DQ189" s="589"/>
      <c r="DR189" s="590"/>
      <c r="DS189" s="359"/>
      <c r="DT189" s="360">
        <f>DT12+DT61+DT116+DT161+DT174</f>
        <v>0</v>
      </c>
      <c r="DU189" s="361">
        <f>+DU13+DU24+DU29+DU34+DU43+DU49+DU62+DU65+DU69+DU79+DU85+DU96+DU102+DU108+DU114+DU117+DU123+DU139+DU142+DU144+DU146+DU148+DU150+DU153+DU155+DU157+DU159+DU162+DU167+DU170+DU175+DU186</f>
        <v>0</v>
      </c>
      <c r="DX189" s="588" t="s">
        <v>147</v>
      </c>
      <c r="DY189" s="589"/>
      <c r="DZ189" s="589"/>
      <c r="EA189" s="590"/>
      <c r="EB189" s="359"/>
      <c r="EC189" s="360">
        <f>EC12+EC61+EC116+EC161+EC174</f>
        <v>0</v>
      </c>
      <c r="ED189" s="361">
        <f>+ED13+ED24+ED29+ED34+ED43+ED49+ED62+ED65+ED69+ED79+ED85+ED96+ED102+ED108+ED114+ED117+ED123+ED139+ED142+ED144+ED146+ED148+ED150+ED153+ED155+ED157+ED159+ED162+ED167+ED170+ED175+ED186</f>
        <v>0</v>
      </c>
      <c r="EG189" s="588" t="s">
        <v>147</v>
      </c>
      <c r="EH189" s="589"/>
      <c r="EI189" s="589"/>
      <c r="EJ189" s="590"/>
      <c r="EK189" s="359"/>
      <c r="EL189" s="360">
        <f>EL12+EL61+EL116+EL161+EL174</f>
        <v>0</v>
      </c>
      <c r="EM189" s="361">
        <f>+EM13+EM24+EM29+EM34+EM43+EM49+EM62+EM65+EM69+EM79+EM85+EM96+EM102+EM108+EM114+EM117+EM123+EM139+EM142+EM144+EM146+EM148+EM150+EM153+EM155+EM157+EM159+EM162+EM167+EM170+EM175+EM186</f>
        <v>0</v>
      </c>
    </row>
    <row r="190" spans="1:143" ht="38.25" customHeight="1" thickBot="1">
      <c r="B190" s="380"/>
      <c r="C190" s="381"/>
      <c r="D190" s="381"/>
      <c r="E190" s="381"/>
      <c r="F190" s="381"/>
      <c r="G190" s="381"/>
      <c r="H190" s="252"/>
      <c r="K190" s="380"/>
      <c r="L190" s="381"/>
      <c r="M190" s="381"/>
      <c r="N190" s="381"/>
      <c r="O190" s="381"/>
      <c r="P190" s="381"/>
      <c r="Q190" s="252"/>
      <c r="T190" s="380"/>
      <c r="U190" s="381"/>
      <c r="V190" s="381"/>
      <c r="W190" s="381"/>
      <c r="X190" s="381"/>
      <c r="Y190" s="381"/>
      <c r="Z190" s="252"/>
      <c r="AC190" s="380"/>
      <c r="AD190" s="381"/>
      <c r="AE190" s="381"/>
      <c r="AF190" s="381"/>
      <c r="AG190" s="381"/>
      <c r="AH190" s="381"/>
      <c r="AI190" s="252"/>
      <c r="AL190" s="380"/>
      <c r="AM190" s="381"/>
      <c r="AN190" s="381"/>
      <c r="AO190" s="381"/>
      <c r="AP190" s="381"/>
      <c r="AQ190" s="381"/>
      <c r="AR190" s="252"/>
      <c r="AU190" s="380"/>
      <c r="AV190" s="381"/>
      <c r="AW190" s="381"/>
      <c r="AX190" s="381"/>
      <c r="AY190" s="381"/>
      <c r="AZ190" s="381"/>
      <c r="BA190" s="252"/>
      <c r="BD190" s="380"/>
      <c r="BE190" s="381"/>
      <c r="BF190" s="381"/>
      <c r="BG190" s="381"/>
      <c r="BH190" s="381"/>
      <c r="BI190" s="381"/>
      <c r="BJ190" s="252"/>
      <c r="BM190" s="380"/>
      <c r="BN190" s="381"/>
      <c r="BO190" s="381"/>
      <c r="BP190" s="381"/>
      <c r="BQ190" s="381"/>
      <c r="BR190" s="381"/>
      <c r="BS190" s="252"/>
      <c r="BV190" s="380"/>
      <c r="BW190" s="381"/>
      <c r="BX190" s="381"/>
      <c r="BY190" s="381"/>
      <c r="BZ190" s="381"/>
      <c r="CA190" s="381"/>
      <c r="CB190" s="252"/>
      <c r="CE190" s="380"/>
      <c r="CF190" s="381"/>
      <c r="CG190" s="381"/>
      <c r="CH190" s="381"/>
      <c r="CI190" s="381"/>
      <c r="CJ190" s="381"/>
      <c r="CK190" s="252"/>
      <c r="CN190" s="380"/>
      <c r="CO190" s="381"/>
      <c r="CP190" s="381"/>
      <c r="CQ190" s="381"/>
      <c r="CR190" s="381"/>
      <c r="CS190" s="381"/>
      <c r="CT190" s="252"/>
      <c r="CW190" s="380"/>
      <c r="CX190" s="381"/>
      <c r="CY190" s="381"/>
      <c r="CZ190" s="381"/>
      <c r="DA190" s="381"/>
      <c r="DB190" s="381"/>
      <c r="DC190" s="252"/>
      <c r="DF190" s="380"/>
      <c r="DG190" s="381"/>
      <c r="DH190" s="381"/>
      <c r="DI190" s="381"/>
      <c r="DJ190" s="381"/>
      <c r="DK190" s="381"/>
      <c r="DL190" s="252"/>
      <c r="DO190" s="380"/>
      <c r="DP190" s="381"/>
      <c r="DQ190" s="381"/>
      <c r="DR190" s="381"/>
      <c r="DS190" s="381"/>
      <c r="DT190" s="381"/>
      <c r="DU190" s="252"/>
      <c r="DX190" s="380"/>
      <c r="DY190" s="381"/>
      <c r="DZ190" s="381"/>
      <c r="EA190" s="381"/>
      <c r="EB190" s="381"/>
      <c r="EC190" s="381"/>
      <c r="ED190" s="252"/>
      <c r="EG190" s="380"/>
      <c r="EH190" s="381"/>
      <c r="EI190" s="381"/>
      <c r="EJ190" s="381"/>
      <c r="EK190" s="381"/>
      <c r="EL190" s="381"/>
      <c r="EM190" s="252"/>
    </row>
    <row r="191" spans="1:143" ht="27" thickBot="1">
      <c r="F191" s="679" t="s">
        <v>516</v>
      </c>
      <c r="G191" s="680"/>
      <c r="H191" s="252"/>
      <c r="I191" s="252"/>
      <c r="K191" s="676" t="str">
        <f>M2</f>
        <v>KA S.A.</v>
      </c>
      <c r="L191" s="677"/>
      <c r="M191" s="677"/>
      <c r="N191" s="677"/>
      <c r="O191" s="677"/>
      <c r="P191" s="678"/>
      <c r="T191" s="676" t="str">
        <f>V2</f>
        <v>DANILO MORENO RONCANCIO.</v>
      </c>
      <c r="U191" s="677"/>
      <c r="V191" s="677"/>
      <c r="W191" s="677"/>
      <c r="X191" s="677"/>
      <c r="Y191" s="678"/>
      <c r="AC191" s="676" t="str">
        <f>AE2</f>
        <v>ANDRÉS ENRIQUE VASQUEZ GAVIRIA.</v>
      </c>
      <c r="AD191" s="677"/>
      <c r="AE191" s="677"/>
      <c r="AF191" s="677"/>
      <c r="AG191" s="677"/>
      <c r="AH191" s="678"/>
      <c r="AL191" s="676" t="str">
        <f>AN2</f>
        <v>CONCIVE S.A.S.</v>
      </c>
      <c r="AM191" s="677"/>
      <c r="AN191" s="677"/>
      <c r="AO191" s="677"/>
      <c r="AP191" s="677"/>
      <c r="AQ191" s="678"/>
      <c r="AU191" s="676" t="str">
        <f>AW2</f>
        <v>LUIS CARLOS PARRA VELASQUEZ.</v>
      </c>
      <c r="AV191" s="677"/>
      <c r="AW191" s="677"/>
      <c r="AX191" s="677"/>
      <c r="AY191" s="677"/>
      <c r="AZ191" s="678"/>
      <c r="BD191" s="676" t="str">
        <f>BF2</f>
        <v>OBYPLAN LTDA.</v>
      </c>
      <c r="BE191" s="677"/>
      <c r="BF191" s="677"/>
      <c r="BG191" s="677"/>
      <c r="BH191" s="677"/>
      <c r="BI191" s="678"/>
      <c r="BM191" s="676">
        <f>BO2</f>
        <v>0</v>
      </c>
      <c r="BN191" s="677"/>
      <c r="BO191" s="677"/>
      <c r="BP191" s="677"/>
      <c r="BQ191" s="677"/>
      <c r="BR191" s="678"/>
      <c r="BV191" s="676">
        <f>BX2</f>
        <v>0</v>
      </c>
      <c r="BW191" s="677"/>
      <c r="BX191" s="677"/>
      <c r="BY191" s="677"/>
      <c r="BZ191" s="677"/>
      <c r="CA191" s="678"/>
      <c r="CE191" s="676">
        <f>CG2</f>
        <v>0</v>
      </c>
      <c r="CF191" s="677"/>
      <c r="CG191" s="677"/>
      <c r="CH191" s="677"/>
      <c r="CI191" s="677"/>
      <c r="CJ191" s="678"/>
      <c r="CN191" s="676">
        <f>CP2</f>
        <v>0</v>
      </c>
      <c r="CO191" s="677"/>
      <c r="CP191" s="677"/>
      <c r="CQ191" s="677"/>
      <c r="CR191" s="677"/>
      <c r="CS191" s="678"/>
      <c r="CW191" s="676">
        <f>CY2</f>
        <v>0</v>
      </c>
      <c r="CX191" s="677"/>
      <c r="CY191" s="677"/>
      <c r="CZ191" s="677"/>
      <c r="DA191" s="677"/>
      <c r="DB191" s="678"/>
      <c r="DF191" s="676">
        <f>DH2</f>
        <v>0</v>
      </c>
      <c r="DG191" s="677"/>
      <c r="DH191" s="677"/>
      <c r="DI191" s="677"/>
      <c r="DJ191" s="677"/>
      <c r="DK191" s="678"/>
      <c r="DO191" s="676">
        <f>DQ2</f>
        <v>0</v>
      </c>
      <c r="DP191" s="677"/>
      <c r="DQ191" s="677"/>
      <c r="DR191" s="677"/>
      <c r="DS191" s="677"/>
      <c r="DT191" s="678"/>
      <c r="DX191" s="676">
        <f>DZ2</f>
        <v>0</v>
      </c>
      <c r="DY191" s="677"/>
      <c r="DZ191" s="677"/>
      <c r="EA191" s="677"/>
      <c r="EB191" s="677"/>
      <c r="EC191" s="678"/>
      <c r="EG191" s="676">
        <f>EI2</f>
        <v>0</v>
      </c>
      <c r="EH191" s="677"/>
      <c r="EI191" s="677"/>
      <c r="EJ191" s="677"/>
      <c r="EK191" s="677"/>
      <c r="EL191" s="678"/>
    </row>
    <row r="192" spans="1:143" s="209" customFormat="1" ht="60">
      <c r="A192" s="119"/>
      <c r="B192" s="390"/>
      <c r="C192" s="391"/>
      <c r="D192" s="391"/>
      <c r="E192" s="119"/>
      <c r="F192" s="115" t="s">
        <v>515</v>
      </c>
      <c r="G192" s="115" t="s">
        <v>514</v>
      </c>
      <c r="H192" s="252"/>
      <c r="I192" s="252"/>
      <c r="J192" s="119"/>
    </row>
    <row r="193" spans="1:143" ht="27" customHeight="1">
      <c r="B193" s="391"/>
      <c r="C193" s="391"/>
      <c r="D193" s="391"/>
      <c r="F193" s="385">
        <v>16</v>
      </c>
      <c r="G193" s="385">
        <v>9</v>
      </c>
      <c r="H193" s="252"/>
      <c r="I193" s="252"/>
    </row>
    <row r="194" spans="1:143" s="392" customFormat="1">
      <c r="A194" s="119"/>
      <c r="B194" s="391"/>
      <c r="C194" s="391"/>
      <c r="D194" s="391"/>
      <c r="E194" s="119"/>
      <c r="F194" s="119"/>
      <c r="G194" s="119"/>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6"/>
      <c r="AL194" s="386"/>
      <c r="AM194" s="386"/>
      <c r="AN194" s="386"/>
      <c r="AO194" s="386"/>
      <c r="AP194" s="386"/>
      <c r="AQ194" s="386"/>
      <c r="AR194" s="386"/>
      <c r="AS194" s="386"/>
      <c r="AT194" s="386"/>
      <c r="AU194" s="386"/>
      <c r="AV194" s="386"/>
      <c r="AW194" s="386"/>
      <c r="AX194" s="386"/>
      <c r="AY194" s="386"/>
      <c r="AZ194" s="386"/>
      <c r="BA194" s="386"/>
      <c r="BB194" s="386"/>
      <c r="BC194" s="386"/>
      <c r="BD194" s="386"/>
      <c r="BE194" s="386"/>
      <c r="BF194" s="386"/>
      <c r="BG194" s="386"/>
      <c r="BH194" s="386"/>
      <c r="BI194" s="386"/>
      <c r="BJ194" s="386"/>
      <c r="BK194" s="386"/>
      <c r="BL194" s="386"/>
      <c r="BM194" s="386"/>
      <c r="BN194" s="386"/>
      <c r="BO194" s="386"/>
      <c r="BP194" s="386"/>
      <c r="BQ194" s="386"/>
      <c r="BR194" s="386"/>
      <c r="BS194" s="386"/>
      <c r="BT194" s="386"/>
      <c r="BU194" s="386"/>
      <c r="BV194" s="386"/>
      <c r="BW194" s="386"/>
      <c r="BX194" s="386"/>
      <c r="BY194" s="386"/>
      <c r="BZ194" s="386"/>
      <c r="CA194" s="386"/>
      <c r="CB194" s="386"/>
      <c r="CC194" s="386"/>
      <c r="CD194" s="386"/>
      <c r="CE194" s="386"/>
      <c r="CF194" s="386"/>
      <c r="CG194" s="386"/>
      <c r="CH194" s="386"/>
      <c r="CI194" s="386"/>
      <c r="CJ194" s="386"/>
      <c r="CK194" s="386"/>
      <c r="CL194" s="386"/>
      <c r="CM194" s="386"/>
      <c r="CN194" s="386"/>
      <c r="CO194" s="386"/>
      <c r="CP194" s="386"/>
      <c r="CQ194" s="386"/>
      <c r="CR194" s="386"/>
      <c r="CS194" s="386"/>
      <c r="CT194" s="386"/>
      <c r="CU194" s="386"/>
      <c r="CV194" s="386"/>
      <c r="CW194" s="386"/>
      <c r="CX194" s="386"/>
      <c r="CY194" s="386"/>
      <c r="CZ194" s="386"/>
      <c r="DA194" s="386"/>
      <c r="DB194" s="386"/>
      <c r="DC194" s="386"/>
      <c r="DD194" s="386"/>
      <c r="DE194" s="386"/>
      <c r="DF194" s="386"/>
      <c r="DG194" s="386"/>
      <c r="DH194" s="386"/>
      <c r="DI194" s="386"/>
      <c r="DJ194" s="386"/>
      <c r="DK194" s="386"/>
      <c r="DL194" s="386"/>
      <c r="DM194" s="386"/>
      <c r="DN194" s="386"/>
      <c r="DO194" s="386"/>
      <c r="DP194" s="386"/>
      <c r="DQ194" s="386"/>
      <c r="DR194" s="386"/>
      <c r="DS194" s="386"/>
      <c r="DT194" s="386"/>
      <c r="DU194" s="386"/>
      <c r="DV194" s="386"/>
      <c r="DW194" s="386"/>
      <c r="DX194" s="386"/>
      <c r="DY194" s="386"/>
      <c r="DZ194" s="386"/>
      <c r="EA194" s="386"/>
      <c r="EB194" s="386"/>
      <c r="EC194" s="386"/>
      <c r="ED194" s="386"/>
      <c r="EE194" s="386"/>
      <c r="EF194" s="386"/>
      <c r="EG194" s="386"/>
      <c r="EH194" s="386"/>
      <c r="EI194" s="386"/>
      <c r="EJ194" s="386"/>
      <c r="EK194" s="386"/>
      <c r="EL194" s="386"/>
      <c r="EM194" s="386"/>
    </row>
    <row r="195" spans="1:143" s="392" customFormat="1" ht="30" customHeight="1">
      <c r="A195" s="125"/>
      <c r="B195" s="701"/>
      <c r="C195" s="701"/>
      <c r="D195" s="215"/>
      <c r="E195" s="165"/>
      <c r="F195" s="214" t="s">
        <v>3</v>
      </c>
      <c r="G195" s="207" t="s">
        <v>521</v>
      </c>
      <c r="H195" s="386"/>
      <c r="I195" s="386"/>
      <c r="J195" s="386"/>
      <c r="K195" s="386"/>
      <c r="L195" s="386"/>
      <c r="M195" s="386"/>
      <c r="N195" s="386"/>
      <c r="O195" s="386"/>
      <c r="P195" s="386"/>
      <c r="Q195" s="386"/>
      <c r="R195" s="386"/>
      <c r="S195" s="386"/>
      <c r="T195" s="386"/>
      <c r="U195" s="386"/>
      <c r="V195" s="386"/>
      <c r="W195" s="386"/>
      <c r="X195" s="386"/>
      <c r="Y195" s="386"/>
      <c r="Z195" s="386"/>
      <c r="AA195" s="386"/>
      <c r="AB195" s="386"/>
      <c r="AC195" s="386"/>
      <c r="AD195" s="386"/>
      <c r="AE195" s="386"/>
      <c r="AF195" s="386"/>
      <c r="AG195" s="386"/>
      <c r="AH195" s="386"/>
      <c r="AI195" s="386"/>
      <c r="AJ195" s="386"/>
      <c r="AK195" s="386"/>
      <c r="AL195" s="386"/>
      <c r="AM195" s="386"/>
      <c r="AN195" s="386"/>
      <c r="AO195" s="386"/>
      <c r="AP195" s="386"/>
      <c r="AQ195" s="386"/>
      <c r="AR195" s="386"/>
      <c r="AS195" s="386"/>
      <c r="AT195" s="386"/>
      <c r="AU195" s="386"/>
      <c r="AV195" s="386"/>
      <c r="AW195" s="386"/>
      <c r="AX195" s="386"/>
      <c r="AY195" s="386"/>
      <c r="AZ195" s="386"/>
      <c r="BA195" s="386"/>
      <c r="BB195" s="386"/>
      <c r="BC195" s="386"/>
      <c r="BD195" s="386"/>
      <c r="BE195" s="386"/>
      <c r="BF195" s="386"/>
      <c r="BG195" s="386"/>
      <c r="BH195" s="386"/>
      <c r="BI195" s="386"/>
      <c r="BJ195" s="386"/>
      <c r="BK195" s="386"/>
      <c r="BL195" s="386"/>
      <c r="BM195" s="386"/>
      <c r="BN195" s="386"/>
      <c r="BO195" s="386"/>
      <c r="BP195" s="386"/>
      <c r="BQ195" s="386"/>
      <c r="BR195" s="386"/>
      <c r="BS195" s="386"/>
      <c r="BT195" s="386"/>
      <c r="BU195" s="386"/>
      <c r="BV195" s="386"/>
      <c r="BW195" s="386"/>
      <c r="BX195" s="386"/>
      <c r="BY195" s="386"/>
      <c r="BZ195" s="386"/>
      <c r="CA195" s="386"/>
      <c r="CB195" s="386"/>
      <c r="CC195" s="386"/>
      <c r="CD195" s="386"/>
      <c r="CE195" s="386"/>
      <c r="CF195" s="386"/>
      <c r="CG195" s="386"/>
      <c r="CH195" s="386"/>
      <c r="CI195" s="386"/>
      <c r="CJ195" s="386"/>
      <c r="CK195" s="386"/>
      <c r="CL195" s="386"/>
      <c r="CM195" s="386"/>
      <c r="CN195" s="386"/>
      <c r="CO195" s="386"/>
      <c r="CP195" s="386"/>
      <c r="CQ195" s="386"/>
      <c r="CR195" s="386"/>
      <c r="CS195" s="386"/>
      <c r="CT195" s="386"/>
      <c r="CU195" s="386"/>
      <c r="CV195" s="386"/>
      <c r="CW195" s="386"/>
      <c r="CX195" s="386"/>
      <c r="CY195" s="386"/>
      <c r="CZ195" s="386"/>
      <c r="DA195" s="386"/>
      <c r="DB195" s="386"/>
      <c r="DC195" s="386"/>
      <c r="DD195" s="386"/>
      <c r="DE195" s="386"/>
      <c r="DF195" s="386"/>
      <c r="DG195" s="386"/>
      <c r="DH195" s="386"/>
      <c r="DI195" s="386"/>
      <c r="DJ195" s="386"/>
      <c r="DK195" s="386"/>
      <c r="DL195" s="386"/>
      <c r="DM195" s="386"/>
      <c r="DN195" s="386"/>
      <c r="DO195" s="386"/>
      <c r="DP195" s="386"/>
      <c r="DQ195" s="386"/>
      <c r="DR195" s="386"/>
      <c r="DS195" s="386"/>
      <c r="DT195" s="386"/>
      <c r="DU195" s="386"/>
      <c r="DV195" s="386"/>
      <c r="DW195" s="386"/>
      <c r="DX195" s="386"/>
      <c r="DY195" s="386"/>
      <c r="DZ195" s="386"/>
      <c r="EA195" s="386"/>
      <c r="EB195" s="386"/>
      <c r="EC195" s="386"/>
      <c r="ED195" s="386"/>
      <c r="EE195" s="386"/>
      <c r="EF195" s="386"/>
      <c r="EG195" s="386"/>
      <c r="EH195" s="386"/>
      <c r="EI195" s="386"/>
      <c r="EJ195" s="386"/>
      <c r="EK195" s="386"/>
      <c r="EL195" s="386"/>
      <c r="EM195" s="386"/>
    </row>
    <row r="196" spans="1:143" s="392" customFormat="1" ht="30" customHeight="1">
      <c r="A196" s="125"/>
      <c r="B196" s="215"/>
      <c r="C196" s="215"/>
      <c r="D196" s="215"/>
      <c r="E196" s="165"/>
      <c r="F196" s="115">
        <v>1</v>
      </c>
      <c r="G196" s="206">
        <f ca="1">INDIRECT(H196,TRUE)</f>
        <v>37973786</v>
      </c>
      <c r="H196" s="387" t="str">
        <f>ADDRESS(189,I196,1,1)</f>
        <v>$P$189</v>
      </c>
      <c r="I196" s="387">
        <f>F193</f>
        <v>16</v>
      </c>
      <c r="J196" s="386"/>
      <c r="K196" s="386"/>
      <c r="L196" s="386"/>
      <c r="M196" s="386"/>
      <c r="N196" s="386"/>
      <c r="O196" s="386"/>
      <c r="P196" s="386"/>
      <c r="Q196" s="386"/>
      <c r="R196" s="386"/>
      <c r="S196" s="386"/>
      <c r="T196" s="386"/>
      <c r="U196" s="386"/>
      <c r="V196" s="386"/>
      <c r="W196" s="386"/>
      <c r="X196" s="386"/>
      <c r="Y196" s="386"/>
      <c r="Z196" s="386"/>
      <c r="AA196" s="386"/>
      <c r="AB196" s="386"/>
      <c r="AC196" s="386"/>
      <c r="AD196" s="386"/>
      <c r="AE196" s="386"/>
      <c r="AF196" s="386"/>
      <c r="AG196" s="386"/>
      <c r="AH196" s="386"/>
      <c r="AI196" s="386"/>
      <c r="AJ196" s="386"/>
      <c r="AK196" s="386"/>
      <c r="AL196" s="386"/>
      <c r="AM196" s="386"/>
      <c r="AN196" s="386"/>
      <c r="AO196" s="386"/>
      <c r="AP196" s="386"/>
      <c r="AQ196" s="386"/>
      <c r="AR196" s="386"/>
      <c r="AS196" s="386"/>
      <c r="AT196" s="386"/>
      <c r="AU196" s="386"/>
      <c r="AV196" s="386"/>
      <c r="AW196" s="386"/>
      <c r="AX196" s="386"/>
      <c r="AY196" s="386"/>
      <c r="AZ196" s="386"/>
      <c r="BA196" s="386"/>
      <c r="BB196" s="386"/>
      <c r="BC196" s="386"/>
      <c r="BD196" s="386"/>
      <c r="BE196" s="386"/>
      <c r="BF196" s="386"/>
      <c r="BG196" s="386"/>
      <c r="BH196" s="386"/>
      <c r="BI196" s="386"/>
      <c r="BJ196" s="386"/>
      <c r="BK196" s="386"/>
      <c r="BL196" s="386"/>
      <c r="BM196" s="386"/>
      <c r="BN196" s="386"/>
      <c r="BO196" s="386"/>
      <c r="BP196" s="386"/>
      <c r="BQ196" s="386"/>
      <c r="BR196" s="386"/>
      <c r="BS196" s="386"/>
      <c r="BT196" s="386"/>
      <c r="BU196" s="386"/>
      <c r="BV196" s="386"/>
      <c r="BW196" s="386"/>
      <c r="BX196" s="386"/>
      <c r="BY196" s="386"/>
      <c r="BZ196" s="386"/>
      <c r="CA196" s="386"/>
      <c r="CB196" s="386"/>
      <c r="CC196" s="386"/>
      <c r="CD196" s="386"/>
      <c r="CE196" s="386"/>
      <c r="CF196" s="386"/>
      <c r="CG196" s="386"/>
      <c r="CH196" s="386"/>
      <c r="CI196" s="386"/>
      <c r="CJ196" s="386"/>
      <c r="CK196" s="386"/>
      <c r="CL196" s="386"/>
      <c r="CM196" s="386"/>
      <c r="CN196" s="386"/>
      <c r="CO196" s="386"/>
      <c r="CP196" s="386"/>
      <c r="CQ196" s="386"/>
      <c r="CR196" s="386"/>
      <c r="CS196" s="386"/>
      <c r="CT196" s="386"/>
      <c r="CU196" s="386"/>
      <c r="CV196" s="386"/>
      <c r="CW196" s="386"/>
      <c r="CX196" s="386"/>
      <c r="CY196" s="386"/>
      <c r="CZ196" s="386"/>
      <c r="DA196" s="386"/>
      <c r="DB196" s="386"/>
      <c r="DC196" s="386"/>
      <c r="DD196" s="386"/>
      <c r="DE196" s="386"/>
      <c r="DF196" s="386"/>
      <c r="DG196" s="386"/>
      <c r="DH196" s="386"/>
      <c r="DI196" s="386"/>
      <c r="DJ196" s="386"/>
      <c r="DK196" s="386"/>
      <c r="DL196" s="386"/>
      <c r="DM196" s="386"/>
      <c r="DN196" s="386"/>
      <c r="DO196" s="386"/>
      <c r="DP196" s="386"/>
      <c r="DQ196" s="386"/>
      <c r="DR196" s="386"/>
      <c r="DS196" s="386"/>
      <c r="DT196" s="386"/>
      <c r="DU196" s="386"/>
      <c r="DV196" s="386"/>
      <c r="DW196" s="386"/>
      <c r="DX196" s="386"/>
      <c r="DY196" s="386"/>
      <c r="DZ196" s="386"/>
      <c r="EA196" s="386"/>
      <c r="EB196" s="386"/>
      <c r="EC196" s="386"/>
      <c r="ED196" s="386"/>
      <c r="EE196" s="386"/>
      <c r="EF196" s="386"/>
      <c r="EG196" s="386"/>
      <c r="EH196" s="386"/>
      <c r="EI196" s="386"/>
      <c r="EJ196" s="386"/>
      <c r="EK196" s="386"/>
      <c r="EL196" s="386"/>
      <c r="EM196" s="386"/>
    </row>
    <row r="197" spans="1:143" s="392" customFormat="1" ht="30" customHeight="1">
      <c r="A197" s="125"/>
      <c r="B197" s="215"/>
      <c r="C197" s="215"/>
      <c r="D197" s="215"/>
      <c r="E197" s="165"/>
      <c r="F197" s="115">
        <v>2</v>
      </c>
      <c r="G197" s="206">
        <f ca="1">INDIRECT(H197,TRUE)</f>
        <v>63730780</v>
      </c>
      <c r="H197" s="387" t="str">
        <f t="shared" ref="H197:H210" si="650">ADDRESS(189,I197,1,1)</f>
        <v>$Y$189</v>
      </c>
      <c r="I197" s="387">
        <f>$I196+$G$193</f>
        <v>25</v>
      </c>
      <c r="J197" s="386"/>
      <c r="K197" s="386"/>
      <c r="L197" s="386"/>
      <c r="M197" s="386"/>
      <c r="N197" s="386"/>
      <c r="O197" s="386"/>
      <c r="P197" s="386"/>
      <c r="Q197" s="386"/>
      <c r="R197" s="386"/>
      <c r="S197" s="386"/>
      <c r="T197" s="386"/>
      <c r="U197" s="386"/>
      <c r="V197" s="386"/>
      <c r="W197" s="386"/>
      <c r="X197" s="386"/>
      <c r="Y197" s="386"/>
      <c r="Z197" s="386"/>
      <c r="AA197" s="386"/>
      <c r="AB197" s="386"/>
      <c r="AC197" s="386"/>
      <c r="AD197" s="386"/>
      <c r="AE197" s="386"/>
      <c r="AF197" s="386"/>
      <c r="AG197" s="386"/>
      <c r="AH197" s="386"/>
      <c r="AI197" s="386"/>
      <c r="AJ197" s="386"/>
      <c r="AK197" s="386"/>
      <c r="AL197" s="386"/>
      <c r="AM197" s="386"/>
      <c r="AN197" s="386"/>
      <c r="AO197" s="386"/>
      <c r="AP197" s="386"/>
      <c r="AQ197" s="386"/>
      <c r="AR197" s="386"/>
      <c r="AS197" s="386"/>
      <c r="AT197" s="386"/>
      <c r="AU197" s="386"/>
      <c r="AV197" s="386"/>
      <c r="AW197" s="386"/>
      <c r="AX197" s="386"/>
      <c r="AY197" s="386"/>
      <c r="AZ197" s="386"/>
      <c r="BA197" s="386"/>
      <c r="BB197" s="386"/>
      <c r="BC197" s="386"/>
      <c r="BD197" s="386"/>
      <c r="BE197" s="386"/>
      <c r="BF197" s="386"/>
      <c r="BG197" s="386"/>
      <c r="BH197" s="386"/>
      <c r="BI197" s="386"/>
      <c r="BJ197" s="386"/>
      <c r="BK197" s="386"/>
      <c r="BL197" s="386"/>
      <c r="BM197" s="386"/>
      <c r="BN197" s="386"/>
      <c r="BO197" s="386"/>
      <c r="BP197" s="386"/>
      <c r="BQ197" s="386"/>
      <c r="BR197" s="386">
        <f>COLUMN(BR189)</f>
        <v>70</v>
      </c>
      <c r="BS197" s="386"/>
      <c r="BT197" s="386"/>
      <c r="BU197" s="386"/>
      <c r="BV197" s="386"/>
      <c r="BW197" s="386"/>
      <c r="BX197" s="386"/>
      <c r="BY197" s="386"/>
      <c r="BZ197" s="386"/>
      <c r="CA197" s="386"/>
      <c r="CB197" s="386"/>
      <c r="CC197" s="386"/>
      <c r="CD197" s="386"/>
      <c r="CE197" s="386"/>
      <c r="CF197" s="386"/>
      <c r="CG197" s="386"/>
      <c r="CH197" s="386"/>
      <c r="CI197" s="386"/>
      <c r="CJ197" s="386"/>
      <c r="CK197" s="386"/>
      <c r="CL197" s="386"/>
      <c r="CM197" s="386"/>
      <c r="CN197" s="386"/>
      <c r="CO197" s="386"/>
      <c r="CP197" s="386"/>
      <c r="CQ197" s="386"/>
      <c r="CR197" s="386"/>
      <c r="CS197" s="386"/>
      <c r="CT197" s="386"/>
      <c r="CU197" s="386"/>
      <c r="CV197" s="386"/>
      <c r="CW197" s="386"/>
      <c r="CX197" s="386"/>
      <c r="CY197" s="386"/>
      <c r="CZ197" s="386"/>
      <c r="DA197" s="386"/>
      <c r="DB197" s="386"/>
      <c r="DC197" s="386"/>
      <c r="DD197" s="386"/>
      <c r="DE197" s="386"/>
      <c r="DF197" s="386"/>
      <c r="DG197" s="386"/>
      <c r="DH197" s="386"/>
      <c r="DI197" s="386"/>
      <c r="DJ197" s="386"/>
      <c r="DK197" s="386"/>
      <c r="DL197" s="386"/>
      <c r="DM197" s="386"/>
      <c r="DN197" s="386"/>
      <c r="DO197" s="386"/>
      <c r="DP197" s="386"/>
      <c r="DQ197" s="386"/>
      <c r="DR197" s="386"/>
      <c r="DS197" s="386"/>
      <c r="DT197" s="386"/>
      <c r="DU197" s="386"/>
      <c r="DV197" s="386"/>
      <c r="DW197" s="386"/>
      <c r="DX197" s="386"/>
      <c r="DY197" s="386"/>
      <c r="DZ197" s="386"/>
      <c r="EA197" s="386"/>
      <c r="EB197" s="386"/>
      <c r="EC197" s="386"/>
      <c r="ED197" s="386"/>
      <c r="EE197" s="386"/>
      <c r="EF197" s="386"/>
      <c r="EG197" s="386"/>
      <c r="EH197" s="386"/>
      <c r="EI197" s="386"/>
      <c r="EJ197" s="386"/>
      <c r="EK197" s="386"/>
      <c r="EL197" s="386"/>
      <c r="EM197" s="386"/>
    </row>
    <row r="198" spans="1:143" s="392" customFormat="1" ht="30" customHeight="1">
      <c r="A198" s="125"/>
      <c r="B198" s="215"/>
      <c r="C198" s="215"/>
      <c r="D198" s="215"/>
      <c r="E198" s="165"/>
      <c r="F198" s="115">
        <v>3</v>
      </c>
      <c r="G198" s="206">
        <f t="shared" ref="G198:G210" ca="1" si="651">INDIRECT(H198,TRUE)</f>
        <v>63080995</v>
      </c>
      <c r="H198" s="387" t="str">
        <f t="shared" si="650"/>
        <v>$AH$189</v>
      </c>
      <c r="I198" s="387">
        <f t="shared" ref="I198:I210" si="652">$I197+$G$193</f>
        <v>34</v>
      </c>
      <c r="J198" s="386"/>
      <c r="K198" s="386"/>
      <c r="L198" s="386"/>
      <c r="M198" s="386"/>
      <c r="N198" s="386"/>
      <c r="O198" s="386"/>
      <c r="P198" s="386"/>
      <c r="Q198" s="386"/>
      <c r="R198" s="386"/>
      <c r="S198" s="386"/>
      <c r="T198" s="386"/>
      <c r="U198" s="386"/>
      <c r="V198" s="386"/>
      <c r="W198" s="386"/>
      <c r="X198" s="386"/>
      <c r="Y198" s="386"/>
      <c r="Z198" s="386"/>
      <c r="AA198" s="386"/>
      <c r="AB198" s="386"/>
      <c r="AC198" s="386"/>
      <c r="AD198" s="386"/>
      <c r="AE198" s="386"/>
      <c r="AF198" s="386"/>
      <c r="AG198" s="386"/>
      <c r="AH198" s="386"/>
      <c r="AI198" s="386"/>
      <c r="AJ198" s="386"/>
      <c r="AK198" s="386"/>
      <c r="AL198" s="386"/>
      <c r="AM198" s="386"/>
      <c r="AN198" s="386"/>
      <c r="AO198" s="386"/>
      <c r="AP198" s="386"/>
      <c r="AQ198" s="386"/>
      <c r="AR198" s="386"/>
      <c r="AS198" s="386"/>
      <c r="AT198" s="386"/>
      <c r="AU198" s="386"/>
      <c r="AV198" s="386"/>
      <c r="AW198" s="386"/>
      <c r="AX198" s="386"/>
      <c r="AY198" s="386"/>
      <c r="AZ198" s="386"/>
      <c r="BA198" s="386"/>
      <c r="BB198" s="386"/>
      <c r="BC198" s="386"/>
      <c r="BD198" s="386"/>
      <c r="BE198" s="386"/>
      <c r="BF198" s="386"/>
      <c r="BG198" s="386"/>
      <c r="BH198" s="386"/>
      <c r="BI198" s="386"/>
      <c r="BJ198" s="386"/>
      <c r="BK198" s="386"/>
      <c r="BL198" s="386"/>
      <c r="BM198" s="386"/>
      <c r="BN198" s="386"/>
      <c r="BO198" s="386"/>
      <c r="BP198" s="386"/>
      <c r="BQ198" s="386"/>
      <c r="BR198" s="386"/>
      <c r="BS198" s="386"/>
      <c r="BT198" s="386"/>
      <c r="BU198" s="386"/>
      <c r="BV198" s="386"/>
      <c r="BW198" s="386"/>
      <c r="BX198" s="386"/>
      <c r="BY198" s="386"/>
      <c r="BZ198" s="386"/>
      <c r="CA198" s="386"/>
      <c r="CB198" s="386"/>
      <c r="CC198" s="386"/>
      <c r="CD198" s="386"/>
      <c r="CE198" s="386"/>
      <c r="CF198" s="386"/>
      <c r="CG198" s="386"/>
      <c r="CH198" s="386"/>
      <c r="CI198" s="386"/>
      <c r="CJ198" s="386"/>
      <c r="CK198" s="386"/>
      <c r="CL198" s="386"/>
      <c r="CM198" s="386"/>
      <c r="CN198" s="386"/>
      <c r="CO198" s="386"/>
      <c r="CP198" s="386"/>
      <c r="CQ198" s="386"/>
      <c r="CR198" s="386"/>
      <c r="CS198" s="386"/>
      <c r="CT198" s="386"/>
      <c r="CU198" s="386"/>
      <c r="CV198" s="386"/>
      <c r="CW198" s="386"/>
      <c r="CX198" s="386"/>
      <c r="CY198" s="386"/>
      <c r="CZ198" s="386"/>
      <c r="DA198" s="386"/>
      <c r="DB198" s="386"/>
      <c r="DC198" s="386"/>
      <c r="DD198" s="386"/>
      <c r="DE198" s="386"/>
      <c r="DF198" s="386"/>
      <c r="DG198" s="386"/>
      <c r="DH198" s="386"/>
      <c r="DI198" s="386"/>
      <c r="DJ198" s="386"/>
      <c r="DK198" s="386"/>
      <c r="DL198" s="386"/>
      <c r="DM198" s="386"/>
      <c r="DN198" s="386"/>
      <c r="DO198" s="386"/>
      <c r="DP198" s="386"/>
      <c r="DQ198" s="386"/>
      <c r="DR198" s="386"/>
      <c r="DS198" s="386"/>
      <c r="DT198" s="386"/>
      <c r="DU198" s="386"/>
      <c r="DV198" s="386"/>
      <c r="DW198" s="386"/>
      <c r="DX198" s="386"/>
      <c r="DY198" s="386"/>
      <c r="DZ198" s="386"/>
      <c r="EA198" s="386"/>
      <c r="EB198" s="386"/>
      <c r="EC198" s="386"/>
      <c r="ED198" s="386"/>
      <c r="EE198" s="386"/>
      <c r="EF198" s="386"/>
      <c r="EG198" s="386"/>
      <c r="EH198" s="386"/>
      <c r="EI198" s="386"/>
      <c r="EJ198" s="386"/>
      <c r="EK198" s="386"/>
      <c r="EL198" s="386"/>
      <c r="EM198" s="386"/>
    </row>
    <row r="199" spans="1:143" s="392" customFormat="1" ht="30" customHeight="1">
      <c r="A199" s="125"/>
      <c r="B199" s="215"/>
      <c r="C199" s="215"/>
      <c r="D199" s="215"/>
      <c r="E199" s="165"/>
      <c r="F199" s="115">
        <v>4</v>
      </c>
      <c r="G199" s="206">
        <f t="shared" ca="1" si="651"/>
        <v>64870000</v>
      </c>
      <c r="H199" s="387" t="str">
        <f t="shared" si="650"/>
        <v>$AQ$189</v>
      </c>
      <c r="I199" s="387">
        <f t="shared" si="652"/>
        <v>43</v>
      </c>
      <c r="J199" s="386"/>
      <c r="K199" s="386"/>
      <c r="L199" s="386"/>
      <c r="M199" s="386"/>
      <c r="N199" s="386"/>
      <c r="O199" s="386"/>
      <c r="P199" s="386"/>
      <c r="Q199" s="386"/>
      <c r="R199" s="386"/>
      <c r="S199" s="386"/>
      <c r="T199" s="386"/>
      <c r="U199" s="386"/>
      <c r="V199" s="386"/>
      <c r="W199" s="386"/>
      <c r="X199" s="386"/>
      <c r="Y199" s="386"/>
      <c r="Z199" s="386"/>
      <c r="AA199" s="386"/>
      <c r="AB199" s="386"/>
      <c r="AC199" s="386"/>
      <c r="AD199" s="386"/>
      <c r="AE199" s="386"/>
      <c r="AF199" s="386"/>
      <c r="AG199" s="386"/>
      <c r="AH199" s="386"/>
      <c r="AI199" s="386"/>
      <c r="AJ199" s="386"/>
      <c r="AK199" s="386"/>
      <c r="AL199" s="386"/>
      <c r="AM199" s="386"/>
      <c r="AN199" s="386"/>
      <c r="AO199" s="386"/>
      <c r="AP199" s="386"/>
      <c r="AQ199" s="386"/>
      <c r="AR199" s="386"/>
      <c r="AS199" s="386"/>
      <c r="AT199" s="386"/>
      <c r="AU199" s="386"/>
      <c r="AV199" s="386"/>
      <c r="AW199" s="386"/>
      <c r="AX199" s="386"/>
      <c r="AY199" s="386"/>
      <c r="AZ199" s="386"/>
      <c r="BA199" s="386"/>
      <c r="BB199" s="386"/>
      <c r="BC199" s="386"/>
      <c r="BD199" s="386"/>
      <c r="BE199" s="386"/>
      <c r="BF199" s="386"/>
      <c r="BG199" s="386"/>
      <c r="BH199" s="386"/>
      <c r="BI199" s="386"/>
      <c r="BJ199" s="386"/>
      <c r="BK199" s="386"/>
      <c r="BL199" s="386"/>
      <c r="BM199" s="386"/>
      <c r="BN199" s="386"/>
      <c r="BO199" s="386"/>
      <c r="BP199" s="386"/>
      <c r="BQ199" s="386"/>
      <c r="BR199" s="386"/>
      <c r="BS199" s="386"/>
      <c r="BT199" s="386"/>
      <c r="BU199" s="386"/>
      <c r="BV199" s="386"/>
      <c r="BW199" s="386"/>
      <c r="BX199" s="386"/>
      <c r="BY199" s="386"/>
      <c r="BZ199" s="386"/>
      <c r="CA199" s="386"/>
      <c r="CB199" s="386"/>
      <c r="CC199" s="386"/>
      <c r="CD199" s="386"/>
      <c r="CE199" s="386"/>
      <c r="CF199" s="386"/>
      <c r="CG199" s="386"/>
      <c r="CH199" s="386"/>
      <c r="CI199" s="386"/>
      <c r="CJ199" s="386"/>
      <c r="CK199" s="386"/>
      <c r="CL199" s="386"/>
      <c r="CM199" s="386"/>
      <c r="CN199" s="386"/>
      <c r="CO199" s="386"/>
      <c r="CP199" s="386"/>
      <c r="CQ199" s="386"/>
      <c r="CR199" s="386"/>
      <c r="CS199" s="386"/>
      <c r="CT199" s="386"/>
      <c r="CU199" s="386"/>
      <c r="CV199" s="386"/>
      <c r="CW199" s="386"/>
      <c r="CX199" s="386"/>
      <c r="CY199" s="386"/>
      <c r="CZ199" s="386"/>
      <c r="DA199" s="386"/>
      <c r="DB199" s="386"/>
      <c r="DC199" s="386"/>
      <c r="DD199" s="386"/>
      <c r="DE199" s="386"/>
      <c r="DF199" s="386"/>
      <c r="DG199" s="386"/>
      <c r="DH199" s="386"/>
      <c r="DI199" s="386"/>
      <c r="DJ199" s="386"/>
      <c r="DK199" s="386"/>
      <c r="DL199" s="386"/>
      <c r="DM199" s="386"/>
      <c r="DN199" s="386"/>
      <c r="DO199" s="386"/>
      <c r="DP199" s="386"/>
      <c r="DQ199" s="386"/>
      <c r="DR199" s="386"/>
      <c r="DS199" s="386"/>
      <c r="DT199" s="386"/>
      <c r="DU199" s="386"/>
      <c r="DV199" s="386"/>
      <c r="DW199" s="386"/>
      <c r="DX199" s="386"/>
      <c r="DY199" s="386"/>
      <c r="DZ199" s="386"/>
      <c r="EA199" s="386"/>
      <c r="EB199" s="386"/>
      <c r="EC199" s="386"/>
      <c r="ED199" s="386"/>
      <c r="EE199" s="386"/>
      <c r="EF199" s="386"/>
      <c r="EG199" s="386"/>
      <c r="EH199" s="386"/>
      <c r="EI199" s="386"/>
      <c r="EJ199" s="386"/>
      <c r="EK199" s="386"/>
      <c r="EL199" s="386"/>
      <c r="EM199" s="386"/>
    </row>
    <row r="200" spans="1:143" s="392" customFormat="1" ht="30" customHeight="1">
      <c r="A200" s="125"/>
      <c r="B200" s="215"/>
      <c r="C200" s="215"/>
      <c r="D200" s="215"/>
      <c r="E200" s="165"/>
      <c r="F200" s="115">
        <v>5</v>
      </c>
      <c r="G200" s="206">
        <f t="shared" ca="1" si="651"/>
        <v>64492921</v>
      </c>
      <c r="H200" s="387" t="str">
        <f t="shared" si="650"/>
        <v>$AZ$189</v>
      </c>
      <c r="I200" s="387">
        <f t="shared" si="652"/>
        <v>52</v>
      </c>
      <c r="J200" s="386"/>
      <c r="K200" s="386"/>
      <c r="L200" s="386"/>
      <c r="M200" s="386"/>
      <c r="N200" s="386"/>
      <c r="O200" s="386"/>
      <c r="P200" s="386"/>
      <c r="Q200" s="386"/>
      <c r="R200" s="386"/>
      <c r="S200" s="386"/>
      <c r="T200" s="386"/>
      <c r="U200" s="386"/>
      <c r="V200" s="386"/>
      <c r="W200" s="386"/>
      <c r="X200" s="386"/>
      <c r="Y200" s="386"/>
      <c r="Z200" s="386"/>
      <c r="AA200" s="386"/>
      <c r="AB200" s="386"/>
      <c r="AC200" s="386"/>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6"/>
      <c r="AY200" s="386"/>
      <c r="AZ200" s="386"/>
      <c r="BA200" s="386"/>
      <c r="BB200" s="386"/>
      <c r="BC200" s="386"/>
      <c r="BD200" s="386"/>
      <c r="BE200" s="386"/>
      <c r="BF200" s="386"/>
      <c r="BG200" s="386"/>
      <c r="BH200" s="386"/>
      <c r="BI200" s="386"/>
      <c r="BJ200" s="386"/>
      <c r="BK200" s="386"/>
      <c r="BL200" s="386"/>
      <c r="BM200" s="386"/>
      <c r="BN200" s="386"/>
      <c r="BO200" s="386"/>
      <c r="BP200" s="386"/>
      <c r="BQ200" s="386"/>
      <c r="BR200" s="386"/>
      <c r="BS200" s="386"/>
      <c r="BT200" s="386"/>
      <c r="BU200" s="386"/>
      <c r="BV200" s="386"/>
      <c r="BW200" s="386"/>
      <c r="BX200" s="386"/>
      <c r="BY200" s="386"/>
      <c r="BZ200" s="386"/>
      <c r="CA200" s="386"/>
      <c r="CB200" s="386"/>
      <c r="CC200" s="386"/>
      <c r="CD200" s="386"/>
      <c r="CE200" s="386"/>
      <c r="CF200" s="386"/>
      <c r="CG200" s="386"/>
      <c r="CH200" s="386"/>
      <c r="CI200" s="386"/>
      <c r="CJ200" s="386"/>
      <c r="CK200" s="386"/>
      <c r="CL200" s="386"/>
      <c r="CM200" s="386"/>
      <c r="CN200" s="386"/>
      <c r="CO200" s="386"/>
      <c r="CP200" s="386"/>
      <c r="CQ200" s="386"/>
      <c r="CR200" s="386"/>
      <c r="CS200" s="386"/>
      <c r="CT200" s="386"/>
      <c r="CU200" s="386"/>
      <c r="CV200" s="386"/>
      <c r="CW200" s="386"/>
      <c r="CX200" s="386"/>
      <c r="CY200" s="386"/>
      <c r="CZ200" s="386"/>
      <c r="DA200" s="386"/>
      <c r="DB200" s="386"/>
      <c r="DC200" s="386"/>
      <c r="DD200" s="386"/>
      <c r="DE200" s="386"/>
      <c r="DF200" s="386"/>
      <c r="DG200" s="386"/>
      <c r="DH200" s="386"/>
      <c r="DI200" s="386"/>
      <c r="DJ200" s="386"/>
      <c r="DK200" s="386"/>
      <c r="DL200" s="386"/>
      <c r="DM200" s="386"/>
      <c r="DN200" s="386"/>
      <c r="DO200" s="386"/>
      <c r="DP200" s="386"/>
      <c r="DQ200" s="386"/>
      <c r="DR200" s="386"/>
      <c r="DS200" s="386"/>
      <c r="DT200" s="386"/>
      <c r="DU200" s="386"/>
      <c r="DV200" s="386"/>
      <c r="DW200" s="386"/>
      <c r="DX200" s="386"/>
      <c r="DY200" s="386"/>
      <c r="DZ200" s="386"/>
      <c r="EA200" s="386"/>
      <c r="EB200" s="386"/>
      <c r="EC200" s="386"/>
      <c r="ED200" s="386"/>
      <c r="EE200" s="386"/>
      <c r="EF200" s="386"/>
      <c r="EG200" s="386"/>
      <c r="EH200" s="386"/>
      <c r="EI200" s="386"/>
      <c r="EJ200" s="386"/>
      <c r="EK200" s="386"/>
      <c r="EL200" s="386"/>
      <c r="EM200" s="386"/>
    </row>
    <row r="201" spans="1:143" s="392" customFormat="1" ht="30" customHeight="1">
      <c r="A201" s="125"/>
      <c r="B201" s="215"/>
      <c r="C201" s="215"/>
      <c r="D201" s="215"/>
      <c r="E201" s="165"/>
      <c r="F201" s="115">
        <v>6</v>
      </c>
      <c r="G201" s="206">
        <f t="shared" ca="1" si="651"/>
        <v>58662492</v>
      </c>
      <c r="H201" s="387" t="str">
        <f t="shared" si="650"/>
        <v>$BI$189</v>
      </c>
      <c r="I201" s="387">
        <f t="shared" si="652"/>
        <v>61</v>
      </c>
      <c r="J201" s="386"/>
      <c r="K201" s="386"/>
      <c r="L201" s="386"/>
      <c r="M201" s="386"/>
      <c r="N201" s="386"/>
      <c r="O201" s="386"/>
      <c r="P201" s="386"/>
      <c r="Q201" s="386"/>
      <c r="R201" s="386"/>
      <c r="S201" s="386"/>
      <c r="T201" s="386"/>
      <c r="U201" s="386"/>
      <c r="V201" s="386"/>
      <c r="W201" s="386"/>
      <c r="X201" s="386"/>
      <c r="Y201" s="386"/>
      <c r="Z201" s="386"/>
      <c r="AA201" s="386"/>
      <c r="AB201" s="386"/>
      <c r="AC201" s="386"/>
      <c r="AD201" s="386"/>
      <c r="AE201" s="386"/>
      <c r="AF201" s="386"/>
      <c r="AG201" s="386"/>
      <c r="AH201" s="386"/>
      <c r="AI201" s="386"/>
      <c r="AJ201" s="386"/>
      <c r="AK201" s="386"/>
      <c r="AL201" s="386"/>
      <c r="AM201" s="386"/>
      <c r="AN201" s="386"/>
      <c r="AO201" s="386"/>
      <c r="AP201" s="386"/>
      <c r="AQ201" s="386"/>
      <c r="AR201" s="386"/>
      <c r="AS201" s="386"/>
      <c r="AT201" s="386"/>
      <c r="AU201" s="386"/>
      <c r="AV201" s="386"/>
      <c r="AW201" s="386"/>
      <c r="AX201" s="386"/>
      <c r="AY201" s="386"/>
      <c r="AZ201" s="386"/>
      <c r="BA201" s="386"/>
      <c r="BB201" s="386"/>
      <c r="BC201" s="386"/>
      <c r="BD201" s="386"/>
      <c r="BE201" s="386"/>
      <c r="BF201" s="386"/>
      <c r="BG201" s="386"/>
      <c r="BH201" s="386"/>
      <c r="BI201" s="386"/>
      <c r="BJ201" s="386"/>
      <c r="BK201" s="386"/>
      <c r="BL201" s="386"/>
      <c r="BM201" s="386"/>
      <c r="BN201" s="386"/>
      <c r="BO201" s="386"/>
      <c r="BP201" s="386"/>
      <c r="BQ201" s="386"/>
      <c r="BR201" s="386"/>
      <c r="BS201" s="386"/>
      <c r="BT201" s="386"/>
      <c r="BU201" s="386"/>
      <c r="BV201" s="386"/>
      <c r="BW201" s="386"/>
      <c r="BX201" s="386"/>
      <c r="BY201" s="386"/>
      <c r="BZ201" s="386"/>
      <c r="CA201" s="386"/>
      <c r="CB201" s="386"/>
      <c r="CC201" s="386"/>
      <c r="CD201" s="386"/>
      <c r="CE201" s="386"/>
      <c r="CF201" s="386"/>
      <c r="CG201" s="386"/>
      <c r="CH201" s="386"/>
      <c r="CI201" s="386"/>
      <c r="CJ201" s="386"/>
      <c r="CK201" s="386"/>
      <c r="CL201" s="386"/>
      <c r="CM201" s="386"/>
      <c r="CN201" s="386"/>
      <c r="CO201" s="386"/>
      <c r="CP201" s="386"/>
      <c r="CQ201" s="386"/>
      <c r="CR201" s="386"/>
      <c r="CS201" s="386"/>
      <c r="CT201" s="386"/>
      <c r="CU201" s="386"/>
      <c r="CV201" s="386"/>
      <c r="CW201" s="386"/>
      <c r="CX201" s="386"/>
      <c r="CY201" s="386"/>
      <c r="CZ201" s="386"/>
      <c r="DA201" s="386"/>
      <c r="DB201" s="386"/>
      <c r="DC201" s="386"/>
      <c r="DD201" s="386"/>
      <c r="DE201" s="386"/>
      <c r="DF201" s="386"/>
      <c r="DG201" s="386"/>
      <c r="DH201" s="386"/>
      <c r="DI201" s="386"/>
      <c r="DJ201" s="386"/>
      <c r="DK201" s="386"/>
      <c r="DL201" s="386"/>
      <c r="DM201" s="386"/>
      <c r="DN201" s="386"/>
      <c r="DO201" s="386"/>
      <c r="DP201" s="386"/>
      <c r="DQ201" s="386"/>
      <c r="DR201" s="386"/>
      <c r="DS201" s="386"/>
      <c r="DT201" s="386"/>
      <c r="DU201" s="386"/>
      <c r="DV201" s="386"/>
      <c r="DW201" s="386"/>
      <c r="DX201" s="386"/>
      <c r="DY201" s="386"/>
      <c r="DZ201" s="386"/>
      <c r="EA201" s="386"/>
      <c r="EB201" s="386"/>
      <c r="EC201" s="386"/>
      <c r="ED201" s="386"/>
      <c r="EE201" s="386"/>
      <c r="EF201" s="386"/>
      <c r="EG201" s="386"/>
      <c r="EH201" s="386"/>
      <c r="EI201" s="386"/>
      <c r="EJ201" s="386"/>
      <c r="EK201" s="386"/>
      <c r="EL201" s="386"/>
      <c r="EM201" s="386"/>
    </row>
    <row r="202" spans="1:143" s="392" customFormat="1" ht="30" hidden="1" customHeight="1">
      <c r="A202" s="125"/>
      <c r="B202" s="215"/>
      <c r="C202" s="215"/>
      <c r="D202" s="215"/>
      <c r="E202" s="165"/>
      <c r="F202" s="115">
        <v>7</v>
      </c>
      <c r="G202" s="206">
        <f t="shared" ca="1" si="651"/>
        <v>0</v>
      </c>
      <c r="H202" s="387" t="str">
        <f t="shared" si="650"/>
        <v>$BR$189</v>
      </c>
      <c r="I202" s="387">
        <f t="shared" si="652"/>
        <v>70</v>
      </c>
      <c r="J202" s="386"/>
      <c r="K202" s="386"/>
      <c r="L202" s="386"/>
      <c r="M202" s="386"/>
      <c r="N202" s="386"/>
      <c r="O202" s="386"/>
      <c r="P202" s="386"/>
      <c r="Q202" s="386"/>
      <c r="R202" s="386"/>
      <c r="S202" s="386"/>
      <c r="T202" s="386"/>
      <c r="U202" s="386"/>
      <c r="V202" s="386"/>
      <c r="W202" s="386"/>
      <c r="X202" s="386"/>
      <c r="Y202" s="386"/>
      <c r="Z202" s="386"/>
      <c r="AA202" s="386"/>
      <c r="AB202" s="386"/>
      <c r="AC202" s="386"/>
      <c r="AD202" s="386"/>
      <c r="AE202" s="386"/>
      <c r="AF202" s="386"/>
      <c r="AG202" s="386"/>
      <c r="AH202" s="386"/>
      <c r="AI202" s="386"/>
      <c r="AJ202" s="386"/>
      <c r="AK202" s="386"/>
      <c r="AL202" s="386"/>
      <c r="AM202" s="386"/>
      <c r="AN202" s="386"/>
      <c r="AO202" s="386"/>
      <c r="AP202" s="386"/>
      <c r="AQ202" s="386"/>
      <c r="AR202" s="386"/>
      <c r="AS202" s="386"/>
      <c r="AT202" s="386"/>
      <c r="AU202" s="386"/>
      <c r="AV202" s="386"/>
      <c r="AW202" s="386"/>
      <c r="AX202" s="386"/>
      <c r="AY202" s="386"/>
      <c r="AZ202" s="386"/>
      <c r="BA202" s="386"/>
      <c r="BB202" s="386"/>
      <c r="BC202" s="386"/>
      <c r="BD202" s="386"/>
      <c r="BE202" s="386"/>
      <c r="BF202" s="386"/>
      <c r="BG202" s="386"/>
      <c r="BH202" s="386"/>
      <c r="BI202" s="386"/>
      <c r="BJ202" s="386"/>
      <c r="BK202" s="386"/>
      <c r="BL202" s="386"/>
      <c r="BM202" s="386"/>
      <c r="BN202" s="386"/>
      <c r="BO202" s="386"/>
      <c r="BP202" s="386"/>
      <c r="BQ202" s="386"/>
      <c r="BR202" s="386"/>
      <c r="BS202" s="386"/>
      <c r="BT202" s="386"/>
      <c r="BU202" s="386"/>
      <c r="BV202" s="386"/>
      <c r="BW202" s="386"/>
      <c r="BX202" s="386"/>
      <c r="BY202" s="386"/>
      <c r="BZ202" s="386"/>
      <c r="CA202" s="386"/>
      <c r="CB202" s="386"/>
      <c r="CC202" s="386"/>
      <c r="CD202" s="386"/>
      <c r="CE202" s="386"/>
      <c r="CF202" s="386"/>
      <c r="CG202" s="386"/>
      <c r="CH202" s="386"/>
      <c r="CI202" s="386"/>
      <c r="CJ202" s="386"/>
      <c r="CK202" s="386"/>
      <c r="CL202" s="386"/>
      <c r="CM202" s="386"/>
      <c r="CN202" s="386"/>
      <c r="CO202" s="386"/>
      <c r="CP202" s="386"/>
      <c r="CQ202" s="386"/>
      <c r="CR202" s="386"/>
      <c r="CS202" s="386"/>
      <c r="CT202" s="386"/>
      <c r="CU202" s="386"/>
      <c r="CV202" s="386"/>
      <c r="CW202" s="386"/>
      <c r="CX202" s="386"/>
      <c r="CY202" s="386"/>
      <c r="CZ202" s="386"/>
      <c r="DA202" s="386"/>
      <c r="DB202" s="386"/>
      <c r="DC202" s="386"/>
      <c r="DD202" s="386"/>
      <c r="DE202" s="386"/>
      <c r="DF202" s="386"/>
      <c r="DG202" s="386"/>
      <c r="DH202" s="386"/>
      <c r="DI202" s="386"/>
      <c r="DJ202" s="386"/>
      <c r="DK202" s="386"/>
      <c r="DL202" s="386"/>
      <c r="DM202" s="386"/>
      <c r="DN202" s="386"/>
      <c r="DO202" s="386"/>
      <c r="DP202" s="386"/>
      <c r="DQ202" s="386"/>
      <c r="DR202" s="386"/>
      <c r="DS202" s="386"/>
      <c r="DT202" s="386"/>
      <c r="DU202" s="386"/>
      <c r="DV202" s="386"/>
      <c r="DW202" s="386"/>
      <c r="DX202" s="386"/>
      <c r="DY202" s="386"/>
      <c r="DZ202" s="386"/>
      <c r="EA202" s="386"/>
      <c r="EB202" s="386"/>
      <c r="EC202" s="386"/>
      <c r="ED202" s="386"/>
      <c r="EE202" s="386"/>
      <c r="EF202" s="386"/>
      <c r="EG202" s="386"/>
      <c r="EH202" s="386"/>
      <c r="EI202" s="386"/>
      <c r="EJ202" s="386"/>
      <c r="EK202" s="386"/>
      <c r="EL202" s="386"/>
      <c r="EM202" s="386"/>
    </row>
    <row r="203" spans="1:143" s="392" customFormat="1" ht="30" hidden="1" customHeight="1">
      <c r="A203" s="125"/>
      <c r="B203" s="215"/>
      <c r="C203" s="215"/>
      <c r="D203" s="215"/>
      <c r="E203" s="165"/>
      <c r="F203" s="115">
        <v>8</v>
      </c>
      <c r="G203" s="206">
        <f t="shared" ca="1" si="651"/>
        <v>0</v>
      </c>
      <c r="H203" s="387" t="str">
        <f t="shared" si="650"/>
        <v>$CA$189</v>
      </c>
      <c r="I203" s="387">
        <f t="shared" si="652"/>
        <v>79</v>
      </c>
      <c r="J203" s="386"/>
      <c r="K203" s="386"/>
      <c r="L203" s="386"/>
      <c r="M203" s="386"/>
      <c r="N203" s="386"/>
      <c r="O203" s="386"/>
      <c r="P203" s="386"/>
      <c r="Q203" s="386"/>
      <c r="R203" s="386"/>
      <c r="S203" s="386"/>
      <c r="T203" s="386"/>
      <c r="U203" s="386"/>
      <c r="V203" s="386"/>
      <c r="W203" s="386"/>
      <c r="X203" s="386"/>
      <c r="Y203" s="386"/>
      <c r="Z203" s="386"/>
      <c r="AA203" s="386"/>
      <c r="AB203" s="386"/>
      <c r="AC203" s="386"/>
      <c r="AD203" s="386"/>
      <c r="AE203" s="386"/>
      <c r="AF203" s="386"/>
      <c r="AG203" s="386"/>
      <c r="AH203" s="386"/>
      <c r="AI203" s="386"/>
      <c r="AJ203" s="386"/>
      <c r="AK203" s="386"/>
      <c r="AL203" s="386"/>
      <c r="AM203" s="386"/>
      <c r="AN203" s="386"/>
      <c r="AO203" s="386"/>
      <c r="AP203" s="386"/>
      <c r="AQ203" s="386"/>
      <c r="AR203" s="386"/>
      <c r="AS203" s="386"/>
      <c r="AT203" s="386"/>
      <c r="AU203" s="386"/>
      <c r="AV203" s="386"/>
      <c r="AW203" s="386"/>
      <c r="AX203" s="386"/>
      <c r="AY203" s="386"/>
      <c r="AZ203" s="386"/>
      <c r="BA203" s="386"/>
      <c r="BB203" s="386"/>
      <c r="BC203" s="386"/>
      <c r="BD203" s="386"/>
      <c r="BE203" s="386"/>
      <c r="BF203" s="386"/>
      <c r="BG203" s="386"/>
      <c r="BH203" s="386"/>
      <c r="BI203" s="386"/>
      <c r="BJ203" s="386"/>
      <c r="BK203" s="386"/>
      <c r="BL203" s="386"/>
      <c r="BM203" s="386"/>
      <c r="BN203" s="386"/>
      <c r="BO203" s="386"/>
      <c r="BP203" s="386"/>
      <c r="BQ203" s="386"/>
      <c r="BR203" s="386"/>
      <c r="BS203" s="386"/>
      <c r="BT203" s="386"/>
      <c r="BU203" s="386"/>
      <c r="BV203" s="386"/>
      <c r="BW203" s="386"/>
      <c r="BX203" s="386"/>
      <c r="BY203" s="386"/>
      <c r="BZ203" s="386"/>
      <c r="CA203" s="386"/>
      <c r="CB203" s="386"/>
      <c r="CC203" s="386"/>
      <c r="CD203" s="386"/>
      <c r="CE203" s="386"/>
      <c r="CF203" s="386"/>
      <c r="CG203" s="386"/>
      <c r="CH203" s="386"/>
      <c r="CI203" s="386"/>
      <c r="CJ203" s="386"/>
      <c r="CK203" s="386"/>
      <c r="CL203" s="386"/>
      <c r="CM203" s="386"/>
      <c r="CN203" s="386"/>
      <c r="CO203" s="386"/>
      <c r="CP203" s="386"/>
      <c r="CQ203" s="386"/>
      <c r="CR203" s="386"/>
      <c r="CS203" s="386"/>
      <c r="CT203" s="386"/>
      <c r="CU203" s="386"/>
      <c r="CV203" s="386"/>
      <c r="CW203" s="386"/>
      <c r="CX203" s="386"/>
      <c r="CY203" s="386"/>
      <c r="CZ203" s="386"/>
      <c r="DA203" s="386"/>
      <c r="DB203" s="386"/>
      <c r="DC203" s="386"/>
      <c r="DD203" s="386"/>
      <c r="DE203" s="386"/>
      <c r="DF203" s="386"/>
      <c r="DG203" s="386"/>
      <c r="DH203" s="386"/>
      <c r="DI203" s="386"/>
      <c r="DJ203" s="386"/>
      <c r="DK203" s="386"/>
      <c r="DL203" s="386"/>
      <c r="DM203" s="386"/>
      <c r="DN203" s="386"/>
      <c r="DO203" s="386"/>
      <c r="DP203" s="386"/>
      <c r="DQ203" s="386"/>
      <c r="DR203" s="386"/>
      <c r="DS203" s="386"/>
      <c r="DT203" s="386"/>
      <c r="DU203" s="386"/>
      <c r="DV203" s="386"/>
      <c r="DW203" s="386"/>
      <c r="DX203" s="386"/>
      <c r="DY203" s="386"/>
      <c r="DZ203" s="386"/>
      <c r="EA203" s="386"/>
      <c r="EB203" s="386"/>
      <c r="EC203" s="386"/>
      <c r="ED203" s="386"/>
      <c r="EE203" s="386"/>
      <c r="EF203" s="386"/>
      <c r="EG203" s="386"/>
      <c r="EH203" s="386"/>
      <c r="EI203" s="386"/>
      <c r="EJ203" s="386"/>
      <c r="EK203" s="386"/>
      <c r="EL203" s="386"/>
      <c r="EM203" s="386"/>
    </row>
    <row r="204" spans="1:143" s="392" customFormat="1" ht="30" hidden="1" customHeight="1">
      <c r="A204" s="125"/>
      <c r="B204" s="215"/>
      <c r="C204" s="215"/>
      <c r="D204" s="215"/>
      <c r="E204" s="165"/>
      <c r="F204" s="115">
        <v>9</v>
      </c>
      <c r="G204" s="206">
        <f t="shared" ca="1" si="651"/>
        <v>0</v>
      </c>
      <c r="H204" s="387" t="str">
        <f t="shared" si="650"/>
        <v>$CJ$189</v>
      </c>
      <c r="I204" s="387">
        <f t="shared" si="652"/>
        <v>88</v>
      </c>
      <c r="J204" s="386"/>
      <c r="K204" s="386"/>
      <c r="L204" s="386"/>
      <c r="M204" s="386"/>
      <c r="N204" s="386"/>
      <c r="O204" s="386"/>
      <c r="P204" s="386"/>
      <c r="Q204" s="386"/>
      <c r="R204" s="386"/>
      <c r="S204" s="386"/>
      <c r="T204" s="386"/>
      <c r="U204" s="386"/>
      <c r="V204" s="386"/>
      <c r="W204" s="386"/>
      <c r="X204" s="386"/>
      <c r="Y204" s="386"/>
      <c r="Z204" s="386"/>
      <c r="AA204" s="386"/>
      <c r="AB204" s="386"/>
      <c r="AC204" s="386"/>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6"/>
      <c r="AY204" s="386"/>
      <c r="AZ204" s="386"/>
      <c r="BA204" s="386"/>
      <c r="BB204" s="386"/>
      <c r="BC204" s="386"/>
      <c r="BD204" s="386"/>
      <c r="BE204" s="386"/>
      <c r="BF204" s="386"/>
      <c r="BG204" s="386"/>
      <c r="BH204" s="386"/>
      <c r="BI204" s="386"/>
      <c r="BJ204" s="386"/>
      <c r="BK204" s="386"/>
      <c r="BL204" s="386"/>
      <c r="BM204" s="386"/>
      <c r="BN204" s="386"/>
      <c r="BO204" s="386"/>
      <c r="BP204" s="386"/>
      <c r="BQ204" s="386"/>
      <c r="BR204" s="386"/>
      <c r="BS204" s="386"/>
      <c r="BT204" s="386"/>
      <c r="BU204" s="386"/>
      <c r="BV204" s="386"/>
      <c r="BW204" s="386"/>
      <c r="BX204" s="386"/>
      <c r="BY204" s="386"/>
      <c r="BZ204" s="386"/>
      <c r="CA204" s="386"/>
      <c r="CB204" s="386"/>
      <c r="CC204" s="386"/>
      <c r="CD204" s="386"/>
      <c r="CE204" s="386"/>
      <c r="CF204" s="386"/>
      <c r="CG204" s="386"/>
      <c r="CH204" s="386"/>
      <c r="CI204" s="386"/>
      <c r="CJ204" s="386"/>
      <c r="CK204" s="386"/>
      <c r="CL204" s="386"/>
      <c r="CM204" s="386"/>
      <c r="CN204" s="386"/>
      <c r="CO204" s="386"/>
      <c r="CP204" s="386"/>
      <c r="CQ204" s="386"/>
      <c r="CR204" s="386"/>
      <c r="CS204" s="386"/>
      <c r="CT204" s="386"/>
      <c r="CU204" s="386"/>
      <c r="CV204" s="386"/>
      <c r="CW204" s="386"/>
      <c r="CX204" s="386"/>
      <c r="CY204" s="386"/>
      <c r="CZ204" s="386"/>
      <c r="DA204" s="386"/>
      <c r="DB204" s="386"/>
      <c r="DC204" s="386"/>
      <c r="DD204" s="386"/>
      <c r="DE204" s="386"/>
      <c r="DF204" s="386"/>
      <c r="DG204" s="386"/>
      <c r="DH204" s="386"/>
      <c r="DI204" s="386"/>
      <c r="DJ204" s="386"/>
      <c r="DK204" s="386"/>
      <c r="DL204" s="386"/>
      <c r="DM204" s="386"/>
      <c r="DN204" s="386"/>
      <c r="DO204" s="386"/>
      <c r="DP204" s="386"/>
      <c r="DQ204" s="386"/>
      <c r="DR204" s="386"/>
      <c r="DS204" s="386"/>
      <c r="DT204" s="386"/>
      <c r="DU204" s="386"/>
      <c r="DV204" s="386"/>
      <c r="DW204" s="386"/>
      <c r="DX204" s="386"/>
      <c r="DY204" s="386"/>
      <c r="DZ204" s="386"/>
      <c r="EA204" s="386"/>
      <c r="EB204" s="386"/>
      <c r="EC204" s="386"/>
      <c r="ED204" s="386"/>
      <c r="EE204" s="386"/>
      <c r="EF204" s="386"/>
      <c r="EG204" s="386"/>
      <c r="EH204" s="386"/>
      <c r="EI204" s="386"/>
      <c r="EJ204" s="386"/>
      <c r="EK204" s="386"/>
      <c r="EL204" s="386"/>
      <c r="EM204" s="386"/>
    </row>
    <row r="205" spans="1:143" s="392" customFormat="1" ht="30" hidden="1" customHeight="1">
      <c r="A205" s="125"/>
      <c r="B205" s="215"/>
      <c r="C205" s="215"/>
      <c r="D205" s="215"/>
      <c r="E205" s="165"/>
      <c r="F205" s="115">
        <v>10</v>
      </c>
      <c r="G205" s="206">
        <f t="shared" ca="1" si="651"/>
        <v>0</v>
      </c>
      <c r="H205" s="387" t="str">
        <f t="shared" si="650"/>
        <v>$CS$189</v>
      </c>
      <c r="I205" s="387">
        <f t="shared" si="652"/>
        <v>97</v>
      </c>
      <c r="J205" s="386"/>
      <c r="K205" s="386"/>
      <c r="L205" s="386"/>
      <c r="M205" s="386"/>
      <c r="N205" s="386"/>
      <c r="O205" s="386"/>
      <c r="P205" s="386"/>
      <c r="Q205" s="386"/>
      <c r="R205" s="386"/>
      <c r="S205" s="386"/>
      <c r="T205" s="386"/>
      <c r="U205" s="386"/>
      <c r="V205" s="386"/>
      <c r="W205" s="386"/>
      <c r="X205" s="386"/>
      <c r="Y205" s="386"/>
      <c r="Z205" s="386"/>
      <c r="AA205" s="386"/>
      <c r="AB205" s="386"/>
      <c r="AC205" s="386"/>
      <c r="AD205" s="386"/>
      <c r="AE205" s="386"/>
      <c r="AF205" s="386"/>
      <c r="AG205" s="386"/>
      <c r="AH205" s="386"/>
      <c r="AI205" s="386"/>
      <c r="AJ205" s="386"/>
      <c r="AK205" s="386"/>
      <c r="AL205" s="386"/>
      <c r="AM205" s="386"/>
      <c r="AN205" s="386"/>
      <c r="AO205" s="386"/>
      <c r="AP205" s="386"/>
      <c r="AQ205" s="386"/>
      <c r="AR205" s="386"/>
      <c r="AS205" s="386"/>
      <c r="AT205" s="386"/>
      <c r="AU205" s="386"/>
      <c r="AV205" s="386"/>
      <c r="AW205" s="386"/>
      <c r="AX205" s="386"/>
      <c r="AY205" s="386"/>
      <c r="AZ205" s="386"/>
      <c r="BA205" s="386"/>
      <c r="BB205" s="386"/>
      <c r="BC205" s="386"/>
      <c r="BD205" s="386"/>
      <c r="BE205" s="386"/>
      <c r="BF205" s="386"/>
      <c r="BG205" s="386"/>
      <c r="BH205" s="386"/>
      <c r="BI205" s="386"/>
      <c r="BJ205" s="386"/>
      <c r="BK205" s="386"/>
      <c r="BL205" s="386"/>
      <c r="BM205" s="386"/>
      <c r="BN205" s="386"/>
      <c r="BO205" s="386"/>
      <c r="BP205" s="386"/>
      <c r="BQ205" s="386"/>
      <c r="BR205" s="386"/>
      <c r="BS205" s="386"/>
      <c r="BT205" s="386"/>
      <c r="BU205" s="386"/>
      <c r="BV205" s="386"/>
      <c r="BW205" s="386"/>
      <c r="BX205" s="386"/>
      <c r="BY205" s="386"/>
      <c r="BZ205" s="386"/>
      <c r="CA205" s="386"/>
      <c r="CB205" s="386"/>
      <c r="CC205" s="386"/>
      <c r="CD205" s="386"/>
      <c r="CE205" s="386"/>
      <c r="CF205" s="386"/>
      <c r="CG205" s="386"/>
      <c r="CH205" s="386"/>
      <c r="CI205" s="386"/>
      <c r="CJ205" s="386"/>
      <c r="CK205" s="386"/>
      <c r="CL205" s="386"/>
      <c r="CM205" s="386"/>
      <c r="CN205" s="386"/>
      <c r="CO205" s="386"/>
      <c r="CP205" s="386"/>
      <c r="CQ205" s="386"/>
      <c r="CR205" s="386"/>
      <c r="CS205" s="386"/>
      <c r="CT205" s="386"/>
      <c r="CU205" s="386"/>
      <c r="CV205" s="386"/>
      <c r="CW205" s="386"/>
      <c r="CX205" s="386"/>
      <c r="CY205" s="386"/>
      <c r="CZ205" s="386"/>
      <c r="DA205" s="386"/>
      <c r="DB205" s="386"/>
      <c r="DC205" s="386"/>
      <c r="DD205" s="386"/>
      <c r="DE205" s="386"/>
      <c r="DF205" s="386"/>
      <c r="DG205" s="386"/>
      <c r="DH205" s="386"/>
      <c r="DI205" s="386"/>
      <c r="DJ205" s="386"/>
      <c r="DK205" s="386"/>
      <c r="DL205" s="386"/>
      <c r="DM205" s="386"/>
      <c r="DN205" s="386"/>
      <c r="DO205" s="386"/>
      <c r="DP205" s="386"/>
      <c r="DQ205" s="386"/>
      <c r="DR205" s="386"/>
      <c r="DS205" s="386"/>
      <c r="DT205" s="386"/>
      <c r="DU205" s="386"/>
      <c r="DV205" s="386"/>
      <c r="DW205" s="386"/>
      <c r="DX205" s="386"/>
      <c r="DY205" s="386"/>
      <c r="DZ205" s="386"/>
      <c r="EA205" s="386"/>
      <c r="EB205" s="386"/>
      <c r="EC205" s="386"/>
      <c r="ED205" s="386"/>
      <c r="EE205" s="386"/>
      <c r="EF205" s="386"/>
      <c r="EG205" s="386"/>
      <c r="EH205" s="386"/>
      <c r="EI205" s="386"/>
      <c r="EJ205" s="386"/>
      <c r="EK205" s="386"/>
      <c r="EL205" s="386"/>
      <c r="EM205" s="386"/>
    </row>
    <row r="206" spans="1:143" s="392" customFormat="1" ht="30" hidden="1" customHeight="1">
      <c r="A206" s="125"/>
      <c r="B206" s="215"/>
      <c r="C206" s="215"/>
      <c r="D206" s="215"/>
      <c r="E206" s="165"/>
      <c r="F206" s="115">
        <v>11</v>
      </c>
      <c r="G206" s="206">
        <f t="shared" ca="1" si="651"/>
        <v>0</v>
      </c>
      <c r="H206" s="387" t="str">
        <f t="shared" si="650"/>
        <v>$DB$189</v>
      </c>
      <c r="I206" s="387">
        <f t="shared" si="652"/>
        <v>106</v>
      </c>
      <c r="J206" s="386"/>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c r="AG206" s="386"/>
      <c r="AH206" s="386"/>
      <c r="AI206" s="386"/>
      <c r="AJ206" s="386"/>
      <c r="AK206" s="386"/>
      <c r="AL206" s="386"/>
      <c r="AM206" s="386"/>
      <c r="AN206" s="386"/>
      <c r="AO206" s="386"/>
      <c r="AP206" s="386"/>
      <c r="AQ206" s="386"/>
      <c r="AR206" s="386"/>
      <c r="AS206" s="386"/>
      <c r="AT206" s="386"/>
      <c r="AU206" s="386"/>
      <c r="AV206" s="386"/>
      <c r="AW206" s="386"/>
      <c r="AX206" s="386"/>
      <c r="AY206" s="386"/>
      <c r="AZ206" s="386"/>
      <c r="BA206" s="386"/>
      <c r="BB206" s="386"/>
      <c r="BC206" s="386"/>
      <c r="BD206" s="386"/>
      <c r="BE206" s="386"/>
      <c r="BF206" s="386"/>
      <c r="BG206" s="386"/>
      <c r="BH206" s="386"/>
      <c r="BI206" s="386"/>
      <c r="BJ206" s="386"/>
      <c r="BK206" s="386"/>
      <c r="BL206" s="386"/>
      <c r="BM206" s="386"/>
      <c r="BN206" s="386"/>
      <c r="BO206" s="386"/>
      <c r="BP206" s="386"/>
      <c r="BQ206" s="386"/>
      <c r="BR206" s="386"/>
      <c r="BS206" s="386"/>
      <c r="BT206" s="386"/>
      <c r="BU206" s="386"/>
      <c r="BV206" s="386"/>
      <c r="BW206" s="386"/>
      <c r="BX206" s="386"/>
      <c r="BY206" s="386"/>
      <c r="BZ206" s="386"/>
      <c r="CA206" s="386"/>
      <c r="CB206" s="386"/>
      <c r="CC206" s="386"/>
      <c r="CD206" s="386"/>
      <c r="CE206" s="386"/>
      <c r="CF206" s="386"/>
      <c r="CG206" s="386"/>
      <c r="CH206" s="386"/>
      <c r="CI206" s="386"/>
      <c r="CJ206" s="386"/>
      <c r="CK206" s="386"/>
      <c r="CL206" s="386"/>
      <c r="CM206" s="386"/>
      <c r="CN206" s="386"/>
      <c r="CO206" s="386"/>
      <c r="CP206" s="386"/>
      <c r="CQ206" s="386"/>
      <c r="CR206" s="386"/>
      <c r="CS206" s="386"/>
      <c r="CT206" s="386"/>
      <c r="CU206" s="386"/>
      <c r="CV206" s="386"/>
      <c r="CW206" s="386"/>
      <c r="CX206" s="386"/>
      <c r="CY206" s="386"/>
      <c r="CZ206" s="386"/>
      <c r="DA206" s="386"/>
      <c r="DB206" s="386"/>
      <c r="DC206" s="386"/>
      <c r="DD206" s="386"/>
      <c r="DE206" s="386"/>
      <c r="DF206" s="386"/>
      <c r="DG206" s="386"/>
      <c r="DH206" s="386"/>
      <c r="DI206" s="386"/>
      <c r="DJ206" s="386"/>
      <c r="DK206" s="386"/>
      <c r="DL206" s="386"/>
      <c r="DM206" s="386"/>
      <c r="DN206" s="386"/>
      <c r="DO206" s="386"/>
      <c r="DP206" s="386"/>
      <c r="DQ206" s="386"/>
      <c r="DR206" s="386"/>
      <c r="DS206" s="386"/>
      <c r="DT206" s="386"/>
      <c r="DU206" s="386"/>
      <c r="DV206" s="386"/>
      <c r="DW206" s="386"/>
      <c r="DX206" s="386"/>
      <c r="DY206" s="386"/>
      <c r="DZ206" s="386"/>
      <c r="EA206" s="386"/>
      <c r="EB206" s="386"/>
      <c r="EC206" s="386"/>
      <c r="ED206" s="386"/>
      <c r="EE206" s="386"/>
      <c r="EF206" s="386"/>
      <c r="EG206" s="386"/>
      <c r="EH206" s="386"/>
      <c r="EI206" s="386"/>
      <c r="EJ206" s="386"/>
      <c r="EK206" s="386"/>
      <c r="EL206" s="386"/>
      <c r="EM206" s="386"/>
    </row>
    <row r="207" spans="1:143" s="392" customFormat="1" ht="30" hidden="1" customHeight="1">
      <c r="A207" s="125"/>
      <c r="B207" s="215"/>
      <c r="C207" s="215"/>
      <c r="D207" s="215"/>
      <c r="E207" s="165"/>
      <c r="F207" s="115">
        <v>12</v>
      </c>
      <c r="G207" s="206">
        <f t="shared" ca="1" si="651"/>
        <v>0</v>
      </c>
      <c r="H207" s="387" t="str">
        <f t="shared" si="650"/>
        <v>$DK$189</v>
      </c>
      <c r="I207" s="387">
        <f t="shared" si="652"/>
        <v>115</v>
      </c>
      <c r="J207" s="386"/>
      <c r="K207" s="386"/>
      <c r="L207" s="386"/>
      <c r="M207" s="386"/>
      <c r="N207" s="386"/>
      <c r="O207" s="386"/>
      <c r="P207" s="386"/>
      <c r="Q207" s="386"/>
      <c r="R207" s="386"/>
      <c r="S207" s="386"/>
      <c r="T207" s="386"/>
      <c r="U207" s="386"/>
      <c r="V207" s="386"/>
      <c r="W207" s="386"/>
      <c r="X207" s="386"/>
      <c r="Y207" s="386"/>
      <c r="Z207" s="386"/>
      <c r="AA207" s="386"/>
      <c r="AB207" s="386"/>
      <c r="AC207" s="386"/>
      <c r="AD207" s="386"/>
      <c r="AE207" s="386"/>
      <c r="AF207" s="386"/>
      <c r="AG207" s="386"/>
      <c r="AH207" s="386"/>
      <c r="AI207" s="386"/>
      <c r="AJ207" s="386"/>
      <c r="AK207" s="386"/>
      <c r="AL207" s="386"/>
      <c r="AM207" s="386"/>
      <c r="AN207" s="386"/>
      <c r="AO207" s="386"/>
      <c r="AP207" s="386"/>
      <c r="AQ207" s="386"/>
      <c r="AR207" s="386"/>
      <c r="AS207" s="386"/>
      <c r="AT207" s="386"/>
      <c r="AU207" s="386"/>
      <c r="AV207" s="386"/>
      <c r="AW207" s="386"/>
      <c r="AX207" s="386"/>
      <c r="AY207" s="386"/>
      <c r="AZ207" s="386"/>
      <c r="BA207" s="386"/>
      <c r="BB207" s="386"/>
      <c r="BC207" s="386"/>
      <c r="BD207" s="386"/>
      <c r="BE207" s="386"/>
      <c r="BF207" s="386"/>
      <c r="BG207" s="386"/>
      <c r="BH207" s="386"/>
      <c r="BI207" s="386"/>
      <c r="BJ207" s="386"/>
      <c r="BK207" s="386"/>
      <c r="BL207" s="386"/>
      <c r="BM207" s="386"/>
      <c r="BN207" s="386"/>
      <c r="BO207" s="386"/>
      <c r="BP207" s="386"/>
      <c r="BQ207" s="386"/>
      <c r="BR207" s="386"/>
      <c r="BS207" s="386"/>
      <c r="BT207" s="386"/>
      <c r="BU207" s="386"/>
      <c r="BV207" s="386"/>
      <c r="BW207" s="386"/>
      <c r="BX207" s="386"/>
      <c r="BY207" s="386"/>
      <c r="BZ207" s="386"/>
      <c r="CA207" s="386"/>
      <c r="CB207" s="386"/>
      <c r="CC207" s="386"/>
      <c r="CD207" s="386"/>
      <c r="CE207" s="386"/>
      <c r="CF207" s="386"/>
      <c r="CG207" s="386"/>
      <c r="CH207" s="386"/>
      <c r="CI207" s="386"/>
      <c r="CJ207" s="386"/>
      <c r="CK207" s="386"/>
      <c r="CL207" s="386"/>
      <c r="CM207" s="386"/>
      <c r="CN207" s="386"/>
      <c r="CO207" s="386"/>
      <c r="CP207" s="386"/>
      <c r="CQ207" s="386"/>
      <c r="CR207" s="386"/>
      <c r="CS207" s="386"/>
      <c r="CT207" s="386"/>
      <c r="CU207" s="386"/>
      <c r="CV207" s="386"/>
      <c r="CW207" s="386"/>
      <c r="CX207" s="386"/>
      <c r="CY207" s="386"/>
      <c r="CZ207" s="386"/>
      <c r="DA207" s="386"/>
      <c r="DB207" s="386"/>
      <c r="DC207" s="386"/>
      <c r="DD207" s="386"/>
      <c r="DE207" s="386"/>
      <c r="DF207" s="386"/>
      <c r="DG207" s="386"/>
      <c r="DH207" s="386"/>
      <c r="DI207" s="386"/>
      <c r="DJ207" s="386"/>
      <c r="DK207" s="386"/>
      <c r="DL207" s="386"/>
      <c r="DM207" s="386"/>
      <c r="DN207" s="386"/>
      <c r="DO207" s="386"/>
      <c r="DP207" s="386"/>
      <c r="DQ207" s="386"/>
      <c r="DR207" s="386"/>
      <c r="DS207" s="386"/>
      <c r="DT207" s="386"/>
      <c r="DU207" s="386"/>
      <c r="DV207" s="386"/>
      <c r="DW207" s="386"/>
      <c r="DX207" s="386"/>
      <c r="DY207" s="386"/>
      <c r="DZ207" s="386"/>
      <c r="EA207" s="386"/>
      <c r="EB207" s="386"/>
      <c r="EC207" s="386"/>
      <c r="ED207" s="386"/>
      <c r="EE207" s="386"/>
      <c r="EF207" s="386"/>
      <c r="EG207" s="386"/>
      <c r="EH207" s="386"/>
      <c r="EI207" s="386"/>
      <c r="EJ207" s="386"/>
      <c r="EK207" s="386"/>
      <c r="EL207" s="386"/>
      <c r="EM207" s="386"/>
    </row>
    <row r="208" spans="1:143" s="392" customFormat="1" ht="30" hidden="1" customHeight="1">
      <c r="A208" s="125"/>
      <c r="B208" s="215"/>
      <c r="C208" s="215"/>
      <c r="D208" s="215"/>
      <c r="E208" s="165"/>
      <c r="F208" s="115">
        <v>13</v>
      </c>
      <c r="G208" s="206">
        <f t="shared" ca="1" si="651"/>
        <v>0</v>
      </c>
      <c r="H208" s="387" t="str">
        <f t="shared" si="650"/>
        <v>$DT$189</v>
      </c>
      <c r="I208" s="387">
        <f t="shared" si="652"/>
        <v>124</v>
      </c>
      <c r="J208" s="386"/>
      <c r="K208" s="386"/>
      <c r="L208" s="386"/>
      <c r="M208" s="386"/>
      <c r="N208" s="386"/>
      <c r="O208" s="386"/>
      <c r="P208" s="386"/>
      <c r="Q208" s="386"/>
      <c r="R208" s="386"/>
      <c r="S208" s="386"/>
      <c r="T208" s="386"/>
      <c r="U208" s="386"/>
      <c r="V208" s="386"/>
      <c r="W208" s="386"/>
      <c r="X208" s="386"/>
      <c r="Y208" s="386"/>
      <c r="Z208" s="386"/>
      <c r="AA208" s="386"/>
      <c r="AB208" s="386"/>
      <c r="AC208" s="386"/>
      <c r="AD208" s="386"/>
      <c r="AE208" s="386"/>
      <c r="AF208" s="386"/>
      <c r="AG208" s="386"/>
      <c r="AH208" s="386"/>
      <c r="AI208" s="386"/>
      <c r="AJ208" s="386"/>
      <c r="AK208" s="386"/>
      <c r="AL208" s="386"/>
      <c r="AM208" s="386"/>
      <c r="AN208" s="386"/>
      <c r="AO208" s="386"/>
      <c r="AP208" s="386"/>
      <c r="AQ208" s="386"/>
      <c r="AR208" s="386"/>
      <c r="AS208" s="386"/>
      <c r="AT208" s="386"/>
      <c r="AU208" s="386"/>
      <c r="AV208" s="386"/>
      <c r="AW208" s="386"/>
      <c r="AX208" s="386"/>
      <c r="AY208" s="386"/>
      <c r="AZ208" s="386"/>
      <c r="BA208" s="386"/>
      <c r="BB208" s="386"/>
      <c r="BC208" s="386"/>
      <c r="BD208" s="386"/>
      <c r="BE208" s="386"/>
      <c r="BF208" s="386"/>
      <c r="BG208" s="386"/>
      <c r="BH208" s="386"/>
      <c r="BI208" s="386"/>
      <c r="BJ208" s="386"/>
      <c r="BK208" s="386"/>
      <c r="BL208" s="386"/>
      <c r="BM208" s="386"/>
      <c r="BN208" s="386"/>
      <c r="BO208" s="386"/>
      <c r="BP208" s="386"/>
      <c r="BQ208" s="386"/>
      <c r="BR208" s="386"/>
      <c r="BS208" s="386"/>
      <c r="BT208" s="386"/>
      <c r="BU208" s="386"/>
      <c r="BV208" s="386"/>
      <c r="BW208" s="386"/>
      <c r="BX208" s="386"/>
      <c r="BY208" s="386"/>
      <c r="BZ208" s="386"/>
      <c r="CA208" s="386"/>
      <c r="CB208" s="386"/>
      <c r="CC208" s="386"/>
      <c r="CD208" s="386"/>
      <c r="CE208" s="386"/>
      <c r="CF208" s="386"/>
      <c r="CG208" s="386"/>
      <c r="CH208" s="386"/>
      <c r="CI208" s="386"/>
      <c r="CJ208" s="386"/>
      <c r="CK208" s="386"/>
      <c r="CL208" s="386"/>
      <c r="CM208" s="386"/>
      <c r="CN208" s="386"/>
      <c r="CO208" s="386"/>
      <c r="CP208" s="386"/>
      <c r="CQ208" s="386"/>
      <c r="CR208" s="386"/>
      <c r="CS208" s="386"/>
      <c r="CT208" s="386"/>
      <c r="CU208" s="386"/>
      <c r="CV208" s="386"/>
      <c r="CW208" s="386"/>
      <c r="CX208" s="386"/>
      <c r="CY208" s="386"/>
      <c r="CZ208" s="386"/>
      <c r="DA208" s="386"/>
      <c r="DB208" s="386"/>
      <c r="DC208" s="386"/>
      <c r="DD208" s="386"/>
      <c r="DE208" s="386"/>
      <c r="DF208" s="386"/>
      <c r="DG208" s="386"/>
      <c r="DH208" s="386"/>
      <c r="DI208" s="386"/>
      <c r="DJ208" s="386"/>
      <c r="DK208" s="386"/>
      <c r="DL208" s="386"/>
      <c r="DM208" s="386"/>
      <c r="DN208" s="386"/>
      <c r="DO208" s="386"/>
      <c r="DP208" s="386"/>
      <c r="DQ208" s="386"/>
      <c r="DR208" s="386"/>
      <c r="DS208" s="386"/>
      <c r="DT208" s="386"/>
      <c r="DU208" s="386"/>
      <c r="DV208" s="386"/>
      <c r="DW208" s="386"/>
      <c r="DX208" s="386"/>
      <c r="DY208" s="386"/>
      <c r="DZ208" s="386"/>
      <c r="EA208" s="386"/>
      <c r="EB208" s="386"/>
      <c r="EC208" s="386"/>
      <c r="ED208" s="386"/>
      <c r="EE208" s="386"/>
      <c r="EF208" s="386"/>
      <c r="EG208" s="386"/>
      <c r="EH208" s="386"/>
      <c r="EI208" s="386"/>
      <c r="EJ208" s="386"/>
      <c r="EK208" s="386"/>
      <c r="EL208" s="386"/>
      <c r="EM208" s="386"/>
    </row>
    <row r="209" spans="1:143" s="392" customFormat="1" ht="30" hidden="1" customHeight="1">
      <c r="A209" s="125"/>
      <c r="B209" s="215"/>
      <c r="C209" s="215"/>
      <c r="D209" s="215"/>
      <c r="E209" s="165"/>
      <c r="F209" s="115">
        <v>14</v>
      </c>
      <c r="G209" s="206">
        <f t="shared" ca="1" si="651"/>
        <v>0</v>
      </c>
      <c r="H209" s="387" t="str">
        <f t="shared" si="650"/>
        <v>$EC$189</v>
      </c>
      <c r="I209" s="387">
        <f t="shared" si="652"/>
        <v>133</v>
      </c>
      <c r="J209" s="386"/>
      <c r="K209" s="386"/>
      <c r="L209" s="386"/>
      <c r="M209" s="386"/>
      <c r="N209" s="386"/>
      <c r="O209" s="386"/>
      <c r="P209" s="386"/>
      <c r="Q209" s="386"/>
      <c r="R209" s="386"/>
      <c r="S209" s="386"/>
      <c r="T209" s="386"/>
      <c r="U209" s="386"/>
      <c r="V209" s="386"/>
      <c r="W209" s="386"/>
      <c r="X209" s="386"/>
      <c r="Y209" s="386"/>
      <c r="Z209" s="386"/>
      <c r="AA209" s="386"/>
      <c r="AB209" s="386"/>
      <c r="AC209" s="386"/>
      <c r="AD209" s="386"/>
      <c r="AE209" s="386"/>
      <c r="AF209" s="386"/>
      <c r="AG209" s="386"/>
      <c r="AH209" s="386"/>
      <c r="AI209" s="386"/>
      <c r="AJ209" s="386"/>
      <c r="AK209" s="386"/>
      <c r="AL209" s="386"/>
      <c r="AM209" s="386"/>
      <c r="AN209" s="386"/>
      <c r="AO209" s="386"/>
      <c r="AP209" s="386"/>
      <c r="AQ209" s="386"/>
      <c r="AR209" s="386"/>
      <c r="AS209" s="386"/>
      <c r="AT209" s="386"/>
      <c r="AU209" s="386"/>
      <c r="AV209" s="386"/>
      <c r="AW209" s="386"/>
      <c r="AX209" s="386"/>
      <c r="AY209" s="386"/>
      <c r="AZ209" s="386"/>
      <c r="BA209" s="386"/>
      <c r="BB209" s="386"/>
      <c r="BC209" s="386"/>
      <c r="BD209" s="386"/>
      <c r="BE209" s="386"/>
      <c r="BF209" s="386"/>
      <c r="BG209" s="386"/>
      <c r="BH209" s="386"/>
      <c r="BI209" s="386"/>
      <c r="BJ209" s="386"/>
      <c r="BK209" s="386"/>
      <c r="BL209" s="386"/>
      <c r="BM209" s="386"/>
      <c r="BN209" s="386"/>
      <c r="BO209" s="386"/>
      <c r="BP209" s="386"/>
      <c r="BQ209" s="386"/>
      <c r="BR209" s="386"/>
      <c r="BS209" s="386"/>
      <c r="BT209" s="386"/>
      <c r="BU209" s="386"/>
      <c r="BV209" s="386"/>
      <c r="BW209" s="386"/>
      <c r="BX209" s="386"/>
      <c r="BY209" s="386"/>
      <c r="BZ209" s="386"/>
      <c r="CA209" s="386"/>
      <c r="CB209" s="386"/>
      <c r="CC209" s="386"/>
      <c r="CD209" s="386"/>
      <c r="CE209" s="386"/>
      <c r="CF209" s="386"/>
      <c r="CG209" s="386"/>
      <c r="CH209" s="386"/>
      <c r="CI209" s="386"/>
      <c r="CJ209" s="386"/>
      <c r="CK209" s="386"/>
      <c r="CL209" s="386"/>
      <c r="CM209" s="386"/>
      <c r="CN209" s="386"/>
      <c r="CO209" s="386"/>
      <c r="CP209" s="386"/>
      <c r="CQ209" s="386"/>
      <c r="CR209" s="386"/>
      <c r="CS209" s="386"/>
      <c r="CT209" s="386"/>
      <c r="CU209" s="386"/>
      <c r="CV209" s="386"/>
      <c r="CW209" s="386"/>
      <c r="CX209" s="386"/>
      <c r="CY209" s="386"/>
      <c r="CZ209" s="386"/>
      <c r="DA209" s="386"/>
      <c r="DB209" s="386"/>
      <c r="DC209" s="386"/>
      <c r="DD209" s="386"/>
      <c r="DE209" s="386"/>
      <c r="DF209" s="386"/>
      <c r="DG209" s="386"/>
      <c r="DH209" s="386"/>
      <c r="DI209" s="386"/>
      <c r="DJ209" s="386"/>
      <c r="DK209" s="386"/>
      <c r="DL209" s="386"/>
      <c r="DM209" s="386"/>
      <c r="DN209" s="386"/>
      <c r="DO209" s="386"/>
      <c r="DP209" s="386"/>
      <c r="DQ209" s="386"/>
      <c r="DR209" s="386"/>
      <c r="DS209" s="386"/>
      <c r="DT209" s="386"/>
      <c r="DU209" s="386"/>
      <c r="DV209" s="386"/>
      <c r="DW209" s="386"/>
      <c r="DX209" s="386"/>
      <c r="DY209" s="386"/>
      <c r="DZ209" s="386"/>
      <c r="EA209" s="386"/>
      <c r="EB209" s="386"/>
      <c r="EC209" s="386"/>
      <c r="ED209" s="386"/>
      <c r="EE209" s="386"/>
      <c r="EF209" s="386"/>
      <c r="EG209" s="386"/>
      <c r="EH209" s="386"/>
      <c r="EI209" s="386"/>
      <c r="EJ209" s="386"/>
      <c r="EK209" s="386"/>
      <c r="EL209" s="386"/>
      <c r="EM209" s="386"/>
    </row>
    <row r="210" spans="1:143" s="392" customFormat="1" ht="30" hidden="1" customHeight="1">
      <c r="A210" s="125"/>
      <c r="B210" s="215"/>
      <c r="C210" s="215"/>
      <c r="D210" s="215"/>
      <c r="E210" s="165"/>
      <c r="F210" s="115">
        <v>15</v>
      </c>
      <c r="G210" s="206">
        <f t="shared" ca="1" si="651"/>
        <v>0</v>
      </c>
      <c r="H210" s="387" t="str">
        <f t="shared" si="650"/>
        <v>$EL$189</v>
      </c>
      <c r="I210" s="387">
        <f t="shared" si="652"/>
        <v>142</v>
      </c>
      <c r="J210" s="386"/>
      <c r="K210" s="386"/>
      <c r="L210" s="386"/>
      <c r="M210" s="386"/>
      <c r="N210" s="386"/>
      <c r="O210" s="386"/>
      <c r="P210" s="386"/>
      <c r="Q210" s="386"/>
      <c r="R210" s="386"/>
      <c r="S210" s="386"/>
      <c r="T210" s="386"/>
      <c r="U210" s="386"/>
      <c r="V210" s="386"/>
      <c r="W210" s="386"/>
      <c r="X210" s="386"/>
      <c r="Y210" s="386"/>
      <c r="Z210" s="386"/>
      <c r="AA210" s="386"/>
      <c r="AB210" s="386"/>
      <c r="AC210" s="386"/>
      <c r="AD210" s="386"/>
      <c r="AE210" s="386"/>
      <c r="AF210" s="386"/>
      <c r="AG210" s="386"/>
      <c r="AH210" s="386"/>
      <c r="AI210" s="386"/>
      <c r="AJ210" s="386"/>
      <c r="AK210" s="386"/>
      <c r="AL210" s="386"/>
      <c r="AM210" s="386"/>
      <c r="AN210" s="386"/>
      <c r="AO210" s="386"/>
      <c r="AP210" s="386"/>
      <c r="AQ210" s="386"/>
      <c r="AR210" s="386"/>
      <c r="AS210" s="386"/>
      <c r="AT210" s="386"/>
      <c r="AU210" s="386"/>
      <c r="AV210" s="386"/>
      <c r="AW210" s="386"/>
      <c r="AX210" s="386"/>
      <c r="AY210" s="386"/>
      <c r="AZ210" s="386"/>
      <c r="BA210" s="386"/>
      <c r="BB210" s="386"/>
      <c r="BC210" s="386"/>
      <c r="BD210" s="386"/>
      <c r="BE210" s="386"/>
      <c r="BF210" s="386"/>
      <c r="BG210" s="386"/>
      <c r="BH210" s="386"/>
      <c r="BI210" s="386"/>
      <c r="BJ210" s="386"/>
      <c r="BK210" s="386"/>
      <c r="BL210" s="386"/>
      <c r="BM210" s="386"/>
      <c r="BN210" s="386"/>
      <c r="BO210" s="386"/>
      <c r="BP210" s="386"/>
      <c r="BQ210" s="386"/>
      <c r="BR210" s="386"/>
      <c r="BS210" s="386"/>
      <c r="BT210" s="386"/>
      <c r="BU210" s="386"/>
      <c r="BV210" s="386"/>
      <c r="BW210" s="386"/>
      <c r="BX210" s="386"/>
      <c r="BY210" s="386"/>
      <c r="BZ210" s="386"/>
      <c r="CA210" s="386"/>
      <c r="CB210" s="386"/>
      <c r="CC210" s="386"/>
      <c r="CD210" s="386"/>
      <c r="CE210" s="386"/>
      <c r="CF210" s="386"/>
      <c r="CG210" s="386"/>
      <c r="CH210" s="386"/>
      <c r="CI210" s="386"/>
      <c r="CJ210" s="386"/>
      <c r="CK210" s="386"/>
      <c r="CL210" s="386"/>
      <c r="CM210" s="386"/>
      <c r="CN210" s="386"/>
      <c r="CO210" s="386"/>
      <c r="CP210" s="386"/>
      <c r="CQ210" s="386"/>
      <c r="CR210" s="386"/>
      <c r="CS210" s="386"/>
      <c r="CT210" s="386"/>
      <c r="CU210" s="386"/>
      <c r="CV210" s="386"/>
      <c r="CW210" s="386"/>
      <c r="CX210" s="386"/>
      <c r="CY210" s="386"/>
      <c r="CZ210" s="386"/>
      <c r="DA210" s="386"/>
      <c r="DB210" s="386"/>
      <c r="DC210" s="386"/>
      <c r="DD210" s="386"/>
      <c r="DE210" s="386"/>
      <c r="DF210" s="386"/>
      <c r="DG210" s="386"/>
      <c r="DH210" s="386"/>
      <c r="DI210" s="386"/>
      <c r="DJ210" s="386"/>
      <c r="DK210" s="386"/>
      <c r="DL210" s="386"/>
      <c r="DM210" s="386"/>
      <c r="DN210" s="386"/>
      <c r="DO210" s="386"/>
      <c r="DP210" s="386"/>
      <c r="DQ210" s="386"/>
      <c r="DR210" s="386"/>
      <c r="DS210" s="386"/>
      <c r="DT210" s="386"/>
      <c r="DU210" s="386"/>
      <c r="DV210" s="386"/>
      <c r="DW210" s="386"/>
      <c r="DX210" s="386"/>
      <c r="DY210" s="386"/>
      <c r="DZ210" s="386"/>
      <c r="EA210" s="386"/>
      <c r="EB210" s="386"/>
      <c r="EC210" s="386"/>
      <c r="ED210" s="386"/>
      <c r="EE210" s="386"/>
      <c r="EF210" s="386"/>
      <c r="EG210" s="386"/>
      <c r="EH210" s="386"/>
      <c r="EI210" s="386"/>
      <c r="EJ210" s="386"/>
      <c r="EK210" s="386"/>
      <c r="EL210" s="386"/>
      <c r="EM210" s="386"/>
    </row>
    <row r="211" spans="1:143" s="392" customFormat="1">
      <c r="A211" s="119"/>
      <c r="B211" s="391"/>
      <c r="C211" s="391"/>
      <c r="D211" s="391"/>
      <c r="E211" s="119"/>
      <c r="F211" s="119"/>
      <c r="G211" s="119"/>
      <c r="H211" s="386"/>
      <c r="I211" s="386"/>
      <c r="J211" s="386"/>
      <c r="K211" s="386"/>
      <c r="L211" s="386"/>
      <c r="M211" s="386"/>
      <c r="N211" s="386"/>
      <c r="O211" s="386"/>
      <c r="P211" s="386"/>
      <c r="Q211" s="386"/>
      <c r="R211" s="386"/>
      <c r="S211" s="386"/>
      <c r="T211" s="386"/>
      <c r="U211" s="386"/>
      <c r="V211" s="386"/>
      <c r="W211" s="386"/>
      <c r="X211" s="386"/>
      <c r="Y211" s="386"/>
      <c r="Z211" s="386"/>
      <c r="AA211" s="386"/>
      <c r="AB211" s="386"/>
      <c r="AC211" s="386"/>
      <c r="AD211" s="386"/>
      <c r="AE211" s="386"/>
      <c r="AF211" s="386"/>
      <c r="AG211" s="386"/>
      <c r="AH211" s="386"/>
      <c r="AI211" s="386"/>
      <c r="AJ211" s="386"/>
      <c r="AK211" s="386"/>
      <c r="AL211" s="386"/>
      <c r="AM211" s="386"/>
      <c r="AN211" s="386"/>
      <c r="AO211" s="386"/>
      <c r="AP211" s="386"/>
      <c r="AQ211" s="386"/>
      <c r="AR211" s="386"/>
      <c r="AS211" s="386"/>
      <c r="AT211" s="386"/>
      <c r="AU211" s="386"/>
      <c r="AV211" s="386"/>
      <c r="AW211" s="386"/>
      <c r="AX211" s="386"/>
      <c r="AY211" s="386"/>
      <c r="AZ211" s="386"/>
      <c r="BA211" s="386"/>
      <c r="BB211" s="386"/>
      <c r="BC211" s="386"/>
      <c r="BD211" s="386"/>
      <c r="BE211" s="386"/>
      <c r="BF211" s="386"/>
      <c r="BG211" s="386"/>
      <c r="BH211" s="386"/>
      <c r="BI211" s="386"/>
      <c r="BJ211" s="386"/>
      <c r="BK211" s="386"/>
      <c r="BL211" s="386"/>
      <c r="BM211" s="386"/>
      <c r="BN211" s="386"/>
      <c r="BO211" s="386"/>
      <c r="BP211" s="386"/>
      <c r="BQ211" s="386"/>
      <c r="BR211" s="386"/>
      <c r="BS211" s="386"/>
      <c r="BT211" s="386"/>
      <c r="BU211" s="386"/>
      <c r="BV211" s="386"/>
      <c r="BW211" s="386"/>
      <c r="BX211" s="386"/>
      <c r="BY211" s="386"/>
      <c r="BZ211" s="386"/>
      <c r="CA211" s="386"/>
      <c r="CB211" s="386"/>
      <c r="CC211" s="386"/>
      <c r="CD211" s="386"/>
      <c r="CE211" s="386"/>
      <c r="CF211" s="386"/>
      <c r="CG211" s="386"/>
      <c r="CH211" s="386"/>
      <c r="CI211" s="386"/>
      <c r="CJ211" s="386"/>
      <c r="CK211" s="386"/>
      <c r="CL211" s="386"/>
      <c r="CM211" s="386"/>
      <c r="CN211" s="386"/>
      <c r="CO211" s="386"/>
      <c r="CP211" s="386"/>
      <c r="CQ211" s="386"/>
      <c r="CR211" s="386"/>
      <c r="CS211" s="386"/>
      <c r="CT211" s="386"/>
      <c r="CU211" s="386"/>
      <c r="CV211" s="386"/>
      <c r="CW211" s="386"/>
      <c r="CX211" s="386"/>
      <c r="CY211" s="386"/>
      <c r="CZ211" s="386"/>
      <c r="DA211" s="386"/>
      <c r="DB211" s="386"/>
      <c r="DC211" s="386"/>
      <c r="DD211" s="386"/>
      <c r="DE211" s="386"/>
      <c r="DF211" s="386"/>
      <c r="DG211" s="386"/>
      <c r="DH211" s="386"/>
      <c r="DI211" s="386"/>
      <c r="DJ211" s="386"/>
      <c r="DK211" s="386"/>
      <c r="DL211" s="386"/>
      <c r="DM211" s="386"/>
      <c r="DN211" s="386"/>
      <c r="DO211" s="386"/>
      <c r="DP211" s="386"/>
      <c r="DQ211" s="386"/>
      <c r="DR211" s="386"/>
      <c r="DS211" s="386"/>
      <c r="DT211" s="386"/>
      <c r="DU211" s="386"/>
      <c r="DV211" s="386"/>
      <c r="DW211" s="386"/>
      <c r="DX211" s="386"/>
      <c r="DY211" s="386"/>
      <c r="DZ211" s="386"/>
      <c r="EA211" s="386"/>
      <c r="EB211" s="386"/>
      <c r="EC211" s="386"/>
      <c r="ED211" s="386"/>
      <c r="EE211" s="386"/>
      <c r="EF211" s="386"/>
      <c r="EG211" s="386"/>
      <c r="EH211" s="386"/>
      <c r="EI211" s="386"/>
      <c r="EJ211" s="386"/>
      <c r="EK211" s="386"/>
      <c r="EL211" s="386"/>
      <c r="EM211" s="386"/>
    </row>
    <row r="212" spans="1:143" s="392" customFormat="1">
      <c r="A212" s="119"/>
      <c r="B212" s="391"/>
      <c r="C212" s="391"/>
      <c r="D212" s="391"/>
      <c r="E212" s="119"/>
      <c r="F212" s="119"/>
      <c r="G212" s="119"/>
      <c r="H212" s="386"/>
      <c r="I212" s="386"/>
      <c r="J212" s="386"/>
      <c r="K212" s="386"/>
      <c r="L212" s="386"/>
      <c r="M212" s="386"/>
      <c r="N212" s="386"/>
      <c r="O212" s="386"/>
      <c r="P212" s="386"/>
      <c r="Q212" s="386"/>
      <c r="R212" s="386"/>
      <c r="S212" s="386"/>
      <c r="T212" s="386"/>
      <c r="U212" s="386"/>
      <c r="V212" s="386"/>
      <c r="W212" s="386"/>
      <c r="X212" s="386"/>
      <c r="Y212" s="386"/>
      <c r="Z212" s="386"/>
      <c r="AA212" s="386"/>
      <c r="AB212" s="386"/>
      <c r="AC212" s="386"/>
      <c r="AD212" s="386"/>
      <c r="AE212" s="386"/>
      <c r="AF212" s="386"/>
      <c r="AG212" s="386"/>
      <c r="AH212" s="386"/>
      <c r="AI212" s="386"/>
      <c r="AJ212" s="386"/>
      <c r="AK212" s="386"/>
      <c r="AL212" s="386"/>
      <c r="AM212" s="386"/>
      <c r="AN212" s="386"/>
      <c r="AO212" s="386"/>
      <c r="AP212" s="386"/>
      <c r="AQ212" s="386"/>
      <c r="AR212" s="386"/>
      <c r="AS212" s="386"/>
      <c r="AT212" s="386"/>
      <c r="AU212" s="386"/>
      <c r="AV212" s="386"/>
      <c r="AW212" s="386"/>
      <c r="AX212" s="386"/>
      <c r="AY212" s="386"/>
      <c r="AZ212" s="386"/>
      <c r="BA212" s="386"/>
      <c r="BB212" s="386"/>
      <c r="BC212" s="386"/>
      <c r="BD212" s="386"/>
      <c r="BE212" s="386"/>
      <c r="BF212" s="386"/>
      <c r="BG212" s="386"/>
      <c r="BH212" s="386"/>
      <c r="BI212" s="386"/>
      <c r="BJ212" s="386"/>
      <c r="BK212" s="386"/>
      <c r="BL212" s="386"/>
      <c r="BM212" s="386"/>
      <c r="BN212" s="386"/>
      <c r="BO212" s="386"/>
      <c r="BP212" s="386"/>
      <c r="BQ212" s="386"/>
      <c r="BR212" s="386"/>
      <c r="BS212" s="386"/>
      <c r="BT212" s="386"/>
      <c r="BU212" s="386"/>
      <c r="BV212" s="386"/>
      <c r="BW212" s="386"/>
      <c r="BX212" s="386"/>
      <c r="BY212" s="386"/>
      <c r="BZ212" s="386"/>
      <c r="CA212" s="386"/>
      <c r="CB212" s="386"/>
      <c r="CC212" s="386"/>
      <c r="CD212" s="386"/>
      <c r="CE212" s="386"/>
      <c r="CF212" s="386"/>
      <c r="CG212" s="386"/>
      <c r="CH212" s="386"/>
      <c r="CI212" s="386"/>
      <c r="CJ212" s="386"/>
      <c r="CK212" s="386"/>
      <c r="CL212" s="386"/>
      <c r="CM212" s="386"/>
      <c r="CN212" s="386"/>
      <c r="CO212" s="386"/>
      <c r="CP212" s="386"/>
      <c r="CQ212" s="386"/>
      <c r="CR212" s="386"/>
      <c r="CS212" s="386"/>
      <c r="CT212" s="386"/>
      <c r="CU212" s="386"/>
      <c r="CV212" s="386"/>
      <c r="CW212" s="386"/>
      <c r="CX212" s="386"/>
      <c r="CY212" s="386"/>
      <c r="CZ212" s="386"/>
      <c r="DA212" s="386"/>
      <c r="DB212" s="386"/>
      <c r="DC212" s="386"/>
      <c r="DD212" s="386"/>
      <c r="DE212" s="386"/>
      <c r="DF212" s="386"/>
      <c r="DG212" s="386"/>
      <c r="DH212" s="386"/>
      <c r="DI212" s="386"/>
      <c r="DJ212" s="386"/>
      <c r="DK212" s="386"/>
      <c r="DL212" s="386"/>
      <c r="DM212" s="386"/>
      <c r="DN212" s="386"/>
      <c r="DO212" s="386"/>
      <c r="DP212" s="386"/>
      <c r="DQ212" s="386"/>
      <c r="DR212" s="386"/>
      <c r="DS212" s="386"/>
      <c r="DT212" s="386"/>
      <c r="DU212" s="386"/>
      <c r="DV212" s="386"/>
      <c r="DW212" s="386"/>
      <c r="DX212" s="386"/>
      <c r="DY212" s="386"/>
      <c r="DZ212" s="386"/>
      <c r="EA212" s="386"/>
      <c r="EB212" s="386"/>
      <c r="EC212" s="386"/>
      <c r="ED212" s="386"/>
      <c r="EE212" s="386"/>
      <c r="EF212" s="386"/>
      <c r="EG212" s="386"/>
      <c r="EH212" s="386"/>
      <c r="EI212" s="386"/>
      <c r="EJ212" s="386"/>
      <c r="EK212" s="386"/>
      <c r="EL212" s="386"/>
      <c r="EM212" s="386"/>
    </row>
  </sheetData>
  <sheetProtection password="F30D" sheet="1" objects="1" scenarios="1" selectLockedCells="1" selectUnlockedCells="1"/>
  <mergeCells count="542">
    <mergeCell ref="AC2:AC3"/>
    <mergeCell ref="AD2:AD3"/>
    <mergeCell ref="AE2:AH3"/>
    <mergeCell ref="AL2:AL3"/>
    <mergeCell ref="AM2:AM3"/>
    <mergeCell ref="AN2:AQ3"/>
    <mergeCell ref="K2:K3"/>
    <mergeCell ref="L2:L3"/>
    <mergeCell ref="M2:P3"/>
    <mergeCell ref="T2:T3"/>
    <mergeCell ref="U2:U3"/>
    <mergeCell ref="V2:Y3"/>
    <mergeCell ref="CP2:CS3"/>
    <mergeCell ref="BM2:BM3"/>
    <mergeCell ref="BN2:BN3"/>
    <mergeCell ref="BO2:BR3"/>
    <mergeCell ref="BV2:BV3"/>
    <mergeCell ref="BW2:BW3"/>
    <mergeCell ref="BX2:CA3"/>
    <mergeCell ref="AU2:AU3"/>
    <mergeCell ref="AV2:AV3"/>
    <mergeCell ref="AW2:AZ3"/>
    <mergeCell ref="BD2:BD3"/>
    <mergeCell ref="BE2:BE3"/>
    <mergeCell ref="BF2:BI3"/>
    <mergeCell ref="EG2:EG3"/>
    <mergeCell ref="EH2:EH3"/>
    <mergeCell ref="EI2:EL3"/>
    <mergeCell ref="B4:C9"/>
    <mergeCell ref="D4:H4"/>
    <mergeCell ref="K4:L9"/>
    <mergeCell ref="M4:Q4"/>
    <mergeCell ref="DO2:DO3"/>
    <mergeCell ref="DP2:DP3"/>
    <mergeCell ref="DQ2:DT3"/>
    <mergeCell ref="DX2:DX3"/>
    <mergeCell ref="DY2:DY3"/>
    <mergeCell ref="DZ2:EC3"/>
    <mergeCell ref="CW2:CW3"/>
    <mergeCell ref="CX2:CX3"/>
    <mergeCell ref="CY2:DB3"/>
    <mergeCell ref="DF2:DF3"/>
    <mergeCell ref="DG2:DG3"/>
    <mergeCell ref="DH2:DK3"/>
    <mergeCell ref="CE2:CE3"/>
    <mergeCell ref="CF2:CF3"/>
    <mergeCell ref="CG2:CJ3"/>
    <mergeCell ref="CN2:CN3"/>
    <mergeCell ref="CO2:CO3"/>
    <mergeCell ref="CG10:CK10"/>
    <mergeCell ref="BX4:CB4"/>
    <mergeCell ref="BX8:BX9"/>
    <mergeCell ref="BY8:CB9"/>
    <mergeCell ref="BX10:CB10"/>
    <mergeCell ref="BO10:BS10"/>
    <mergeCell ref="BD4:BE9"/>
    <mergeCell ref="BF4:BJ4"/>
    <mergeCell ref="BF8:BF9"/>
    <mergeCell ref="BG8:BJ9"/>
    <mergeCell ref="BF10:BJ10"/>
    <mergeCell ref="BX5:CB7"/>
    <mergeCell ref="BV4:BW9"/>
    <mergeCell ref="BM4:BN9"/>
    <mergeCell ref="BO4:BS4"/>
    <mergeCell ref="BO8:BO9"/>
    <mergeCell ref="BP8:BS9"/>
    <mergeCell ref="DH10:DL10"/>
    <mergeCell ref="CY4:DC4"/>
    <mergeCell ref="CY5:DC7"/>
    <mergeCell ref="CY8:CY9"/>
    <mergeCell ref="CZ8:DC9"/>
    <mergeCell ref="CY10:DC10"/>
    <mergeCell ref="CW4:CX9"/>
    <mergeCell ref="CN4:CO9"/>
    <mergeCell ref="CP4:CT4"/>
    <mergeCell ref="CP5:CT7"/>
    <mergeCell ref="CP8:CP9"/>
    <mergeCell ref="CQ8:CT9"/>
    <mergeCell ref="CP10:CT10"/>
    <mergeCell ref="EI10:EM10"/>
    <mergeCell ref="DZ4:ED4"/>
    <mergeCell ref="DZ5:ED7"/>
    <mergeCell ref="DZ8:DZ9"/>
    <mergeCell ref="EA8:ED9"/>
    <mergeCell ref="DZ10:ED10"/>
    <mergeCell ref="DX4:DY9"/>
    <mergeCell ref="DO4:DP9"/>
    <mergeCell ref="DQ4:DU4"/>
    <mergeCell ref="DQ5:DU7"/>
    <mergeCell ref="DQ8:DQ9"/>
    <mergeCell ref="DR8:DU9"/>
    <mergeCell ref="DQ10:DU10"/>
    <mergeCell ref="AE4:AI4"/>
    <mergeCell ref="AE8:AE9"/>
    <mergeCell ref="AF8:AI9"/>
    <mergeCell ref="V4:Z4"/>
    <mergeCell ref="EG4:EH9"/>
    <mergeCell ref="EI4:EM4"/>
    <mergeCell ref="EI5:EM7"/>
    <mergeCell ref="EI8:EI9"/>
    <mergeCell ref="EJ8:EM9"/>
    <mergeCell ref="DF4:DG9"/>
    <mergeCell ref="DH4:DL4"/>
    <mergeCell ref="DH5:DL7"/>
    <mergeCell ref="DH8:DH9"/>
    <mergeCell ref="DI8:DL9"/>
    <mergeCell ref="CE4:CF9"/>
    <mergeCell ref="CG4:CK4"/>
    <mergeCell ref="CG5:CK7"/>
    <mergeCell ref="CG8:CG9"/>
    <mergeCell ref="CH8:CK9"/>
    <mergeCell ref="AW4:BA4"/>
    <mergeCell ref="AW8:AW9"/>
    <mergeCell ref="AX8:BA9"/>
    <mergeCell ref="BF5:BJ7"/>
    <mergeCell ref="BO5:BS7"/>
    <mergeCell ref="AU4:AV9"/>
    <mergeCell ref="D10:H10"/>
    <mergeCell ref="M10:Q10"/>
    <mergeCell ref="V10:Z10"/>
    <mergeCell ref="AE10:AI10"/>
    <mergeCell ref="AN10:AR10"/>
    <mergeCell ref="AW10:BA10"/>
    <mergeCell ref="D8:D9"/>
    <mergeCell ref="E8:H9"/>
    <mergeCell ref="M8:M9"/>
    <mergeCell ref="N8:Q9"/>
    <mergeCell ref="V8:V9"/>
    <mergeCell ref="W8:Z9"/>
    <mergeCell ref="T4:U9"/>
    <mergeCell ref="D5:H7"/>
    <mergeCell ref="M5:Q7"/>
    <mergeCell ref="V5:Z7"/>
    <mergeCell ref="AE5:AI7"/>
    <mergeCell ref="AN5:AR7"/>
    <mergeCell ref="AW5:BA7"/>
    <mergeCell ref="AL4:AM9"/>
    <mergeCell ref="AN4:AR4"/>
    <mergeCell ref="AN8:AN9"/>
    <mergeCell ref="AO8:AR9"/>
    <mergeCell ref="AC4:AD9"/>
    <mergeCell ref="DL14:DL23"/>
    <mergeCell ref="DU14:DU23"/>
    <mergeCell ref="ED14:ED23"/>
    <mergeCell ref="EM14:EM23"/>
    <mergeCell ref="H25:H28"/>
    <mergeCell ref="Q25:Q28"/>
    <mergeCell ref="Z25:Z28"/>
    <mergeCell ref="AI25:AI28"/>
    <mergeCell ref="AR25:AR28"/>
    <mergeCell ref="BA25:BA28"/>
    <mergeCell ref="BJ14:BJ23"/>
    <mergeCell ref="BS14:BS23"/>
    <mergeCell ref="CB14:CB23"/>
    <mergeCell ref="CK14:CK23"/>
    <mergeCell ref="CT14:CT23"/>
    <mergeCell ref="DC14:DC23"/>
    <mergeCell ref="H14:H23"/>
    <mergeCell ref="Q14:Q23"/>
    <mergeCell ref="Z14:Z23"/>
    <mergeCell ref="AI14:AI23"/>
    <mergeCell ref="AR14:AR23"/>
    <mergeCell ref="BA14:BA23"/>
    <mergeCell ref="DL25:DL28"/>
    <mergeCell ref="EM25:EM28"/>
    <mergeCell ref="H30:H33"/>
    <mergeCell ref="Q30:Q33"/>
    <mergeCell ref="Z30:Z33"/>
    <mergeCell ref="AI30:AI33"/>
    <mergeCell ref="AR30:AR33"/>
    <mergeCell ref="BA30:BA33"/>
    <mergeCell ref="BJ25:BJ28"/>
    <mergeCell ref="BS25:BS28"/>
    <mergeCell ref="CB25:CB28"/>
    <mergeCell ref="CK25:CK28"/>
    <mergeCell ref="CT25:CT28"/>
    <mergeCell ref="DC25:DC28"/>
    <mergeCell ref="DL30:DL33"/>
    <mergeCell ref="DU30:DU33"/>
    <mergeCell ref="ED30:ED33"/>
    <mergeCell ref="EM30:EM33"/>
    <mergeCell ref="CK30:CK33"/>
    <mergeCell ref="CT30:CT33"/>
    <mergeCell ref="DC30:DC33"/>
    <mergeCell ref="AR35:AR42"/>
    <mergeCell ref="BA35:BA42"/>
    <mergeCell ref="BJ30:BJ33"/>
    <mergeCell ref="BS30:BS33"/>
    <mergeCell ref="CB30:CB33"/>
    <mergeCell ref="ED25:ED28"/>
    <mergeCell ref="DL35:DL42"/>
    <mergeCell ref="DU35:DU42"/>
    <mergeCell ref="ED35:ED42"/>
    <mergeCell ref="DU25:DU28"/>
    <mergeCell ref="EM35:EM42"/>
    <mergeCell ref="H44:H48"/>
    <mergeCell ref="Q44:Q48"/>
    <mergeCell ref="Z44:Z48"/>
    <mergeCell ref="AI44:AI48"/>
    <mergeCell ref="AR44:AR48"/>
    <mergeCell ref="BA44:BA48"/>
    <mergeCell ref="BJ35:BJ42"/>
    <mergeCell ref="BS35:BS42"/>
    <mergeCell ref="CB35:CB42"/>
    <mergeCell ref="CK35:CK42"/>
    <mergeCell ref="CT35:CT42"/>
    <mergeCell ref="DC35:DC42"/>
    <mergeCell ref="DL44:DL48"/>
    <mergeCell ref="DU44:DU48"/>
    <mergeCell ref="ED44:ED48"/>
    <mergeCell ref="EM44:EM48"/>
    <mergeCell ref="CK44:CK48"/>
    <mergeCell ref="CT44:CT48"/>
    <mergeCell ref="DC44:DC48"/>
    <mergeCell ref="H35:H42"/>
    <mergeCell ref="Q35:Q42"/>
    <mergeCell ref="Z35:Z42"/>
    <mergeCell ref="AI35:AI42"/>
    <mergeCell ref="Q50:Q60"/>
    <mergeCell ref="Z50:Z60"/>
    <mergeCell ref="AI50:AI60"/>
    <mergeCell ref="AR50:AR60"/>
    <mergeCell ref="BA50:BA60"/>
    <mergeCell ref="BJ44:BJ48"/>
    <mergeCell ref="BS44:BS48"/>
    <mergeCell ref="CB44:CB48"/>
    <mergeCell ref="BJ63:BJ64"/>
    <mergeCell ref="BS63:BS64"/>
    <mergeCell ref="CB63:CB64"/>
    <mergeCell ref="DL50:DL60"/>
    <mergeCell ref="DU50:DU60"/>
    <mergeCell ref="ED50:ED60"/>
    <mergeCell ref="EM50:EM60"/>
    <mergeCell ref="H63:H64"/>
    <mergeCell ref="Q63:Q64"/>
    <mergeCell ref="Z63:Z64"/>
    <mergeCell ref="AI63:AI64"/>
    <mergeCell ref="AR63:AR64"/>
    <mergeCell ref="BA63:BA64"/>
    <mergeCell ref="BJ50:BJ60"/>
    <mergeCell ref="BS50:BS60"/>
    <mergeCell ref="CB50:CB60"/>
    <mergeCell ref="CK50:CK60"/>
    <mergeCell ref="CT50:CT60"/>
    <mergeCell ref="DC50:DC60"/>
    <mergeCell ref="DL63:DL64"/>
    <mergeCell ref="DU63:DU64"/>
    <mergeCell ref="ED63:ED64"/>
    <mergeCell ref="EM63:EM64"/>
    <mergeCell ref="CK63:CK64"/>
    <mergeCell ref="CT63:CT64"/>
    <mergeCell ref="DC63:DC64"/>
    <mergeCell ref="H50:H60"/>
    <mergeCell ref="DU66:DU68"/>
    <mergeCell ref="ED66:ED68"/>
    <mergeCell ref="EM66:EM68"/>
    <mergeCell ref="H70:H78"/>
    <mergeCell ref="Q70:Q78"/>
    <mergeCell ref="Z70:Z78"/>
    <mergeCell ref="AI70:AI78"/>
    <mergeCell ref="AR70:AR78"/>
    <mergeCell ref="BA70:BA78"/>
    <mergeCell ref="BJ66:BJ68"/>
    <mergeCell ref="BS66:BS68"/>
    <mergeCell ref="CB66:CB68"/>
    <mergeCell ref="CK66:CK68"/>
    <mergeCell ref="CT66:CT68"/>
    <mergeCell ref="DC66:DC68"/>
    <mergeCell ref="DL70:DL78"/>
    <mergeCell ref="DU70:DU78"/>
    <mergeCell ref="ED70:ED78"/>
    <mergeCell ref="EM70:EM78"/>
    <mergeCell ref="CK70:CK78"/>
    <mergeCell ref="CT70:CT78"/>
    <mergeCell ref="DC70:DC78"/>
    <mergeCell ref="H66:H68"/>
    <mergeCell ref="Q66:Q68"/>
    <mergeCell ref="Z80:Z84"/>
    <mergeCell ref="AI80:AI84"/>
    <mergeCell ref="AR80:AR84"/>
    <mergeCell ref="BA80:BA84"/>
    <mergeCell ref="BJ70:BJ78"/>
    <mergeCell ref="BS70:BS78"/>
    <mergeCell ref="CB70:CB78"/>
    <mergeCell ref="DL66:DL68"/>
    <mergeCell ref="Z66:Z68"/>
    <mergeCell ref="AI66:AI68"/>
    <mergeCell ref="AR66:AR68"/>
    <mergeCell ref="BA66:BA68"/>
    <mergeCell ref="DL80:DL84"/>
    <mergeCell ref="DU80:DU84"/>
    <mergeCell ref="ED80:ED84"/>
    <mergeCell ref="EM80:EM84"/>
    <mergeCell ref="H86:H95"/>
    <mergeCell ref="Q86:Q95"/>
    <mergeCell ref="Z86:Z95"/>
    <mergeCell ref="AI86:AI95"/>
    <mergeCell ref="AR86:AR95"/>
    <mergeCell ref="BA86:BA95"/>
    <mergeCell ref="BJ80:BJ84"/>
    <mergeCell ref="BS80:BS84"/>
    <mergeCell ref="CB80:CB84"/>
    <mergeCell ref="CK80:CK84"/>
    <mergeCell ref="CT80:CT84"/>
    <mergeCell ref="DC80:DC84"/>
    <mergeCell ref="DL86:DL95"/>
    <mergeCell ref="DU86:DU95"/>
    <mergeCell ref="ED86:ED95"/>
    <mergeCell ref="EM86:EM95"/>
    <mergeCell ref="CK86:CK95"/>
    <mergeCell ref="CT86:CT95"/>
    <mergeCell ref="DC86:DC95"/>
    <mergeCell ref="H80:H84"/>
    <mergeCell ref="Q80:Q84"/>
    <mergeCell ref="Q97:Q101"/>
    <mergeCell ref="Z97:Z101"/>
    <mergeCell ref="AI97:AI101"/>
    <mergeCell ref="AR97:AR101"/>
    <mergeCell ref="BA97:BA101"/>
    <mergeCell ref="BJ86:BJ95"/>
    <mergeCell ref="BS86:BS95"/>
    <mergeCell ref="CB86:CB95"/>
    <mergeCell ref="BJ103:BJ107"/>
    <mergeCell ref="BS103:BS107"/>
    <mergeCell ref="CB103:CB107"/>
    <mergeCell ref="DL97:DL101"/>
    <mergeCell ref="DU97:DU101"/>
    <mergeCell ref="ED97:ED101"/>
    <mergeCell ref="EM97:EM101"/>
    <mergeCell ref="H103:H107"/>
    <mergeCell ref="Q103:Q107"/>
    <mergeCell ref="Z103:Z107"/>
    <mergeCell ref="AI103:AI107"/>
    <mergeCell ref="AR103:AR107"/>
    <mergeCell ref="BA103:BA107"/>
    <mergeCell ref="BJ97:BJ101"/>
    <mergeCell ref="BS97:BS101"/>
    <mergeCell ref="CB97:CB101"/>
    <mergeCell ref="CK97:CK101"/>
    <mergeCell ref="CT97:CT101"/>
    <mergeCell ref="DC97:DC101"/>
    <mergeCell ref="DL103:DL107"/>
    <mergeCell ref="DU103:DU107"/>
    <mergeCell ref="ED103:ED107"/>
    <mergeCell ref="EM103:EM107"/>
    <mergeCell ref="CK103:CK107"/>
    <mergeCell ref="CT103:CT107"/>
    <mergeCell ref="DC103:DC107"/>
    <mergeCell ref="H97:H101"/>
    <mergeCell ref="DU109:DU113"/>
    <mergeCell ref="ED109:ED113"/>
    <mergeCell ref="EM109:EM113"/>
    <mergeCell ref="H118:H122"/>
    <mergeCell ref="Q118:Q122"/>
    <mergeCell ref="Z118:Z122"/>
    <mergeCell ref="AI118:AI122"/>
    <mergeCell ref="AR118:AR122"/>
    <mergeCell ref="BA118:BA122"/>
    <mergeCell ref="BJ109:BJ113"/>
    <mergeCell ref="BS109:BS113"/>
    <mergeCell ref="CB109:CB113"/>
    <mergeCell ref="CK109:CK113"/>
    <mergeCell ref="CT109:CT113"/>
    <mergeCell ref="DC109:DC113"/>
    <mergeCell ref="DL118:DL122"/>
    <mergeCell ref="DU118:DU122"/>
    <mergeCell ref="ED118:ED122"/>
    <mergeCell ref="EM118:EM122"/>
    <mergeCell ref="CK118:CK122"/>
    <mergeCell ref="CT118:CT122"/>
    <mergeCell ref="DC118:DC122"/>
    <mergeCell ref="H109:H113"/>
    <mergeCell ref="Q109:Q113"/>
    <mergeCell ref="Z124:Z138"/>
    <mergeCell ref="AI124:AI138"/>
    <mergeCell ref="AR124:AR138"/>
    <mergeCell ref="BA124:BA138"/>
    <mergeCell ref="BJ118:BJ122"/>
    <mergeCell ref="BS118:BS122"/>
    <mergeCell ref="CB118:CB122"/>
    <mergeCell ref="DL109:DL113"/>
    <mergeCell ref="Z109:Z113"/>
    <mergeCell ref="AI109:AI113"/>
    <mergeCell ref="AR109:AR113"/>
    <mergeCell ref="BA109:BA113"/>
    <mergeCell ref="DL124:DL138"/>
    <mergeCell ref="DU124:DU138"/>
    <mergeCell ref="ED124:ED138"/>
    <mergeCell ref="EM124:EM138"/>
    <mergeCell ref="H140:H141"/>
    <mergeCell ref="Q140:Q141"/>
    <mergeCell ref="Z140:Z141"/>
    <mergeCell ref="AI140:AI141"/>
    <mergeCell ref="AR140:AR141"/>
    <mergeCell ref="BA140:BA141"/>
    <mergeCell ref="BJ124:BJ138"/>
    <mergeCell ref="BS124:BS138"/>
    <mergeCell ref="CB124:CB138"/>
    <mergeCell ref="CK124:CK138"/>
    <mergeCell ref="CT124:CT138"/>
    <mergeCell ref="DC124:DC138"/>
    <mergeCell ref="DL140:DL141"/>
    <mergeCell ref="DU140:DU141"/>
    <mergeCell ref="ED140:ED141"/>
    <mergeCell ref="EM140:EM141"/>
    <mergeCell ref="CK140:CK141"/>
    <mergeCell ref="CT140:CT141"/>
    <mergeCell ref="DC140:DC141"/>
    <mergeCell ref="H124:H138"/>
    <mergeCell ref="Q124:Q138"/>
    <mergeCell ref="Q151:Q152"/>
    <mergeCell ref="Z151:Z152"/>
    <mergeCell ref="AI151:AI152"/>
    <mergeCell ref="AR151:AR152"/>
    <mergeCell ref="BA151:BA152"/>
    <mergeCell ref="BJ140:BJ141"/>
    <mergeCell ref="BS140:BS141"/>
    <mergeCell ref="CB140:CB141"/>
    <mergeCell ref="BJ163:BJ166"/>
    <mergeCell ref="BS163:BS166"/>
    <mergeCell ref="CB163:CB166"/>
    <mergeCell ref="DL151:DL152"/>
    <mergeCell ref="DU151:DU152"/>
    <mergeCell ref="ED151:ED152"/>
    <mergeCell ref="EM151:EM152"/>
    <mergeCell ref="H163:H166"/>
    <mergeCell ref="Q163:Q166"/>
    <mergeCell ref="Z163:Z166"/>
    <mergeCell ref="AI163:AI166"/>
    <mergeCell ref="AR163:AR166"/>
    <mergeCell ref="BA163:BA166"/>
    <mergeCell ref="BJ151:BJ152"/>
    <mergeCell ref="BS151:BS152"/>
    <mergeCell ref="CB151:CB152"/>
    <mergeCell ref="CK151:CK152"/>
    <mergeCell ref="CT151:CT152"/>
    <mergeCell ref="DC151:DC152"/>
    <mergeCell ref="DL163:DL166"/>
    <mergeCell ref="DU163:DU166"/>
    <mergeCell ref="ED163:ED166"/>
    <mergeCell ref="EM163:EM166"/>
    <mergeCell ref="CK163:CK166"/>
    <mergeCell ref="CT163:CT166"/>
    <mergeCell ref="DC163:DC166"/>
    <mergeCell ref="H151:H152"/>
    <mergeCell ref="DU168:DU169"/>
    <mergeCell ref="ED168:ED169"/>
    <mergeCell ref="EM168:EM169"/>
    <mergeCell ref="H171:H173"/>
    <mergeCell ref="Q171:Q173"/>
    <mergeCell ref="Z171:Z173"/>
    <mergeCell ref="AI171:AI173"/>
    <mergeCell ref="AR171:AR173"/>
    <mergeCell ref="BA171:BA173"/>
    <mergeCell ref="BJ168:BJ169"/>
    <mergeCell ref="BS168:BS169"/>
    <mergeCell ref="CB168:CB169"/>
    <mergeCell ref="CK168:CK169"/>
    <mergeCell ref="CT168:CT169"/>
    <mergeCell ref="DC168:DC169"/>
    <mergeCell ref="DL171:DL173"/>
    <mergeCell ref="DU171:DU173"/>
    <mergeCell ref="ED171:ED173"/>
    <mergeCell ref="EM171:EM173"/>
    <mergeCell ref="CK171:CK173"/>
    <mergeCell ref="CT171:CT173"/>
    <mergeCell ref="DC171:DC173"/>
    <mergeCell ref="H168:H169"/>
    <mergeCell ref="Q168:Q169"/>
    <mergeCell ref="Z176:Z185"/>
    <mergeCell ref="AI176:AI185"/>
    <mergeCell ref="AR176:AR185"/>
    <mergeCell ref="BA176:BA185"/>
    <mergeCell ref="BJ171:BJ173"/>
    <mergeCell ref="BS171:BS173"/>
    <mergeCell ref="CB171:CB173"/>
    <mergeCell ref="DL168:DL169"/>
    <mergeCell ref="Z168:Z169"/>
    <mergeCell ref="AI168:AI169"/>
    <mergeCell ref="AR168:AR169"/>
    <mergeCell ref="BA168:BA169"/>
    <mergeCell ref="DL176:DL185"/>
    <mergeCell ref="DU176:DU185"/>
    <mergeCell ref="ED176:ED185"/>
    <mergeCell ref="EM176:EM185"/>
    <mergeCell ref="H187:H188"/>
    <mergeCell ref="Q187:Q188"/>
    <mergeCell ref="Z187:Z188"/>
    <mergeCell ref="AI187:AI188"/>
    <mergeCell ref="AR187:AR188"/>
    <mergeCell ref="BA187:BA188"/>
    <mergeCell ref="BJ176:BJ185"/>
    <mergeCell ref="BS176:BS185"/>
    <mergeCell ref="CB176:CB185"/>
    <mergeCell ref="CK176:CK185"/>
    <mergeCell ref="CT176:CT185"/>
    <mergeCell ref="DC176:DC185"/>
    <mergeCell ref="DL187:DL188"/>
    <mergeCell ref="DU187:DU188"/>
    <mergeCell ref="ED187:ED188"/>
    <mergeCell ref="EM187:EM188"/>
    <mergeCell ref="CK187:CK188"/>
    <mergeCell ref="CT187:CT188"/>
    <mergeCell ref="DC187:DC188"/>
    <mergeCell ref="H176:H185"/>
    <mergeCell ref="Q176:Q185"/>
    <mergeCell ref="B189:E189"/>
    <mergeCell ref="K189:N189"/>
    <mergeCell ref="T189:W189"/>
    <mergeCell ref="AC189:AF189"/>
    <mergeCell ref="AL189:AO189"/>
    <mergeCell ref="AU189:AX189"/>
    <mergeCell ref="BJ187:BJ188"/>
    <mergeCell ref="BS187:BS188"/>
    <mergeCell ref="CB187:CB188"/>
    <mergeCell ref="DF189:DI189"/>
    <mergeCell ref="DO189:DR189"/>
    <mergeCell ref="DX189:EA189"/>
    <mergeCell ref="EG189:EJ189"/>
    <mergeCell ref="BD189:BG189"/>
    <mergeCell ref="BM189:BP189"/>
    <mergeCell ref="BV189:BY189"/>
    <mergeCell ref="CE189:CH189"/>
    <mergeCell ref="CN189:CQ189"/>
    <mergeCell ref="CW189:CZ189"/>
    <mergeCell ref="B195:C195"/>
    <mergeCell ref="EG191:EL191"/>
    <mergeCell ref="CE191:CJ191"/>
    <mergeCell ref="CN191:CS191"/>
    <mergeCell ref="CW191:DB191"/>
    <mergeCell ref="DF191:DK191"/>
    <mergeCell ref="DO191:DT191"/>
    <mergeCell ref="DX191:EC191"/>
    <mergeCell ref="F191:G191"/>
    <mergeCell ref="K191:P191"/>
    <mergeCell ref="T191:Y191"/>
    <mergeCell ref="AC191:AH191"/>
    <mergeCell ref="AL191:AQ191"/>
    <mergeCell ref="AU191:AZ191"/>
    <mergeCell ref="BD191:BI191"/>
    <mergeCell ref="BM191:BR191"/>
    <mergeCell ref="BV191:CA191"/>
  </mergeCells>
  <conditionalFormatting sqref="K192">
    <cfRule type="cellIs" dxfId="10" priority="1463" operator="equal">
      <formula>"OK"</formula>
    </cfRule>
    <cfRule type="cellIs" dxfId="9" priority="1464" operator="equal">
      <formula>"NO HABILITADO"</formula>
    </cfRule>
  </conditionalFormatting>
  <conditionalFormatting sqref="D196">
    <cfRule type="cellIs" dxfId="8" priority="3" operator="equal">
      <formula>"NH"</formula>
    </cfRule>
    <cfRule type="cellIs" dxfId="7" priority="4" operator="equal">
      <formula>"H"</formula>
    </cfRule>
  </conditionalFormatting>
  <conditionalFormatting sqref="D197:D210">
    <cfRule type="cellIs" dxfId="6" priority="1" operator="equal">
      <formula>"NH"</formula>
    </cfRule>
    <cfRule type="cellIs" dxfId="5" priority="2" operator="equal">
      <formula>"H"</formula>
    </cfRule>
  </conditionalFormatting>
  <pageMargins left="0.7" right="0.7" top="0.75" bottom="0.75" header="0.3" footer="0.3"/>
  <pageSetup paperSize="9" orientation="portrait" horizontalDpi="4294967292"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4:J19"/>
  <sheetViews>
    <sheetView zoomScale="80" zoomScaleNormal="80" workbookViewId="0">
      <selection activeCell="E9" sqref="E9"/>
    </sheetView>
  </sheetViews>
  <sheetFormatPr baseColWidth="10" defaultRowHeight="12.75"/>
  <cols>
    <col min="1" max="1" width="11.42578125" style="119"/>
    <col min="2" max="2" width="60" style="119" bestFit="1" customWidth="1"/>
    <col min="3" max="4" width="20.7109375" style="125" customWidth="1"/>
    <col min="5" max="5" width="23.5703125" style="126" customWidth="1"/>
    <col min="6" max="7" width="25.5703125" style="119" customWidth="1"/>
    <col min="8" max="31" width="20.7109375" style="119" customWidth="1"/>
    <col min="32" max="16384" width="11.42578125" style="119"/>
  </cols>
  <sheetData>
    <row r="4" spans="1:10" ht="60.75">
      <c r="A4" s="116" t="s">
        <v>25</v>
      </c>
      <c r="B4" s="117" t="s">
        <v>3</v>
      </c>
      <c r="C4" s="116" t="s">
        <v>121</v>
      </c>
      <c r="D4" s="116" t="s">
        <v>122</v>
      </c>
      <c r="E4" s="116" t="s">
        <v>123</v>
      </c>
      <c r="F4" s="116" t="s">
        <v>527</v>
      </c>
      <c r="G4" s="116" t="s">
        <v>142</v>
      </c>
      <c r="H4" s="118" t="s">
        <v>127</v>
      </c>
      <c r="J4" s="161"/>
    </row>
    <row r="5" spans="1:10" ht="23.25">
      <c r="A5" s="120">
        <v>1</v>
      </c>
      <c r="B5" s="121" t="str">
        <f t="shared" ref="B5:B19" si="0">VLOOKUP(A5,LISTA_OFERENTES,2,FALSE)</f>
        <v>KA S.A.</v>
      </c>
      <c r="C5" s="122" t="str">
        <f t="shared" ref="C5:C19" ca="1" si="1">VLOOKUP(A5,EXPERIENCIA,4,FALSE)</f>
        <v>H</v>
      </c>
      <c r="D5" s="122" t="str">
        <f t="shared" ref="D5:D19" si="2">VLOOKUP(A5,C_FINANCIERA,3,FALSE)</f>
        <v>H</v>
      </c>
      <c r="E5" s="123" t="str">
        <f t="shared" ref="E5:E19" si="3">VLOOKUP(A5,R_COMERCIALES,3,FALSE)</f>
        <v>H</v>
      </c>
      <c r="F5" s="167" t="str">
        <f t="shared" ref="F5:F19" si="4">VLOOKUP(A5,PRESUPUESTO,3,FALSE)</f>
        <v>H</v>
      </c>
      <c r="G5" s="162" t="s">
        <v>546</v>
      </c>
      <c r="H5" s="124" t="str">
        <f ca="1">IFERROR(IF(AND(C5="H",D5="H",E5="H",F5="H",G5="H"),"H","NH")," ")</f>
        <v>H</v>
      </c>
      <c r="J5" s="161"/>
    </row>
    <row r="6" spans="1:10" ht="23.25">
      <c r="A6" s="120">
        <v>2</v>
      </c>
      <c r="B6" s="121" t="str">
        <f t="shared" si="0"/>
        <v>DANILO MORENO RONCANCIO.</v>
      </c>
      <c r="C6" s="122" t="str">
        <f t="shared" ca="1" si="1"/>
        <v>H</v>
      </c>
      <c r="D6" s="122" t="str">
        <f t="shared" si="2"/>
        <v>H</v>
      </c>
      <c r="E6" s="123" t="str">
        <f t="shared" si="3"/>
        <v>H</v>
      </c>
      <c r="F6" s="167" t="str">
        <f>VLOOKUP(A6,PRESUPUESTO,3,FALSE)</f>
        <v>NH</v>
      </c>
      <c r="G6" s="162" t="s">
        <v>546</v>
      </c>
      <c r="H6" s="124" t="str">
        <f t="shared" ref="H6:H19" ca="1" si="5">IFERROR(IF(AND(C6="H",D6="H",E6="H",F6="H",G6="H"),"H","NH")," ")</f>
        <v>NH</v>
      </c>
      <c r="J6" s="161"/>
    </row>
    <row r="7" spans="1:10" ht="23.25">
      <c r="A7" s="120">
        <v>3</v>
      </c>
      <c r="B7" s="121" t="str">
        <f t="shared" si="0"/>
        <v>ANDRÉS ENRIQUE VASQUEZ GAVIRIA.</v>
      </c>
      <c r="C7" s="122" t="str">
        <f t="shared" ca="1" si="1"/>
        <v>H</v>
      </c>
      <c r="D7" s="122" t="str">
        <f t="shared" si="2"/>
        <v>H</v>
      </c>
      <c r="E7" s="123" t="str">
        <f t="shared" si="3"/>
        <v>H</v>
      </c>
      <c r="F7" s="167" t="str">
        <f t="shared" si="4"/>
        <v>NH</v>
      </c>
      <c r="G7" s="162" t="s">
        <v>546</v>
      </c>
      <c r="H7" s="124" t="str">
        <f t="shared" ca="1" si="5"/>
        <v>NH</v>
      </c>
      <c r="J7" s="161"/>
    </row>
    <row r="8" spans="1:10" ht="23.25">
      <c r="A8" s="120">
        <v>4</v>
      </c>
      <c r="B8" s="121" t="str">
        <f t="shared" si="0"/>
        <v>CONCIVE S.A.S.</v>
      </c>
      <c r="C8" s="122" t="str">
        <f t="shared" ca="1" si="1"/>
        <v>H</v>
      </c>
      <c r="D8" s="122" t="str">
        <f t="shared" si="2"/>
        <v>H</v>
      </c>
      <c r="E8" s="123" t="str">
        <f t="shared" si="3"/>
        <v>H</v>
      </c>
      <c r="F8" s="167" t="str">
        <f t="shared" si="4"/>
        <v>H</v>
      </c>
      <c r="G8" s="162" t="s">
        <v>546</v>
      </c>
      <c r="H8" s="124" t="str">
        <f t="shared" ca="1" si="5"/>
        <v>H</v>
      </c>
    </row>
    <row r="9" spans="1:10" ht="23.25">
      <c r="A9" s="120">
        <v>5</v>
      </c>
      <c r="B9" s="121" t="str">
        <f t="shared" si="0"/>
        <v>LUIS CARLOS PARRA VELASQUEZ.</v>
      </c>
      <c r="C9" s="122" t="str">
        <f t="shared" ca="1" si="1"/>
        <v>H</v>
      </c>
      <c r="D9" s="122" t="str">
        <f t="shared" si="2"/>
        <v>H</v>
      </c>
      <c r="E9" s="123" t="str">
        <f t="shared" si="3"/>
        <v>H</v>
      </c>
      <c r="F9" s="167" t="str">
        <f t="shared" si="4"/>
        <v>H</v>
      </c>
      <c r="G9" s="162" t="s">
        <v>546</v>
      </c>
      <c r="H9" s="124" t="str">
        <f t="shared" ca="1" si="5"/>
        <v>H</v>
      </c>
    </row>
    <row r="10" spans="1:10" ht="23.25">
      <c r="A10" s="120">
        <v>6</v>
      </c>
      <c r="B10" s="121" t="str">
        <f t="shared" si="0"/>
        <v>OBYPLAN LTDA.</v>
      </c>
      <c r="C10" s="122" t="str">
        <f t="shared" ca="1" si="1"/>
        <v>H</v>
      </c>
      <c r="D10" s="122" t="str">
        <f t="shared" si="2"/>
        <v>H</v>
      </c>
      <c r="E10" s="123" t="str">
        <f t="shared" si="3"/>
        <v>H</v>
      </c>
      <c r="F10" s="167" t="str">
        <f t="shared" si="4"/>
        <v>H</v>
      </c>
      <c r="G10" s="162" t="s">
        <v>546</v>
      </c>
      <c r="H10" s="124" t="str">
        <f t="shared" ca="1" si="5"/>
        <v>H</v>
      </c>
    </row>
    <row r="11" spans="1:10" ht="23.25" hidden="1">
      <c r="A11" s="120">
        <v>7</v>
      </c>
      <c r="B11" s="121">
        <f t="shared" si="0"/>
        <v>0</v>
      </c>
      <c r="C11" s="122" t="str">
        <f t="shared" ca="1" si="1"/>
        <v>NH</v>
      </c>
      <c r="D11" s="122" t="str">
        <f t="shared" si="2"/>
        <v>NH</v>
      </c>
      <c r="E11" s="123" t="str">
        <f t="shared" si="3"/>
        <v xml:space="preserve"> </v>
      </c>
      <c r="F11" s="167" t="str">
        <f t="shared" si="4"/>
        <v>NH</v>
      </c>
      <c r="G11" s="393" t="s">
        <v>525</v>
      </c>
      <c r="H11" s="124" t="str">
        <f t="shared" ca="1" si="5"/>
        <v>NH</v>
      </c>
    </row>
    <row r="12" spans="1:10" ht="23.25" hidden="1">
      <c r="A12" s="120">
        <v>8</v>
      </c>
      <c r="B12" s="121">
        <f t="shared" si="0"/>
        <v>0</v>
      </c>
      <c r="C12" s="122" t="str">
        <f t="shared" ca="1" si="1"/>
        <v>NH</v>
      </c>
      <c r="D12" s="122" t="str">
        <f t="shared" si="2"/>
        <v>NH</v>
      </c>
      <c r="E12" s="123" t="str">
        <f t="shared" si="3"/>
        <v xml:space="preserve"> </v>
      </c>
      <c r="F12" s="167" t="str">
        <f t="shared" si="4"/>
        <v>NH</v>
      </c>
      <c r="G12" s="393" t="s">
        <v>525</v>
      </c>
      <c r="H12" s="124" t="str">
        <f t="shared" ca="1" si="5"/>
        <v>NH</v>
      </c>
    </row>
    <row r="13" spans="1:10" ht="23.25" hidden="1">
      <c r="A13" s="120">
        <v>9</v>
      </c>
      <c r="B13" s="121">
        <f t="shared" si="0"/>
        <v>0</v>
      </c>
      <c r="C13" s="122" t="str">
        <f t="shared" ca="1" si="1"/>
        <v>NH</v>
      </c>
      <c r="D13" s="122" t="str">
        <f t="shared" si="2"/>
        <v>NH</v>
      </c>
      <c r="E13" s="123" t="str">
        <f t="shared" si="3"/>
        <v xml:space="preserve"> </v>
      </c>
      <c r="F13" s="167" t="str">
        <f t="shared" si="4"/>
        <v>NH</v>
      </c>
      <c r="G13" s="393" t="s">
        <v>525</v>
      </c>
      <c r="H13" s="124" t="str">
        <f t="shared" ca="1" si="5"/>
        <v>NH</v>
      </c>
    </row>
    <row r="14" spans="1:10" ht="23.25" hidden="1">
      <c r="A14" s="120">
        <v>10</v>
      </c>
      <c r="B14" s="121">
        <f t="shared" si="0"/>
        <v>0</v>
      </c>
      <c r="C14" s="122" t="str">
        <f t="shared" ca="1" si="1"/>
        <v>NH</v>
      </c>
      <c r="D14" s="122" t="str">
        <f t="shared" si="2"/>
        <v>NH</v>
      </c>
      <c r="E14" s="123" t="str">
        <f t="shared" si="3"/>
        <v xml:space="preserve"> </v>
      </c>
      <c r="F14" s="167" t="str">
        <f t="shared" si="4"/>
        <v>NH</v>
      </c>
      <c r="G14" s="393" t="s">
        <v>525</v>
      </c>
      <c r="H14" s="124" t="str">
        <f t="shared" ca="1" si="5"/>
        <v>NH</v>
      </c>
    </row>
    <row r="15" spans="1:10" ht="23.25" hidden="1">
      <c r="A15" s="120">
        <v>11</v>
      </c>
      <c r="B15" s="121">
        <f t="shared" si="0"/>
        <v>0</v>
      </c>
      <c r="C15" s="122" t="str">
        <f t="shared" ca="1" si="1"/>
        <v>NH</v>
      </c>
      <c r="D15" s="122" t="str">
        <f t="shared" si="2"/>
        <v>NH</v>
      </c>
      <c r="E15" s="123" t="str">
        <f t="shared" si="3"/>
        <v xml:space="preserve"> </v>
      </c>
      <c r="F15" s="167" t="str">
        <f t="shared" si="4"/>
        <v>NH</v>
      </c>
      <c r="G15" s="393" t="s">
        <v>525</v>
      </c>
      <c r="H15" s="124" t="str">
        <f t="shared" ca="1" si="5"/>
        <v>NH</v>
      </c>
    </row>
    <row r="16" spans="1:10" ht="23.25" hidden="1">
      <c r="A16" s="120">
        <v>12</v>
      </c>
      <c r="B16" s="121">
        <f t="shared" si="0"/>
        <v>0</v>
      </c>
      <c r="C16" s="122" t="str">
        <f t="shared" ca="1" si="1"/>
        <v>NH</v>
      </c>
      <c r="D16" s="122" t="str">
        <f t="shared" si="2"/>
        <v>NH</v>
      </c>
      <c r="E16" s="123" t="str">
        <f t="shared" si="3"/>
        <v xml:space="preserve"> </v>
      </c>
      <c r="F16" s="167" t="str">
        <f t="shared" si="4"/>
        <v>NH</v>
      </c>
      <c r="G16" s="393" t="s">
        <v>525</v>
      </c>
      <c r="H16" s="124" t="str">
        <f t="shared" ca="1" si="5"/>
        <v>NH</v>
      </c>
    </row>
    <row r="17" spans="1:8" ht="23.25" hidden="1">
      <c r="A17" s="120">
        <v>13</v>
      </c>
      <c r="B17" s="121">
        <f t="shared" si="0"/>
        <v>0</v>
      </c>
      <c r="C17" s="122" t="str">
        <f t="shared" ca="1" si="1"/>
        <v>NH</v>
      </c>
      <c r="D17" s="122" t="str">
        <f t="shared" si="2"/>
        <v>NH</v>
      </c>
      <c r="E17" s="123" t="str">
        <f t="shared" si="3"/>
        <v xml:space="preserve"> </v>
      </c>
      <c r="F17" s="167" t="str">
        <f t="shared" si="4"/>
        <v>NH</v>
      </c>
      <c r="G17" s="393" t="s">
        <v>525</v>
      </c>
      <c r="H17" s="124" t="str">
        <f t="shared" ca="1" si="5"/>
        <v>NH</v>
      </c>
    </row>
    <row r="18" spans="1:8" ht="23.25" hidden="1">
      <c r="A18" s="120">
        <v>14</v>
      </c>
      <c r="B18" s="121">
        <f t="shared" si="0"/>
        <v>0</v>
      </c>
      <c r="C18" s="122" t="str">
        <f t="shared" ca="1" si="1"/>
        <v>NH</v>
      </c>
      <c r="D18" s="122" t="str">
        <f t="shared" si="2"/>
        <v>NH</v>
      </c>
      <c r="E18" s="123" t="str">
        <f t="shared" si="3"/>
        <v xml:space="preserve"> </v>
      </c>
      <c r="F18" s="167" t="str">
        <f t="shared" si="4"/>
        <v>NH</v>
      </c>
      <c r="G18" s="393" t="s">
        <v>525</v>
      </c>
      <c r="H18" s="124" t="str">
        <f t="shared" ca="1" si="5"/>
        <v>NH</v>
      </c>
    </row>
    <row r="19" spans="1:8" ht="23.25" hidden="1">
      <c r="A19" s="120">
        <v>15</v>
      </c>
      <c r="B19" s="121">
        <f t="shared" si="0"/>
        <v>0</v>
      </c>
      <c r="C19" s="122" t="str">
        <f t="shared" ca="1" si="1"/>
        <v>NH</v>
      </c>
      <c r="D19" s="122" t="str">
        <f t="shared" si="2"/>
        <v>NH</v>
      </c>
      <c r="E19" s="123" t="str">
        <f t="shared" si="3"/>
        <v xml:space="preserve"> </v>
      </c>
      <c r="F19" s="167" t="str">
        <f t="shared" si="4"/>
        <v>NH</v>
      </c>
      <c r="G19" s="393" t="s">
        <v>525</v>
      </c>
      <c r="H19" s="124" t="str">
        <f t="shared" ca="1" si="5"/>
        <v>NH</v>
      </c>
    </row>
  </sheetData>
  <sheetProtection password="F30D" sheet="1" objects="1" scenarios="1" selectLockedCells="1" selectUnlockedCells="1"/>
  <conditionalFormatting sqref="H5:H19">
    <cfRule type="cellIs" dxfId="4" priority="17" operator="equal">
      <formula>"NH"</formula>
    </cfRule>
    <cfRule type="cellIs" dxfId="3" priority="18" operator="equal">
      <formula>"H"</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49</vt:i4>
      </vt:variant>
    </vt:vector>
  </HeadingPairs>
  <TitlesOfParts>
    <vt:vector size="60" baseType="lpstr">
      <vt:lpstr>1_ENTREGA</vt:lpstr>
      <vt:lpstr>2_APERTURA DE SOBRES</vt:lpstr>
      <vt:lpstr>5,1. REQUISITOS JURÍDICOS</vt:lpstr>
      <vt:lpstr>5.2.1 EXPERIENCIA GRAL</vt:lpstr>
      <vt:lpstr>5.3 CAP FINANCIERA</vt:lpstr>
      <vt:lpstr>PRESUPUESTO</vt:lpstr>
      <vt:lpstr>5.4 REQUISITOS COMERCIALES</vt:lpstr>
      <vt:lpstr>VALORES UNITARIOS</vt:lpstr>
      <vt:lpstr>RESUMEN</vt:lpstr>
      <vt:lpstr>Cálculo Pt2</vt:lpstr>
      <vt:lpstr>10. EVALUACIÓN</vt:lpstr>
      <vt:lpstr>'1_ENTREGA'!Área_de_impresión</vt:lpstr>
      <vt:lpstr>'2_APERTURA DE SOBRES'!Área_de_impresión</vt:lpstr>
      <vt:lpstr>AU</vt:lpstr>
      <vt:lpstr>BANDERA</vt:lpstr>
      <vt:lpstr>C_FINANCIERA</vt:lpstr>
      <vt:lpstr>'VALORES UNITARIOS'!CD_1</vt:lpstr>
      <vt:lpstr>CD_1</vt:lpstr>
      <vt:lpstr>'VALORES UNITARIOS'!COSTO_D</vt:lpstr>
      <vt:lpstr>COSTO_D</vt:lpstr>
      <vt:lpstr>'VALORES UNITARIOS'!EST_EXP</vt:lpstr>
      <vt:lpstr>EST_EXP</vt:lpstr>
      <vt:lpstr>ESTATUS</vt:lpstr>
      <vt:lpstr>EXPERIENCIA</vt:lpstr>
      <vt:lpstr>ITEMS_REPRE</vt:lpstr>
      <vt:lpstr>LISTA_OFERENTES</vt:lpstr>
      <vt:lpstr>OFERENTE_1</vt:lpstr>
      <vt:lpstr>OFERENTE_10</vt:lpstr>
      <vt:lpstr>OFERENTE_11</vt:lpstr>
      <vt:lpstr>OFERENTE_12</vt:lpstr>
      <vt:lpstr>OFERENTE_13</vt:lpstr>
      <vt:lpstr>OFERENTE_14</vt:lpstr>
      <vt:lpstr>OFERENTE_15</vt:lpstr>
      <vt:lpstr>OFERENTE_2</vt:lpstr>
      <vt:lpstr>OFERENTE_3</vt:lpstr>
      <vt:lpstr>OFERENTE_4</vt:lpstr>
      <vt:lpstr>OFERENTE_5</vt:lpstr>
      <vt:lpstr>OFERENTE_6</vt:lpstr>
      <vt:lpstr>OFERENTE_7</vt:lpstr>
      <vt:lpstr>OFERENTE_8</vt:lpstr>
      <vt:lpstr>OFERENTE_9</vt:lpstr>
      <vt:lpstr>OFERTA_0</vt:lpstr>
      <vt:lpstr>ORDEN</vt:lpstr>
      <vt:lpstr>PRESUPUESTO</vt:lpstr>
      <vt:lpstr>R_COMERCIALES</vt:lpstr>
      <vt:lpstr>UNITARIO_1</vt:lpstr>
      <vt:lpstr>UNITARIO_10</vt:lpstr>
      <vt:lpstr>UNITARIO_11</vt:lpstr>
      <vt:lpstr>UNITARIO_12</vt:lpstr>
      <vt:lpstr>UNITARIO_13</vt:lpstr>
      <vt:lpstr>UNITARIO_14</vt:lpstr>
      <vt:lpstr>UNITARIO_15</vt:lpstr>
      <vt:lpstr>UNITARIO_2</vt:lpstr>
      <vt:lpstr>UNITARIO_3</vt:lpstr>
      <vt:lpstr>UNITARIO_4</vt:lpstr>
      <vt:lpstr>UNITARIO_5</vt:lpstr>
      <vt:lpstr>UNITARIO_6</vt:lpstr>
      <vt:lpstr>UNITARIO_7</vt:lpstr>
      <vt:lpstr>UNITARIO_8</vt:lpstr>
      <vt:lpstr>UNITARIO_9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dc:creator>
  <cp:lastModifiedBy>Aleja.Portocarrero</cp:lastModifiedBy>
  <cp:lastPrinted>2019-07-31T18:34:58Z</cp:lastPrinted>
  <dcterms:created xsi:type="dcterms:W3CDTF">2013-08-04T21:27:49Z</dcterms:created>
  <dcterms:modified xsi:type="dcterms:W3CDTF">2019-11-27T16:58:52Z</dcterms:modified>
</cp:coreProperties>
</file>